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'Jerry'!$A$1:$H$471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<sst xmlns="http://schemas.openxmlformats.org/spreadsheetml/2006/main" count="111" uniqueCount="111">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</sst>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42598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ROUND(1.725,5)</f>
        <v>1.725</v>
      </c>
      <c r="D6" s="26">
        <f>F6</f>
        <v>1.725</v>
      </c>
      <c r="E6" s="26">
        <f>F6</f>
        <v>1.725</v>
      </c>
      <c r="F6" s="26">
        <f>ROUND(1.725,5)</f>
        <v>1.725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ROUND(1.83,5)</f>
        <v>1.83</v>
      </c>
      <c r="D8" s="26">
        <f>F8</f>
        <v>1.83</v>
      </c>
      <c r="E8" s="26">
        <f>F8</f>
        <v>1.83</v>
      </c>
      <c r="F8" s="26">
        <f>ROUND(1.83,5)</f>
        <v>1.83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ROUND(1.915,5)</f>
        <v>1.915</v>
      </c>
      <c r="D10" s="26">
        <f>F10</f>
        <v>1.915</v>
      </c>
      <c r="E10" s="26">
        <f>F10</f>
        <v>1.915</v>
      </c>
      <c r="F10" s="26">
        <f>ROUND(1.915,5)</f>
        <v>1.915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ROUND(2.32,5)</f>
        <v>2.32</v>
      </c>
      <c r="D12" s="26">
        <f>F12</f>
        <v>2.32</v>
      </c>
      <c r="E12" s="26">
        <f>F12</f>
        <v>2.32</v>
      </c>
      <c r="F12" s="26">
        <f>ROUND(2.32,5)</f>
        <v>2.32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ROUND(9.925,5)</f>
        <v>9.925</v>
      </c>
      <c r="D14" s="26">
        <f>F14</f>
        <v>9.925</v>
      </c>
      <c r="E14" s="26">
        <f>F14</f>
        <v>9.925</v>
      </c>
      <c r="F14" s="26">
        <f>ROUND(9.925,5)</f>
        <v>9.925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ROUND(8.13,5)</f>
        <v>8.13</v>
      </c>
      <c r="D16" s="26">
        <f>F16</f>
        <v>8.13</v>
      </c>
      <c r="E16" s="26">
        <f>F16</f>
        <v>8.13</v>
      </c>
      <c r="F16" s="26">
        <f>ROUND(8.13,5)</f>
        <v>8.13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ROUND(8.425,3)</f>
        <v>8.425</v>
      </c>
      <c r="D18" s="27">
        <f>F18</f>
        <v>8.425</v>
      </c>
      <c r="E18" s="27">
        <f>F18</f>
        <v>8.425</v>
      </c>
      <c r="F18" s="27">
        <f>ROUND(8.425,3)</f>
        <v>8.425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ROUND(7.42,3)</f>
        <v>7.42</v>
      </c>
      <c r="D24" s="27">
        <f>F24</f>
        <v>7.42</v>
      </c>
      <c r="E24" s="27">
        <f>F24</f>
        <v>7.42</v>
      </c>
      <c r="F24" s="27">
        <f>ROUND(7.42,3)</f>
        <v>7.42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ROUND(7.62,3)</f>
        <v>7.62</v>
      </c>
      <c r="D26" s="27">
        <f>F26</f>
        <v>7.62</v>
      </c>
      <c r="E26" s="27">
        <f>F26</f>
        <v>7.62</v>
      </c>
      <c r="F26" s="27">
        <f>ROUND(7.62,3)</f>
        <v>7.62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ROUND(7.77,3)</f>
        <v>7.77</v>
      </c>
      <c r="D28" s="27">
        <f>F28</f>
        <v>7.77</v>
      </c>
      <c r="E28" s="27">
        <f>F28</f>
        <v>7.77</v>
      </c>
      <c r="F28" s="27">
        <f>ROUND(7.77,3)</f>
        <v>7.77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ROUND(7.92,3)</f>
        <v>7.92</v>
      </c>
      <c r="D30" s="27">
        <f>F30</f>
        <v>7.92</v>
      </c>
      <c r="E30" s="27">
        <f>F30</f>
        <v>7.92</v>
      </c>
      <c r="F30" s="27">
        <f>ROUND(7.92,3)</f>
        <v>7.92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ROUND(8.955,3)</f>
        <v>8.955</v>
      </c>
      <c r="D32" s="27">
        <f>F32</f>
        <v>8.955</v>
      </c>
      <c r="E32" s="27">
        <f>F32</f>
        <v>8.955</v>
      </c>
      <c r="F32" s="27">
        <f>ROUND(8.955,3)</f>
        <v>8.955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ROUND(1.75,5)</f>
        <v>1.75</v>
      </c>
      <c r="D36" s="26">
        <f>F36</f>
        <v>1.75</v>
      </c>
      <c r="E36" s="26">
        <f>F36</f>
        <v>1.75</v>
      </c>
      <c r="F36" s="26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ROUND(1.73,3)</f>
        <v>1.73</v>
      </c>
      <c r="D38" s="27">
        <f>F38</f>
        <v>1.73</v>
      </c>
      <c r="E38" s="27">
        <f>F38</f>
        <v>1.73</v>
      </c>
      <c r="F38" s="27">
        <f>ROUND(1.73,3)</f>
        <v>1.73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ROUND(8.825,3)</f>
        <v>8.825</v>
      </c>
      <c r="D40" s="27">
        <f>F40</f>
        <v>8.825</v>
      </c>
      <c r="E40" s="27">
        <f>F40</f>
        <v>8.825</v>
      </c>
      <c r="F40" s="27">
        <f>ROUND(8.825,3)</f>
        <v>8.825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ROUND(1.725,5)</f>
        <v>1.725</v>
      </c>
      <c r="D42" s="26">
        <f>F42</f>
        <v>130.30343</v>
      </c>
      <c r="E42" s="26">
        <f>F42</f>
        <v>130.30343</v>
      </c>
      <c r="F42" s="26">
        <f>ROUND(130.30343,5)</f>
        <v>130.30343</v>
      </c>
      <c r="G42" s="24"/>
      <c r="H42" s="36"/>
    </row>
    <row r="43" spans="1:8" ht="12.75" customHeight="1">
      <c r="A43" s="22">
        <v>42768</v>
      </c>
      <c r="B43" s="22"/>
      <c r="C43" s="26">
        <f>ROUND(1.725,5)</f>
        <v>1.725</v>
      </c>
      <c r="D43" s="26">
        <f>F43</f>
        <v>131.56037</v>
      </c>
      <c r="E43" s="26">
        <f>F43</f>
        <v>131.56037</v>
      </c>
      <c r="F43" s="26">
        <f>ROUND(131.56037,5)</f>
        <v>131.56037</v>
      </c>
      <c r="G43" s="24"/>
      <c r="H43" s="36"/>
    </row>
    <row r="44" spans="1:8" ht="12.75" customHeight="1">
      <c r="A44" s="22">
        <v>42859</v>
      </c>
      <c r="B44" s="22"/>
      <c r="C44" s="26">
        <f>ROUND(1.725,5)</f>
        <v>1.725</v>
      </c>
      <c r="D44" s="26">
        <f>F44</f>
        <v>134.24638</v>
      </c>
      <c r="E44" s="26">
        <f>F44</f>
        <v>134.24638</v>
      </c>
      <c r="F44" s="26">
        <f>ROUND(134.24638,5)</f>
        <v>134.24638</v>
      </c>
      <c r="G44" s="24"/>
      <c r="H44" s="36"/>
    </row>
    <row r="45" spans="1:8" ht="12.75" customHeight="1">
      <c r="A45" s="22">
        <v>42950</v>
      </c>
      <c r="B45" s="22"/>
      <c r="C45" s="26">
        <f>ROUND(1.725,5)</f>
        <v>1.725</v>
      </c>
      <c r="D45" s="26">
        <f>F45</f>
        <v>135.76383</v>
      </c>
      <c r="E45" s="26">
        <f>F45</f>
        <v>135.76383</v>
      </c>
      <c r="F45" s="26">
        <f>ROUND(135.76383,5)</f>
        <v>135.76383</v>
      </c>
      <c r="G45" s="24"/>
      <c r="H45" s="36"/>
    </row>
    <row r="46" spans="1:8" ht="12.75" customHeight="1">
      <c r="A46" s="22">
        <v>43041</v>
      </c>
      <c r="B46" s="22"/>
      <c r="C46" s="26">
        <f>ROUND(1.725,5)</f>
        <v>1.725</v>
      </c>
      <c r="D46" s="26">
        <f>F46</f>
        <v>138.38619</v>
      </c>
      <c r="E46" s="26">
        <f>F46</f>
        <v>138.38619</v>
      </c>
      <c r="F46" s="26">
        <f>ROUND(138.38619,5)</f>
        <v>138.38619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ROUND(8.79,5)</f>
        <v>8.79</v>
      </c>
      <c r="D48" s="26">
        <f>F48</f>
        <v>8.82031</v>
      </c>
      <c r="E48" s="26">
        <f>F48</f>
        <v>8.82031</v>
      </c>
      <c r="F48" s="26">
        <f>ROUND(8.82031,5)</f>
        <v>8.82031</v>
      </c>
      <c r="G48" s="24"/>
      <c r="H48" s="36"/>
    </row>
    <row r="49" spans="1:8" ht="12.75" customHeight="1">
      <c r="A49" s="22">
        <v>42768</v>
      </c>
      <c r="B49" s="22"/>
      <c r="C49" s="26">
        <f>ROUND(8.79,5)</f>
        <v>8.79</v>
      </c>
      <c r="D49" s="26">
        <f>F49</f>
        <v>8.84837</v>
      </c>
      <c r="E49" s="26">
        <f>F49</f>
        <v>8.84837</v>
      </c>
      <c r="F49" s="26">
        <f>ROUND(8.84837,5)</f>
        <v>8.84837</v>
      </c>
      <c r="G49" s="24"/>
      <c r="H49" s="36"/>
    </row>
    <row r="50" spans="1:8" ht="12.75" customHeight="1">
      <c r="A50" s="22">
        <v>42859</v>
      </c>
      <c r="B50" s="22"/>
      <c r="C50" s="26">
        <f>ROUND(8.79,5)</f>
        <v>8.79</v>
      </c>
      <c r="D50" s="26">
        <f>F50</f>
        <v>8.86958</v>
      </c>
      <c r="E50" s="26">
        <f>F50</f>
        <v>8.86958</v>
      </c>
      <c r="F50" s="26">
        <f>ROUND(8.86958,5)</f>
        <v>8.86958</v>
      </c>
      <c r="G50" s="24"/>
      <c r="H50" s="36"/>
    </row>
    <row r="51" spans="1:8" ht="12.75" customHeight="1">
      <c r="A51" s="22">
        <v>42950</v>
      </c>
      <c r="B51" s="22"/>
      <c r="C51" s="26">
        <f>ROUND(8.79,5)</f>
        <v>8.79</v>
      </c>
      <c r="D51" s="26">
        <f>F51</f>
        <v>8.88009</v>
      </c>
      <c r="E51" s="26">
        <f>F51</f>
        <v>8.88009</v>
      </c>
      <c r="F51" s="26">
        <f>ROUND(8.88009,5)</f>
        <v>8.88009</v>
      </c>
      <c r="G51" s="24"/>
      <c r="H51" s="36"/>
    </row>
    <row r="52" spans="1:8" ht="12.75" customHeight="1">
      <c r="A52" s="22">
        <v>43041</v>
      </c>
      <c r="B52" s="22"/>
      <c r="C52" s="26">
        <f>ROUND(8.79,5)</f>
        <v>8.79</v>
      </c>
      <c r="D52" s="26">
        <f>F52</f>
        <v>8.90773</v>
      </c>
      <c r="E52" s="26">
        <f>F52</f>
        <v>8.90773</v>
      </c>
      <c r="F52" s="26">
        <f>ROUND(8.90773,5)</f>
        <v>8.90773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ROUND(8.91,5)</f>
        <v>8.91</v>
      </c>
      <c r="D54" s="26">
        <f>F54</f>
        <v>8.94364</v>
      </c>
      <c r="E54" s="26">
        <f>F54</f>
        <v>8.94364</v>
      </c>
      <c r="F54" s="26">
        <f>ROUND(8.94364,5)</f>
        <v>8.94364</v>
      </c>
      <c r="G54" s="24"/>
      <c r="H54" s="36"/>
    </row>
    <row r="55" spans="1:8" ht="12.75" customHeight="1">
      <c r="A55" s="22">
        <v>42768</v>
      </c>
      <c r="B55" s="22"/>
      <c r="C55" s="26">
        <f>ROUND(8.91,5)</f>
        <v>8.91</v>
      </c>
      <c r="D55" s="26">
        <f>F55</f>
        <v>8.97578</v>
      </c>
      <c r="E55" s="26">
        <f>F55</f>
        <v>8.97578</v>
      </c>
      <c r="F55" s="26">
        <f>ROUND(8.97578,5)</f>
        <v>8.97578</v>
      </c>
      <c r="G55" s="24"/>
      <c r="H55" s="36"/>
    </row>
    <row r="56" spans="1:8" ht="12.75" customHeight="1">
      <c r="A56" s="22">
        <v>42859</v>
      </c>
      <c r="B56" s="22"/>
      <c r="C56" s="26">
        <f>ROUND(8.91,5)</f>
        <v>8.91</v>
      </c>
      <c r="D56" s="26">
        <f>F56</f>
        <v>8.99755</v>
      </c>
      <c r="E56" s="26">
        <f>F56</f>
        <v>8.99755</v>
      </c>
      <c r="F56" s="26">
        <f>ROUND(8.99755,5)</f>
        <v>8.99755</v>
      </c>
      <c r="G56" s="24"/>
      <c r="H56" s="36"/>
    </row>
    <row r="57" spans="1:8" ht="12.75" customHeight="1">
      <c r="A57" s="22">
        <v>42950</v>
      </c>
      <c r="B57" s="22"/>
      <c r="C57" s="26">
        <f>ROUND(8.91,5)</f>
        <v>8.91</v>
      </c>
      <c r="D57" s="26">
        <f>F57</f>
        <v>9.00832</v>
      </c>
      <c r="E57" s="26">
        <f>F57</f>
        <v>9.00832</v>
      </c>
      <c r="F57" s="26">
        <f>ROUND(9.00832,5)</f>
        <v>9.00832</v>
      </c>
      <c r="G57" s="24"/>
      <c r="H57" s="36"/>
    </row>
    <row r="58" spans="1:8" ht="12.75" customHeight="1">
      <c r="A58" s="22">
        <v>43041</v>
      </c>
      <c r="B58" s="22"/>
      <c r="C58" s="26">
        <f>ROUND(8.91,5)</f>
        <v>8.91</v>
      </c>
      <c r="D58" s="26">
        <f>F58</f>
        <v>9.04013</v>
      </c>
      <c r="E58" s="26">
        <f>F58</f>
        <v>9.04013</v>
      </c>
      <c r="F58" s="26">
        <f>ROUND(9.04013,5)</f>
        <v>9.04013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ROUND(107.8499,5)</f>
        <v>107.8499</v>
      </c>
      <c r="D60" s="26">
        <f>F60</f>
        <v>108.64456</v>
      </c>
      <c r="E60" s="26">
        <f>F60</f>
        <v>108.64456</v>
      </c>
      <c r="F60" s="26">
        <f>ROUND(108.64456,5)</f>
        <v>108.64456</v>
      </c>
      <c r="G60" s="24"/>
      <c r="H60" s="36"/>
    </row>
    <row r="61" spans="1:8" ht="12.75" customHeight="1">
      <c r="A61" s="22">
        <v>42768</v>
      </c>
      <c r="B61" s="22"/>
      <c r="C61" s="26">
        <f>ROUND(107.8499,5)</f>
        <v>107.8499</v>
      </c>
      <c r="D61" s="26">
        <f>F61</f>
        <v>110.76487</v>
      </c>
      <c r="E61" s="26">
        <f>F61</f>
        <v>110.76487</v>
      </c>
      <c r="F61" s="26">
        <f>ROUND(110.76487,5)</f>
        <v>110.76487</v>
      </c>
      <c r="G61" s="24"/>
      <c r="H61" s="36"/>
    </row>
    <row r="62" spans="1:8" ht="12.75" customHeight="1">
      <c r="A62" s="22">
        <v>42859</v>
      </c>
      <c r="B62" s="22"/>
      <c r="C62" s="26">
        <f>ROUND(107.8499,5)</f>
        <v>107.8499</v>
      </c>
      <c r="D62" s="26">
        <f>F62</f>
        <v>111.98117</v>
      </c>
      <c r="E62" s="26">
        <f>F62</f>
        <v>111.98117</v>
      </c>
      <c r="F62" s="26">
        <f>ROUND(111.98117,5)</f>
        <v>111.98117</v>
      </c>
      <c r="G62" s="24"/>
      <c r="H62" s="36"/>
    </row>
    <row r="63" spans="1:8" ht="12.75" customHeight="1">
      <c r="A63" s="22">
        <v>42950</v>
      </c>
      <c r="B63" s="22"/>
      <c r="C63" s="26">
        <f>ROUND(107.8499,5)</f>
        <v>107.8499</v>
      </c>
      <c r="D63" s="26">
        <f>F63</f>
        <v>114.36421</v>
      </c>
      <c r="E63" s="26">
        <f>F63</f>
        <v>114.36421</v>
      </c>
      <c r="F63" s="26">
        <f>ROUND(114.36421,5)</f>
        <v>114.36421</v>
      </c>
      <c r="G63" s="24"/>
      <c r="H63" s="36"/>
    </row>
    <row r="64" spans="1:8" ht="12.75" customHeight="1">
      <c r="A64" s="22">
        <v>43041</v>
      </c>
      <c r="B64" s="22"/>
      <c r="C64" s="26">
        <f>ROUND(107.8499,5)</f>
        <v>107.8499</v>
      </c>
      <c r="D64" s="26">
        <f>F64</f>
        <v>115.48763</v>
      </c>
      <c r="E64" s="26">
        <f>F64</f>
        <v>115.48763</v>
      </c>
      <c r="F64" s="26">
        <f>ROUND(115.48763,5)</f>
        <v>115.48763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ROUND(9.055,5)</f>
        <v>9.055</v>
      </c>
      <c r="D66" s="26">
        <f>F66</f>
        <v>9.08684</v>
      </c>
      <c r="E66" s="26">
        <f>F66</f>
        <v>9.08684</v>
      </c>
      <c r="F66" s="26">
        <f>ROUND(9.08684,5)</f>
        <v>9.08684</v>
      </c>
      <c r="G66" s="24"/>
      <c r="H66" s="36"/>
    </row>
    <row r="67" spans="1:8" ht="12.75" customHeight="1">
      <c r="A67" s="22">
        <v>42768</v>
      </c>
      <c r="B67" s="22"/>
      <c r="C67" s="26">
        <f>ROUND(9.055,5)</f>
        <v>9.055</v>
      </c>
      <c r="D67" s="26">
        <f>F67</f>
        <v>9.11765</v>
      </c>
      <c r="E67" s="26">
        <f>F67</f>
        <v>9.11765</v>
      </c>
      <c r="F67" s="26">
        <f>ROUND(9.11765,5)</f>
        <v>9.11765</v>
      </c>
      <c r="G67" s="24"/>
      <c r="H67" s="36"/>
    </row>
    <row r="68" spans="1:8" ht="12.75" customHeight="1">
      <c r="A68" s="22">
        <v>42859</v>
      </c>
      <c r="B68" s="22"/>
      <c r="C68" s="26">
        <f>ROUND(9.055,5)</f>
        <v>9.055</v>
      </c>
      <c r="D68" s="26">
        <f>F68</f>
        <v>9.14265</v>
      </c>
      <c r="E68" s="26">
        <f>F68</f>
        <v>9.14265</v>
      </c>
      <c r="F68" s="26">
        <f>ROUND(9.14265,5)</f>
        <v>9.14265</v>
      </c>
      <c r="G68" s="24"/>
      <c r="H68" s="36"/>
    </row>
    <row r="69" spans="1:8" ht="12.75" customHeight="1">
      <c r="A69" s="22">
        <v>42950</v>
      </c>
      <c r="B69" s="22"/>
      <c r="C69" s="26">
        <f>ROUND(9.055,5)</f>
        <v>9.055</v>
      </c>
      <c r="D69" s="26">
        <f>F69</f>
        <v>9.1589</v>
      </c>
      <c r="E69" s="26">
        <f>F69</f>
        <v>9.1589</v>
      </c>
      <c r="F69" s="26">
        <f>ROUND(9.1589,5)</f>
        <v>9.1589</v>
      </c>
      <c r="G69" s="24"/>
      <c r="H69" s="36"/>
    </row>
    <row r="70" spans="1:8" ht="12.75" customHeight="1">
      <c r="A70" s="22">
        <v>43041</v>
      </c>
      <c r="B70" s="22"/>
      <c r="C70" s="26">
        <f>ROUND(9.055,5)</f>
        <v>9.055</v>
      </c>
      <c r="D70" s="26">
        <f>F70</f>
        <v>9.18928</v>
      </c>
      <c r="E70" s="26">
        <f>F70</f>
        <v>9.18928</v>
      </c>
      <c r="F70" s="26">
        <f>ROUND(9.18928,5)</f>
        <v>9.18928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ROUND(1.83,5)</f>
        <v>1.83</v>
      </c>
      <c r="D72" s="26">
        <f>F72</f>
        <v>137.03482</v>
      </c>
      <c r="E72" s="26">
        <f>F72</f>
        <v>137.03482</v>
      </c>
      <c r="F72" s="26">
        <f>ROUND(137.03482,5)</f>
        <v>137.03482</v>
      </c>
      <c r="G72" s="24"/>
      <c r="H72" s="36"/>
    </row>
    <row r="73" spans="1:8" ht="12.75" customHeight="1">
      <c r="A73" s="22">
        <v>42768</v>
      </c>
      <c r="B73" s="22"/>
      <c r="C73" s="26">
        <f>ROUND(1.83,5)</f>
        <v>1.83</v>
      </c>
      <c r="D73" s="26">
        <f>F73</f>
        <v>138.26241</v>
      </c>
      <c r="E73" s="26">
        <f>F73</f>
        <v>138.26241</v>
      </c>
      <c r="F73" s="26">
        <f>ROUND(138.26241,5)</f>
        <v>138.26241</v>
      </c>
      <c r="G73" s="24"/>
      <c r="H73" s="36"/>
    </row>
    <row r="74" spans="1:8" ht="12.75" customHeight="1">
      <c r="A74" s="22">
        <v>42859</v>
      </c>
      <c r="B74" s="22"/>
      <c r="C74" s="26">
        <f>ROUND(1.83,5)</f>
        <v>1.83</v>
      </c>
      <c r="D74" s="26">
        <f>F74</f>
        <v>141.08516</v>
      </c>
      <c r="E74" s="26">
        <f>F74</f>
        <v>141.08516</v>
      </c>
      <c r="F74" s="26">
        <f>ROUND(141.08516,5)</f>
        <v>141.08516</v>
      </c>
      <c r="G74" s="24"/>
      <c r="H74" s="36"/>
    </row>
    <row r="75" spans="1:8" ht="12.75" customHeight="1">
      <c r="A75" s="22">
        <v>42950</v>
      </c>
      <c r="B75" s="22"/>
      <c r="C75" s="26">
        <f>ROUND(1.83,5)</f>
        <v>1.83</v>
      </c>
      <c r="D75" s="26">
        <f>F75</f>
        <v>142.58087</v>
      </c>
      <c r="E75" s="26">
        <f>F75</f>
        <v>142.58087</v>
      </c>
      <c r="F75" s="26">
        <f>ROUND(142.58087,5)</f>
        <v>142.58087</v>
      </c>
      <c r="G75" s="24"/>
      <c r="H75" s="36"/>
    </row>
    <row r="76" spans="1:8" ht="12.75" customHeight="1">
      <c r="A76" s="22">
        <v>43041</v>
      </c>
      <c r="B76" s="22"/>
      <c r="C76" s="26">
        <f>ROUND(1.83,5)</f>
        <v>1.83</v>
      </c>
      <c r="D76" s="26">
        <f>F76</f>
        <v>145.33472</v>
      </c>
      <c r="E76" s="26">
        <f>F76</f>
        <v>145.33472</v>
      </c>
      <c r="F76" s="26">
        <f>ROUND(145.33472,5)</f>
        <v>145.33472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ROUND(9.09,5)</f>
        <v>9.09</v>
      </c>
      <c r="D78" s="26">
        <f>F78</f>
        <v>9.12161</v>
      </c>
      <c r="E78" s="26">
        <f>F78</f>
        <v>9.12161</v>
      </c>
      <c r="F78" s="26">
        <f>ROUND(9.12161,5)</f>
        <v>9.12161</v>
      </c>
      <c r="G78" s="24"/>
      <c r="H78" s="36"/>
    </row>
    <row r="79" spans="1:8" ht="12.75" customHeight="1">
      <c r="A79" s="22">
        <v>42768</v>
      </c>
      <c r="B79" s="22"/>
      <c r="C79" s="26">
        <f>ROUND(9.09,5)</f>
        <v>9.09</v>
      </c>
      <c r="D79" s="26">
        <f>F79</f>
        <v>9.15232</v>
      </c>
      <c r="E79" s="26">
        <f>F79</f>
        <v>9.15232</v>
      </c>
      <c r="F79" s="26">
        <f>ROUND(9.15232,5)</f>
        <v>9.15232</v>
      </c>
      <c r="G79" s="24"/>
      <c r="H79" s="36"/>
    </row>
    <row r="80" spans="1:8" ht="12.75" customHeight="1">
      <c r="A80" s="22">
        <v>42859</v>
      </c>
      <c r="B80" s="22"/>
      <c r="C80" s="26">
        <f>ROUND(9.09,5)</f>
        <v>9.09</v>
      </c>
      <c r="D80" s="26">
        <f>F80</f>
        <v>9.17738</v>
      </c>
      <c r="E80" s="26">
        <f>F80</f>
        <v>9.17738</v>
      </c>
      <c r="F80" s="26">
        <f>ROUND(9.17738,5)</f>
        <v>9.17738</v>
      </c>
      <c r="G80" s="24"/>
      <c r="H80" s="36"/>
    </row>
    <row r="81" spans="1:8" ht="12.75" customHeight="1">
      <c r="A81" s="22">
        <v>42950</v>
      </c>
      <c r="B81" s="22"/>
      <c r="C81" s="26">
        <f>ROUND(9.09,5)</f>
        <v>9.09</v>
      </c>
      <c r="D81" s="26">
        <f>F81</f>
        <v>9.19399</v>
      </c>
      <c r="E81" s="26">
        <f>F81</f>
        <v>9.19399</v>
      </c>
      <c r="F81" s="26">
        <f>ROUND(9.19399,5)</f>
        <v>9.19399</v>
      </c>
      <c r="G81" s="24"/>
      <c r="H81" s="36"/>
    </row>
    <row r="82" spans="1:8" ht="12.75" customHeight="1">
      <c r="A82" s="22">
        <v>43041</v>
      </c>
      <c r="B82" s="22"/>
      <c r="C82" s="26">
        <f>ROUND(9.09,5)</f>
        <v>9.09</v>
      </c>
      <c r="D82" s="26">
        <f>F82</f>
        <v>9.2242</v>
      </c>
      <c r="E82" s="26">
        <f>F82</f>
        <v>9.2242</v>
      </c>
      <c r="F82" s="26">
        <f>ROUND(9.2242,5)</f>
        <v>9.2242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ROUND(9.13,5)</f>
        <v>9.13</v>
      </c>
      <c r="D84" s="26">
        <f>F84</f>
        <v>9.16113</v>
      </c>
      <c r="E84" s="26">
        <f>F84</f>
        <v>9.16113</v>
      </c>
      <c r="F84" s="26">
        <f>ROUND(9.16113,5)</f>
        <v>9.16113</v>
      </c>
      <c r="G84" s="24"/>
      <c r="H84" s="36"/>
    </row>
    <row r="85" spans="1:8" ht="12.75" customHeight="1">
      <c r="A85" s="22">
        <v>42768</v>
      </c>
      <c r="B85" s="22"/>
      <c r="C85" s="26">
        <f>ROUND(9.13,5)</f>
        <v>9.13</v>
      </c>
      <c r="D85" s="26">
        <f>F85</f>
        <v>9.19149</v>
      </c>
      <c r="E85" s="26">
        <f>F85</f>
        <v>9.19149</v>
      </c>
      <c r="F85" s="26">
        <f>ROUND(9.19149,5)</f>
        <v>9.19149</v>
      </c>
      <c r="G85" s="24"/>
      <c r="H85" s="36"/>
    </row>
    <row r="86" spans="1:8" ht="12.75" customHeight="1">
      <c r="A86" s="22">
        <v>42859</v>
      </c>
      <c r="B86" s="22"/>
      <c r="C86" s="26">
        <f>ROUND(9.13,5)</f>
        <v>9.13</v>
      </c>
      <c r="D86" s="26">
        <f>F86</f>
        <v>9.2164</v>
      </c>
      <c r="E86" s="26">
        <f>F86</f>
        <v>9.2164</v>
      </c>
      <c r="F86" s="26">
        <f>ROUND(9.2164,5)</f>
        <v>9.2164</v>
      </c>
      <c r="G86" s="24"/>
      <c r="H86" s="36"/>
    </row>
    <row r="87" spans="1:8" ht="12.75" customHeight="1">
      <c r="A87" s="22">
        <v>42950</v>
      </c>
      <c r="B87" s="22"/>
      <c r="C87" s="26">
        <f>ROUND(9.13,5)</f>
        <v>9.13</v>
      </c>
      <c r="D87" s="26">
        <f>F87</f>
        <v>9.23325</v>
      </c>
      <c r="E87" s="26">
        <f>F87</f>
        <v>9.23325</v>
      </c>
      <c r="F87" s="26">
        <f>ROUND(9.23325,5)</f>
        <v>9.23325</v>
      </c>
      <c r="G87" s="24"/>
      <c r="H87" s="36"/>
    </row>
    <row r="88" spans="1:8" ht="12.75" customHeight="1">
      <c r="A88" s="22">
        <v>43041</v>
      </c>
      <c r="B88" s="22"/>
      <c r="C88" s="26">
        <f>ROUND(9.13,5)</f>
        <v>9.13</v>
      </c>
      <c r="D88" s="26">
        <f>F88</f>
        <v>9.26303</v>
      </c>
      <c r="E88" s="26">
        <f>F88</f>
        <v>9.26303</v>
      </c>
      <c r="F88" s="26">
        <f>ROUND(9.26303,5)</f>
        <v>9.26303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ROUND(134.67545,5)</f>
        <v>134.67545</v>
      </c>
      <c r="D90" s="26">
        <f>F90</f>
        <v>135.43925</v>
      </c>
      <c r="E90" s="26">
        <f>F90</f>
        <v>135.43925</v>
      </c>
      <c r="F90" s="26">
        <f>ROUND(135.43925,5)</f>
        <v>135.43925</v>
      </c>
      <c r="G90" s="24"/>
      <c r="H90" s="36"/>
    </row>
    <row r="91" spans="1:8" ht="12.75" customHeight="1">
      <c r="A91" s="22">
        <v>42768</v>
      </c>
      <c r="B91" s="22"/>
      <c r="C91" s="26">
        <f>ROUND(134.67545,5)</f>
        <v>134.67545</v>
      </c>
      <c r="D91" s="26">
        <f>F91</f>
        <v>138.08277</v>
      </c>
      <c r="E91" s="26">
        <f>F91</f>
        <v>138.08277</v>
      </c>
      <c r="F91" s="26">
        <f>ROUND(138.08277,5)</f>
        <v>138.08277</v>
      </c>
      <c r="G91" s="24"/>
      <c r="H91" s="36"/>
    </row>
    <row r="92" spans="1:8" ht="12.75" customHeight="1">
      <c r="A92" s="22">
        <v>42859</v>
      </c>
      <c r="B92" s="22"/>
      <c r="C92" s="26">
        <f>ROUND(134.67545,5)</f>
        <v>134.67545</v>
      </c>
      <c r="D92" s="26">
        <f>F92</f>
        <v>139.3657</v>
      </c>
      <c r="E92" s="26">
        <f>F92</f>
        <v>139.3657</v>
      </c>
      <c r="F92" s="26">
        <f>ROUND(139.3657,5)</f>
        <v>139.3657</v>
      </c>
      <c r="G92" s="24"/>
      <c r="H92" s="36"/>
    </row>
    <row r="93" spans="1:8" ht="12.75" customHeight="1">
      <c r="A93" s="22">
        <v>42950</v>
      </c>
      <c r="B93" s="22"/>
      <c r="C93" s="26">
        <f>ROUND(134.67545,5)</f>
        <v>134.67545</v>
      </c>
      <c r="D93" s="26">
        <f>F93</f>
        <v>142.33164</v>
      </c>
      <c r="E93" s="26">
        <f>F93</f>
        <v>142.33164</v>
      </c>
      <c r="F93" s="26">
        <f>ROUND(142.33164,5)</f>
        <v>142.33164</v>
      </c>
      <c r="G93" s="24"/>
      <c r="H93" s="36"/>
    </row>
    <row r="94" spans="1:8" ht="12.75" customHeight="1">
      <c r="A94" s="22">
        <v>43041</v>
      </c>
      <c r="B94" s="22"/>
      <c r="C94" s="26">
        <f>ROUND(134.67545,5)</f>
        <v>134.67545</v>
      </c>
      <c r="D94" s="26">
        <f>F94</f>
        <v>143.4816</v>
      </c>
      <c r="E94" s="26">
        <f>F94</f>
        <v>143.4816</v>
      </c>
      <c r="F94" s="26">
        <f>ROUND(143.4816,5)</f>
        <v>143.4816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ROUND(1.915,5)</f>
        <v>1.915</v>
      </c>
      <c r="D96" s="26">
        <f>F96</f>
        <v>146.43057</v>
      </c>
      <c r="E96" s="26">
        <f>F96</f>
        <v>146.43057</v>
      </c>
      <c r="F96" s="26">
        <f>ROUND(146.43057,5)</f>
        <v>146.43057</v>
      </c>
      <c r="G96" s="24"/>
      <c r="H96" s="36"/>
    </row>
    <row r="97" spans="1:8" ht="12.75" customHeight="1">
      <c r="A97" s="22">
        <v>42768</v>
      </c>
      <c r="B97" s="22"/>
      <c r="C97" s="26">
        <f>ROUND(1.915,5)</f>
        <v>1.915</v>
      </c>
      <c r="D97" s="26">
        <f>F97</f>
        <v>147.67822</v>
      </c>
      <c r="E97" s="26">
        <f>F97</f>
        <v>147.67822</v>
      </c>
      <c r="F97" s="26">
        <f>ROUND(147.67822,5)</f>
        <v>147.67822</v>
      </c>
      <c r="G97" s="24"/>
      <c r="H97" s="36"/>
    </row>
    <row r="98" spans="1:8" ht="12.75" customHeight="1">
      <c r="A98" s="22">
        <v>42859</v>
      </c>
      <c r="B98" s="22"/>
      <c r="C98" s="26">
        <f>ROUND(1.915,5)</f>
        <v>1.915</v>
      </c>
      <c r="D98" s="26">
        <f>F98</f>
        <v>150.6933</v>
      </c>
      <c r="E98" s="26">
        <f>F98</f>
        <v>150.6933</v>
      </c>
      <c r="F98" s="26">
        <f>ROUND(150.6933,5)</f>
        <v>150.6933</v>
      </c>
      <c r="G98" s="24"/>
      <c r="H98" s="36"/>
    </row>
    <row r="99" spans="1:8" ht="12.75" customHeight="1">
      <c r="A99" s="22">
        <v>42950</v>
      </c>
      <c r="B99" s="22"/>
      <c r="C99" s="26">
        <f>ROUND(1.915,5)</f>
        <v>1.915</v>
      </c>
      <c r="D99" s="26">
        <f>F99</f>
        <v>152.22932</v>
      </c>
      <c r="E99" s="26">
        <f>F99</f>
        <v>152.22932</v>
      </c>
      <c r="F99" s="26">
        <f>ROUND(152.22932,5)</f>
        <v>152.22932</v>
      </c>
      <c r="G99" s="24"/>
      <c r="H99" s="36"/>
    </row>
    <row r="100" spans="1:8" ht="12.75" customHeight="1">
      <c r="A100" s="22">
        <v>43041</v>
      </c>
      <c r="B100" s="22"/>
      <c r="C100" s="26">
        <f>ROUND(1.915,5)</f>
        <v>1.915</v>
      </c>
      <c r="D100" s="26">
        <f>F100</f>
        <v>155.16983</v>
      </c>
      <c r="E100" s="26">
        <f>F100</f>
        <v>155.16983</v>
      </c>
      <c r="F100" s="26">
        <f>ROUND(155.16983,5)</f>
        <v>155.16983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ROUND(2.32,5)</f>
        <v>2.32</v>
      </c>
      <c r="D102" s="26">
        <f>F102</f>
        <v>131.92822</v>
      </c>
      <c r="E102" s="26">
        <f>F102</f>
        <v>131.92822</v>
      </c>
      <c r="F102" s="26">
        <f>ROUND(131.92822,5)</f>
        <v>131.92822</v>
      </c>
      <c r="G102" s="24"/>
      <c r="H102" s="36"/>
    </row>
    <row r="103" spans="1:8" ht="12.75" customHeight="1">
      <c r="A103" s="22">
        <v>42768</v>
      </c>
      <c r="B103" s="22"/>
      <c r="C103" s="26">
        <f>ROUND(2.32,5)</f>
        <v>2.32</v>
      </c>
      <c r="D103" s="26">
        <f>F103</f>
        <v>134.50318</v>
      </c>
      <c r="E103" s="26">
        <f>F103</f>
        <v>134.50318</v>
      </c>
      <c r="F103" s="26">
        <f>ROUND(134.50318,5)</f>
        <v>134.50318</v>
      </c>
      <c r="G103" s="24"/>
      <c r="H103" s="36"/>
    </row>
    <row r="104" spans="1:8" ht="12.75" customHeight="1">
      <c r="A104" s="22">
        <v>42859</v>
      </c>
      <c r="B104" s="22"/>
      <c r="C104" s="26">
        <f>ROUND(2.32,5)</f>
        <v>2.32</v>
      </c>
      <c r="D104" s="26">
        <f>F104</f>
        <v>135.55865</v>
      </c>
      <c r="E104" s="26">
        <f>F104</f>
        <v>135.55865</v>
      </c>
      <c r="F104" s="26">
        <f>ROUND(135.55865,5)</f>
        <v>135.55865</v>
      </c>
      <c r="G104" s="24"/>
      <c r="H104" s="36"/>
    </row>
    <row r="105" spans="1:8" ht="12.75" customHeight="1">
      <c r="A105" s="22">
        <v>42950</v>
      </c>
      <c r="B105" s="22"/>
      <c r="C105" s="26">
        <f>ROUND(2.32,5)</f>
        <v>2.32</v>
      </c>
      <c r="D105" s="26">
        <f>F105</f>
        <v>138.44416</v>
      </c>
      <c r="E105" s="26">
        <f>F105</f>
        <v>138.44416</v>
      </c>
      <c r="F105" s="26">
        <f>ROUND(138.44416,5)</f>
        <v>138.44416</v>
      </c>
      <c r="G105" s="24"/>
      <c r="H105" s="36"/>
    </row>
    <row r="106" spans="1:8" ht="12.75" customHeight="1">
      <c r="A106" s="22">
        <v>43041</v>
      </c>
      <c r="B106" s="22"/>
      <c r="C106" s="26">
        <f>ROUND(2.32,5)</f>
        <v>2.32</v>
      </c>
      <c r="D106" s="26">
        <f>F106</f>
        <v>141.11875</v>
      </c>
      <c r="E106" s="26">
        <f>F106</f>
        <v>141.11875</v>
      </c>
      <c r="F106" s="26">
        <f>ROUND(141.11875,5)</f>
        <v>141.11875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ROUND(9.925,5)</f>
        <v>9.925</v>
      </c>
      <c r="D108" s="26">
        <f>F108</f>
        <v>9.98452</v>
      </c>
      <c r="E108" s="26">
        <f>F108</f>
        <v>9.98452</v>
      </c>
      <c r="F108" s="26">
        <f>ROUND(9.98452,5)</f>
        <v>9.98452</v>
      </c>
      <c r="G108" s="24"/>
      <c r="H108" s="36"/>
    </row>
    <row r="109" spans="1:8" ht="12.75" customHeight="1">
      <c r="A109" s="22">
        <v>42768</v>
      </c>
      <c r="B109" s="22"/>
      <c r="C109" s="26">
        <f>ROUND(9.925,5)</f>
        <v>9.925</v>
      </c>
      <c r="D109" s="26">
        <f>F109</f>
        <v>10.04826</v>
      </c>
      <c r="E109" s="26">
        <f>F109</f>
        <v>10.04826</v>
      </c>
      <c r="F109" s="26">
        <f>ROUND(10.04826,5)</f>
        <v>10.04826</v>
      </c>
      <c r="G109" s="24"/>
      <c r="H109" s="36"/>
    </row>
    <row r="110" spans="1:8" ht="12.75" customHeight="1">
      <c r="A110" s="22">
        <v>42859</v>
      </c>
      <c r="B110" s="22"/>
      <c r="C110" s="26">
        <f>ROUND(9.925,5)</f>
        <v>9.925</v>
      </c>
      <c r="D110" s="26">
        <f>F110</f>
        <v>10.10025</v>
      </c>
      <c r="E110" s="26">
        <f>F110</f>
        <v>10.10025</v>
      </c>
      <c r="F110" s="26">
        <f>ROUND(10.10025,5)</f>
        <v>10.10025</v>
      </c>
      <c r="G110" s="24"/>
      <c r="H110" s="36"/>
    </row>
    <row r="111" spans="1:8" ht="12.75" customHeight="1">
      <c r="A111" s="22">
        <v>42950</v>
      </c>
      <c r="B111" s="22"/>
      <c r="C111" s="26">
        <f>ROUND(9.925,5)</f>
        <v>9.925</v>
      </c>
      <c r="D111" s="26">
        <f>F111</f>
        <v>10.14169</v>
      </c>
      <c r="E111" s="26">
        <f>F111</f>
        <v>10.14169</v>
      </c>
      <c r="F111" s="26">
        <f>ROUND(10.14169,5)</f>
        <v>10.14169</v>
      </c>
      <c r="G111" s="24"/>
      <c r="H111" s="36"/>
    </row>
    <row r="112" spans="1:8" ht="12.75" customHeight="1">
      <c r="A112" s="22">
        <v>43041</v>
      </c>
      <c r="B112" s="22"/>
      <c r="C112" s="26">
        <f>ROUND(9.925,5)</f>
        <v>9.925</v>
      </c>
      <c r="D112" s="26">
        <f>F112</f>
        <v>10.20702</v>
      </c>
      <c r="E112" s="26">
        <f>F112</f>
        <v>10.20702</v>
      </c>
      <c r="F112" s="26">
        <f>ROUND(10.20702,5)</f>
        <v>10.20702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ROUND(10.04,5)</f>
        <v>10.04</v>
      </c>
      <c r="D114" s="26">
        <f>F114</f>
        <v>10.09704</v>
      </c>
      <c r="E114" s="26">
        <f>F114</f>
        <v>10.09704</v>
      </c>
      <c r="F114" s="26">
        <f>ROUND(10.09704,5)</f>
        <v>10.09704</v>
      </c>
      <c r="G114" s="24"/>
      <c r="H114" s="36"/>
    </row>
    <row r="115" spans="1:8" ht="12.75" customHeight="1">
      <c r="A115" s="22">
        <v>42768</v>
      </c>
      <c r="B115" s="22"/>
      <c r="C115" s="26">
        <f>ROUND(10.04,5)</f>
        <v>10.04</v>
      </c>
      <c r="D115" s="26">
        <f>F115</f>
        <v>10.15626</v>
      </c>
      <c r="E115" s="26">
        <f>F115</f>
        <v>10.15626</v>
      </c>
      <c r="F115" s="26">
        <f>ROUND(10.15626,5)</f>
        <v>10.15626</v>
      </c>
      <c r="G115" s="24"/>
      <c r="H115" s="36"/>
    </row>
    <row r="116" spans="1:8" ht="12.75" customHeight="1">
      <c r="A116" s="22">
        <v>42859</v>
      </c>
      <c r="B116" s="22"/>
      <c r="C116" s="26">
        <f>ROUND(10.04,5)</f>
        <v>10.04</v>
      </c>
      <c r="D116" s="26">
        <f>F116</f>
        <v>10.20821</v>
      </c>
      <c r="E116" s="26">
        <f>F116</f>
        <v>10.20821</v>
      </c>
      <c r="F116" s="26">
        <f>ROUND(10.20821,5)</f>
        <v>10.20821</v>
      </c>
      <c r="G116" s="24"/>
      <c r="H116" s="36"/>
    </row>
    <row r="117" spans="1:8" ht="12.75" customHeight="1">
      <c r="A117" s="22">
        <v>42950</v>
      </c>
      <c r="B117" s="22"/>
      <c r="C117" s="26">
        <f>ROUND(10.04,5)</f>
        <v>10.04</v>
      </c>
      <c r="D117" s="26">
        <f>F117</f>
        <v>10.24979</v>
      </c>
      <c r="E117" s="26">
        <f>F117</f>
        <v>10.24979</v>
      </c>
      <c r="F117" s="26">
        <f>ROUND(10.24979,5)</f>
        <v>10.24979</v>
      </c>
      <c r="G117" s="24"/>
      <c r="H117" s="36"/>
    </row>
    <row r="118" spans="1:8" ht="12.75" customHeight="1">
      <c r="A118" s="22">
        <v>43041</v>
      </c>
      <c r="B118" s="22"/>
      <c r="C118" s="26">
        <f>ROUND(10.04,5)</f>
        <v>10.04</v>
      </c>
      <c r="D118" s="26">
        <f>F118</f>
        <v>10.31174</v>
      </c>
      <c r="E118" s="26">
        <f>F118</f>
        <v>10.31174</v>
      </c>
      <c r="F118" s="26">
        <f>ROUND(10.31174,5)</f>
        <v>10.31174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ROUND(152.589338,5)</f>
        <v>152.58934</v>
      </c>
      <c r="D120" s="26">
        <f>F120</f>
        <v>155.15187</v>
      </c>
      <c r="E120" s="26">
        <f>F120</f>
        <v>155.15187</v>
      </c>
      <c r="F120" s="26">
        <f>ROUND(155.15187,5)</f>
        <v>155.15187</v>
      </c>
      <c r="G120" s="24"/>
      <c r="H120" s="36"/>
    </row>
    <row r="121" spans="1:8" ht="12.75" customHeight="1">
      <c r="A121" s="22">
        <v>42768</v>
      </c>
      <c r="B121" s="22"/>
      <c r="C121" s="26">
        <f>ROUND(152.589338,5)</f>
        <v>152.58934</v>
      </c>
      <c r="D121" s="26">
        <f>F121</f>
        <v>154.63369</v>
      </c>
      <c r="E121" s="26">
        <f>F121</f>
        <v>154.63369</v>
      </c>
      <c r="F121" s="26">
        <f>ROUND(154.63369,5)</f>
        <v>154.63369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ROUND(8.13,5)</f>
        <v>8.13</v>
      </c>
      <c r="D123" s="26">
        <f>F123</f>
        <v>8.15446</v>
      </c>
      <c r="E123" s="26">
        <f>F123</f>
        <v>8.15446</v>
      </c>
      <c r="F123" s="26">
        <f>ROUND(8.15446,5)</f>
        <v>8.15446</v>
      </c>
      <c r="G123" s="24"/>
      <c r="H123" s="36"/>
    </row>
    <row r="124" spans="1:8" ht="12.75" customHeight="1">
      <c r="A124" s="22">
        <v>42768</v>
      </c>
      <c r="B124" s="22"/>
      <c r="C124" s="26">
        <f>ROUND(8.13,5)</f>
        <v>8.13</v>
      </c>
      <c r="D124" s="26">
        <f>F124</f>
        <v>8.17239</v>
      </c>
      <c r="E124" s="26">
        <f>F124</f>
        <v>8.17239</v>
      </c>
      <c r="F124" s="26">
        <f>ROUND(8.17239,5)</f>
        <v>8.17239</v>
      </c>
      <c r="G124" s="24"/>
      <c r="H124" s="36"/>
    </row>
    <row r="125" spans="1:8" ht="12.75" customHeight="1">
      <c r="A125" s="22">
        <v>42859</v>
      </c>
      <c r="B125" s="22"/>
      <c r="C125" s="26">
        <f>ROUND(8.13,5)</f>
        <v>8.13</v>
      </c>
      <c r="D125" s="26">
        <f>F125</f>
        <v>8.16619</v>
      </c>
      <c r="E125" s="26">
        <f>F125</f>
        <v>8.16619</v>
      </c>
      <c r="F125" s="26">
        <f>ROUND(8.16619,5)</f>
        <v>8.16619</v>
      </c>
      <c r="G125" s="24"/>
      <c r="H125" s="36"/>
    </row>
    <row r="126" spans="1:8" ht="12.75" customHeight="1">
      <c r="A126" s="22">
        <v>42950</v>
      </c>
      <c r="B126" s="22"/>
      <c r="C126" s="26">
        <f>ROUND(8.13,5)</f>
        <v>8.13</v>
      </c>
      <c r="D126" s="26">
        <f>F126</f>
        <v>8.13759</v>
      </c>
      <c r="E126" s="26">
        <f>F126</f>
        <v>8.13759</v>
      </c>
      <c r="F126" s="26">
        <f>ROUND(8.13759,5)</f>
        <v>8.13759</v>
      </c>
      <c r="G126" s="24"/>
      <c r="H126" s="36"/>
    </row>
    <row r="127" spans="1:8" ht="12.75" customHeight="1">
      <c r="A127" s="22">
        <v>43041</v>
      </c>
      <c r="B127" s="22"/>
      <c r="C127" s="26">
        <f>ROUND(8.13,5)</f>
        <v>8.13</v>
      </c>
      <c r="D127" s="26">
        <f>F127</f>
        <v>8.14975</v>
      </c>
      <c r="E127" s="26">
        <f>F127</f>
        <v>8.14975</v>
      </c>
      <c r="F127" s="26">
        <f>ROUND(8.14975,5)</f>
        <v>8.14975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ROUND(8.99,5)</f>
        <v>8.99</v>
      </c>
      <c r="D129" s="26">
        <f>F129</f>
        <v>9.02458</v>
      </c>
      <c r="E129" s="26">
        <f>F129</f>
        <v>9.02458</v>
      </c>
      <c r="F129" s="26">
        <f>ROUND(9.02458,5)</f>
        <v>9.02458</v>
      </c>
      <c r="G129" s="24"/>
      <c r="H129" s="36"/>
    </row>
    <row r="130" spans="1:8" ht="12.75" customHeight="1">
      <c r="A130" s="22">
        <v>42768</v>
      </c>
      <c r="B130" s="22"/>
      <c r="C130" s="26">
        <f>ROUND(8.99,5)</f>
        <v>8.99</v>
      </c>
      <c r="D130" s="26">
        <f>F130</f>
        <v>9.05885</v>
      </c>
      <c r="E130" s="26">
        <f>F130</f>
        <v>9.05885</v>
      </c>
      <c r="F130" s="26">
        <f>ROUND(9.05885,5)</f>
        <v>9.05885</v>
      </c>
      <c r="G130" s="24"/>
      <c r="H130" s="36"/>
    </row>
    <row r="131" spans="1:8" ht="12.75" customHeight="1">
      <c r="A131" s="22">
        <v>42859</v>
      </c>
      <c r="B131" s="22"/>
      <c r="C131" s="26">
        <f>ROUND(8.99,5)</f>
        <v>8.99</v>
      </c>
      <c r="D131" s="26">
        <f>F131</f>
        <v>9.08025</v>
      </c>
      <c r="E131" s="26">
        <f>F131</f>
        <v>9.08025</v>
      </c>
      <c r="F131" s="26">
        <f>ROUND(9.08025,5)</f>
        <v>9.08025</v>
      </c>
      <c r="G131" s="24"/>
      <c r="H131" s="36"/>
    </row>
    <row r="132" spans="1:8" ht="12.75" customHeight="1">
      <c r="A132" s="22">
        <v>42950</v>
      </c>
      <c r="B132" s="22"/>
      <c r="C132" s="26">
        <f>ROUND(8.99,5)</f>
        <v>8.99</v>
      </c>
      <c r="D132" s="26">
        <f>F132</f>
        <v>9.09141</v>
      </c>
      <c r="E132" s="26">
        <f>F132</f>
        <v>9.09141</v>
      </c>
      <c r="F132" s="26">
        <f>ROUND(9.09141,5)</f>
        <v>9.09141</v>
      </c>
      <c r="G132" s="24"/>
      <c r="H132" s="36"/>
    </row>
    <row r="133" spans="1:8" ht="12.75" customHeight="1">
      <c r="A133" s="22">
        <v>43041</v>
      </c>
      <c r="B133" s="22"/>
      <c r="C133" s="26">
        <f>ROUND(8.99,5)</f>
        <v>8.99</v>
      </c>
      <c r="D133" s="26">
        <f>F133</f>
        <v>9.12464</v>
      </c>
      <c r="E133" s="26">
        <f>F133</f>
        <v>9.12464</v>
      </c>
      <c r="F133" s="26">
        <f>ROUND(9.12464,5)</f>
        <v>9.12464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ROUND(8.425,5)</f>
        <v>8.425</v>
      </c>
      <c r="D135" s="26">
        <f>F135</f>
        <v>8.45175</v>
      </c>
      <c r="E135" s="26">
        <f>F135</f>
        <v>8.45175</v>
      </c>
      <c r="F135" s="26">
        <f>ROUND(8.45175,5)</f>
        <v>8.45175</v>
      </c>
      <c r="G135" s="24"/>
      <c r="H135" s="36"/>
    </row>
    <row r="136" spans="1:8" ht="12.75" customHeight="1">
      <c r="A136" s="22">
        <v>42768</v>
      </c>
      <c r="B136" s="22"/>
      <c r="C136" s="26">
        <f>ROUND(8.425,5)</f>
        <v>8.425</v>
      </c>
      <c r="D136" s="26">
        <f>F136</f>
        <v>8.4741</v>
      </c>
      <c r="E136" s="26">
        <f>F136</f>
        <v>8.4741</v>
      </c>
      <c r="F136" s="26">
        <f>ROUND(8.4741,5)</f>
        <v>8.4741</v>
      </c>
      <c r="G136" s="24"/>
      <c r="H136" s="36"/>
    </row>
    <row r="137" spans="1:8" ht="12.75" customHeight="1">
      <c r="A137" s="22">
        <v>42859</v>
      </c>
      <c r="B137" s="22"/>
      <c r="C137" s="26">
        <f>ROUND(8.425,5)</f>
        <v>8.425</v>
      </c>
      <c r="D137" s="26">
        <f>F137</f>
        <v>8.48382</v>
      </c>
      <c r="E137" s="26">
        <f>F137</f>
        <v>8.48382</v>
      </c>
      <c r="F137" s="26">
        <f>ROUND(8.48382,5)</f>
        <v>8.48382</v>
      </c>
      <c r="G137" s="24"/>
      <c r="H137" s="36"/>
    </row>
    <row r="138" spans="1:8" ht="12.75" customHeight="1">
      <c r="A138" s="22">
        <v>42950</v>
      </c>
      <c r="B138" s="22"/>
      <c r="C138" s="26">
        <f>ROUND(8.425,5)</f>
        <v>8.425</v>
      </c>
      <c r="D138" s="26">
        <f>F138</f>
        <v>8.47856</v>
      </c>
      <c r="E138" s="26">
        <f>F138</f>
        <v>8.47856</v>
      </c>
      <c r="F138" s="26">
        <f>ROUND(8.47856,5)</f>
        <v>8.47856</v>
      </c>
      <c r="G138" s="24"/>
      <c r="H138" s="36"/>
    </row>
    <row r="139" spans="1:8" ht="12.75" customHeight="1">
      <c r="A139" s="22">
        <v>43041</v>
      </c>
      <c r="B139" s="22"/>
      <c r="C139" s="26">
        <f>ROUND(8.425,5)</f>
        <v>8.425</v>
      </c>
      <c r="D139" s="26">
        <f>F139</f>
        <v>8.49902</v>
      </c>
      <c r="E139" s="26">
        <f>F139</f>
        <v>8.49902</v>
      </c>
      <c r="F139" s="26">
        <f>ROUND(8.49902,5)</f>
        <v>8.49902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ROUND(1.74,5)</f>
        <v>1.74</v>
      </c>
      <c r="D141" s="26">
        <f>F141</f>
        <v>304.56951</v>
      </c>
      <c r="E141" s="26">
        <f>F141</f>
        <v>304.56951</v>
      </c>
      <c r="F141" s="26">
        <f>ROUND(304.56951,5)</f>
        <v>304.56951</v>
      </c>
      <c r="G141" s="24"/>
      <c r="H141" s="36"/>
    </row>
    <row r="142" spans="1:8" ht="12.75" customHeight="1">
      <c r="A142" s="22">
        <v>42768</v>
      </c>
      <c r="B142" s="22"/>
      <c r="C142" s="26">
        <f>ROUND(1.74,5)</f>
        <v>1.74</v>
      </c>
      <c r="D142" s="26">
        <f>F142</f>
        <v>303.8017</v>
      </c>
      <c r="E142" s="26">
        <f>F142</f>
        <v>303.8017</v>
      </c>
      <c r="F142" s="26">
        <f>ROUND(303.8017,5)</f>
        <v>303.8017</v>
      </c>
      <c r="G142" s="24"/>
      <c r="H142" s="36"/>
    </row>
    <row r="143" spans="1:8" ht="12.75" customHeight="1">
      <c r="A143" s="22">
        <v>42859</v>
      </c>
      <c r="B143" s="22"/>
      <c r="C143" s="26">
        <f>ROUND(1.74,5)</f>
        <v>1.74</v>
      </c>
      <c r="D143" s="26">
        <f>F143</f>
        <v>310.00484</v>
      </c>
      <c r="E143" s="26">
        <f>F143</f>
        <v>310.00484</v>
      </c>
      <c r="F143" s="26">
        <f>ROUND(310.00484,5)</f>
        <v>310.00484</v>
      </c>
      <c r="G143" s="24"/>
      <c r="H143" s="36"/>
    </row>
    <row r="144" spans="1:8" ht="12.75" customHeight="1">
      <c r="A144" s="22">
        <v>42950</v>
      </c>
      <c r="B144" s="22"/>
      <c r="C144" s="26">
        <f>ROUND(1.74,5)</f>
        <v>1.74</v>
      </c>
      <c r="D144" s="26">
        <f>F144</f>
        <v>309.66529</v>
      </c>
      <c r="E144" s="26">
        <f>F144</f>
        <v>309.66529</v>
      </c>
      <c r="F144" s="26">
        <f>ROUND(309.66529,5)</f>
        <v>309.66529</v>
      </c>
      <c r="G144" s="24"/>
      <c r="H144" s="36"/>
    </row>
    <row r="145" spans="1:8" ht="12.75" customHeight="1">
      <c r="A145" s="22">
        <v>43041</v>
      </c>
      <c r="B145" s="22"/>
      <c r="C145" s="26">
        <f>ROUND(1.74,5)</f>
        <v>1.74</v>
      </c>
      <c r="D145" s="26">
        <f>F145</f>
        <v>315.64208</v>
      </c>
      <c r="E145" s="26">
        <f>F145</f>
        <v>315.64208</v>
      </c>
      <c r="F145" s="26">
        <f>ROUND(315.64208,5)</f>
        <v>315.64208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ROUND(1.86,5)</f>
        <v>1.86</v>
      </c>
      <c r="D147" s="26">
        <f>F147</f>
        <v>252.501</v>
      </c>
      <c r="E147" s="26">
        <f>F147</f>
        <v>252.501</v>
      </c>
      <c r="F147" s="26">
        <f>ROUND(252.501,5)</f>
        <v>252.501</v>
      </c>
      <c r="G147" s="24"/>
      <c r="H147" s="36"/>
    </row>
    <row r="148" spans="1:8" ht="12.75" customHeight="1">
      <c r="A148" s="22">
        <v>42768</v>
      </c>
      <c r="B148" s="22"/>
      <c r="C148" s="26">
        <f>ROUND(1.86,5)</f>
        <v>1.86</v>
      </c>
      <c r="D148" s="26">
        <f>F148</f>
        <v>253.86367</v>
      </c>
      <c r="E148" s="26">
        <f>F148</f>
        <v>253.86367</v>
      </c>
      <c r="F148" s="26">
        <f>ROUND(253.86367,5)</f>
        <v>253.86367</v>
      </c>
      <c r="G148" s="24"/>
      <c r="H148" s="36"/>
    </row>
    <row r="149" spans="1:8" ht="12.75" customHeight="1">
      <c r="A149" s="22">
        <v>42859</v>
      </c>
      <c r="B149" s="22"/>
      <c r="C149" s="26">
        <f>ROUND(1.86,5)</f>
        <v>1.86</v>
      </c>
      <c r="D149" s="26">
        <f>F149</f>
        <v>259.04668</v>
      </c>
      <c r="E149" s="26">
        <f>F149</f>
        <v>259.04668</v>
      </c>
      <c r="F149" s="26">
        <f>ROUND(259.04668,5)</f>
        <v>259.04668</v>
      </c>
      <c r="G149" s="24"/>
      <c r="H149" s="36"/>
    </row>
    <row r="150" spans="1:8" ht="12.75" customHeight="1">
      <c r="A150" s="22">
        <v>42950</v>
      </c>
      <c r="B150" s="22"/>
      <c r="C150" s="26">
        <f>ROUND(1.86,5)</f>
        <v>1.86</v>
      </c>
      <c r="D150" s="26">
        <f>F150</f>
        <v>260.8747</v>
      </c>
      <c r="E150" s="26">
        <f>F150</f>
        <v>260.8747</v>
      </c>
      <c r="F150" s="26">
        <f>ROUND(260.8747,5)</f>
        <v>260.8747</v>
      </c>
      <c r="G150" s="24"/>
      <c r="H150" s="36"/>
    </row>
    <row r="151" spans="1:8" ht="12.75" customHeight="1">
      <c r="A151" s="22">
        <v>43041</v>
      </c>
      <c r="B151" s="22"/>
      <c r="C151" s="26">
        <f>ROUND(1.86,5)</f>
        <v>1.86</v>
      </c>
      <c r="D151" s="26">
        <f>F151</f>
        <v>265.91288</v>
      </c>
      <c r="E151" s="26">
        <f>F151</f>
        <v>265.91288</v>
      </c>
      <c r="F151" s="26">
        <f>ROUND(265.91288,5)</f>
        <v>265.91288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ROUND(7.42,5)</f>
        <v>7.42</v>
      </c>
      <c r="D153" s="26">
        <f>F153</f>
        <v>7.37103</v>
      </c>
      <c r="E153" s="26">
        <f>F153</f>
        <v>7.37103</v>
      </c>
      <c r="F153" s="26">
        <f>ROUND(7.37103,5)</f>
        <v>7.37103</v>
      </c>
      <c r="G153" s="24"/>
      <c r="H153" s="36"/>
    </row>
    <row r="154" spans="1:8" ht="12.75" customHeight="1">
      <c r="A154" s="22">
        <v>42768</v>
      </c>
      <c r="B154" s="22"/>
      <c r="C154" s="26">
        <f>ROUND(7.42,5)</f>
        <v>7.42</v>
      </c>
      <c r="D154" s="26">
        <f>F154</f>
        <v>7.17876</v>
      </c>
      <c r="E154" s="26">
        <f>F154</f>
        <v>7.17876</v>
      </c>
      <c r="F154" s="26">
        <f>ROUND(7.17876,5)</f>
        <v>7.17876</v>
      </c>
      <c r="G154" s="24"/>
      <c r="H154" s="36"/>
    </row>
    <row r="155" spans="1:8" ht="12.75" customHeight="1">
      <c r="A155" s="22">
        <v>42859</v>
      </c>
      <c r="B155" s="22"/>
      <c r="C155" s="26">
        <f>ROUND(7.42,5)</f>
        <v>7.42</v>
      </c>
      <c r="D155" s="26">
        <f>F155</f>
        <v>6.31639</v>
      </c>
      <c r="E155" s="26">
        <f>F155</f>
        <v>6.31639</v>
      </c>
      <c r="F155" s="26">
        <f>ROUND(6.31639,5)</f>
        <v>6.31639</v>
      </c>
      <c r="G155" s="24"/>
      <c r="H155" s="36"/>
    </row>
    <row r="156" spans="1:8" ht="12.75" customHeight="1">
      <c r="A156" s="22">
        <v>42950</v>
      </c>
      <c r="B156" s="22"/>
      <c r="C156" s="26">
        <f>ROUND(7.42,5)</f>
        <v>7.42</v>
      </c>
      <c r="D156" s="26">
        <f>F156</f>
        <v>1.01538</v>
      </c>
      <c r="E156" s="26">
        <f>F156</f>
        <v>1.01538</v>
      </c>
      <c r="F156" s="26">
        <f>ROUND(1.01538,5)</f>
        <v>1.01538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ROUND(7.62,5)</f>
        <v>7.62</v>
      </c>
      <c r="D158" s="26">
        <f>F158</f>
        <v>7.61737</v>
      </c>
      <c r="E158" s="26">
        <f>F158</f>
        <v>7.61737</v>
      </c>
      <c r="F158" s="26">
        <f>ROUND(7.61737,5)</f>
        <v>7.61737</v>
      </c>
      <c r="G158" s="24"/>
      <c r="H158" s="36"/>
    </row>
    <row r="159" spans="1:8" ht="12.75" customHeight="1">
      <c r="A159" s="22">
        <v>42768</v>
      </c>
      <c r="B159" s="22"/>
      <c r="C159" s="26">
        <f>ROUND(7.62,5)</f>
        <v>7.62</v>
      </c>
      <c r="D159" s="26">
        <f>F159</f>
        <v>7.57941</v>
      </c>
      <c r="E159" s="26">
        <f>F159</f>
        <v>7.57941</v>
      </c>
      <c r="F159" s="26">
        <f>ROUND(7.57941,5)</f>
        <v>7.57941</v>
      </c>
      <c r="G159" s="24"/>
      <c r="H159" s="36"/>
    </row>
    <row r="160" spans="1:8" ht="12.75" customHeight="1">
      <c r="A160" s="22">
        <v>42859</v>
      </c>
      <c r="B160" s="22"/>
      <c r="C160" s="26">
        <f>ROUND(7.62,5)</f>
        <v>7.62</v>
      </c>
      <c r="D160" s="26">
        <f>F160</f>
        <v>7.4717</v>
      </c>
      <c r="E160" s="26">
        <f>F160</f>
        <v>7.4717</v>
      </c>
      <c r="F160" s="26">
        <f>ROUND(7.4717,5)</f>
        <v>7.4717</v>
      </c>
      <c r="G160" s="24"/>
      <c r="H160" s="36"/>
    </row>
    <row r="161" spans="1:8" ht="12.75" customHeight="1">
      <c r="A161" s="22">
        <v>42950</v>
      </c>
      <c r="B161" s="22"/>
      <c r="C161" s="26">
        <f>ROUND(7.62,5)</f>
        <v>7.62</v>
      </c>
      <c r="D161" s="26">
        <f>F161</f>
        <v>7.25159</v>
      </c>
      <c r="E161" s="26">
        <f>F161</f>
        <v>7.25159</v>
      </c>
      <c r="F161" s="26">
        <f>ROUND(7.25159,5)</f>
        <v>7.25159</v>
      </c>
      <c r="G161" s="24"/>
      <c r="H161" s="36"/>
    </row>
    <row r="162" spans="1:8" ht="12.75" customHeight="1">
      <c r="A162" s="22">
        <v>43041</v>
      </c>
      <c r="B162" s="22"/>
      <c r="C162" s="26">
        <f>ROUND(7.62,5)</f>
        <v>7.62</v>
      </c>
      <c r="D162" s="26">
        <f>F162</f>
        <v>7.08073</v>
      </c>
      <c r="E162" s="26">
        <f>F162</f>
        <v>7.08073</v>
      </c>
      <c r="F162" s="26">
        <f>ROUND(7.08073,5)</f>
        <v>7.08073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ROUND(7.77,5)</f>
        <v>7.77</v>
      </c>
      <c r="D164" s="26">
        <f>F164</f>
        <v>7.77655</v>
      </c>
      <c r="E164" s="26">
        <f>F164</f>
        <v>7.77655</v>
      </c>
      <c r="F164" s="26">
        <f>ROUND(7.77655,5)</f>
        <v>7.77655</v>
      </c>
      <c r="G164" s="24"/>
      <c r="H164" s="36"/>
    </row>
    <row r="165" spans="1:8" ht="12.75" customHeight="1">
      <c r="A165" s="22">
        <v>42768</v>
      </c>
      <c r="B165" s="22"/>
      <c r="C165" s="26">
        <f>ROUND(7.77,5)</f>
        <v>7.77</v>
      </c>
      <c r="D165" s="26">
        <f>F165</f>
        <v>7.76354</v>
      </c>
      <c r="E165" s="26">
        <f>F165</f>
        <v>7.76354</v>
      </c>
      <c r="F165" s="26">
        <f>ROUND(7.76354,5)</f>
        <v>7.76354</v>
      </c>
      <c r="G165" s="24"/>
      <c r="H165" s="36"/>
    </row>
    <row r="166" spans="1:8" ht="12.75" customHeight="1">
      <c r="A166" s="22">
        <v>42859</v>
      </c>
      <c r="B166" s="22"/>
      <c r="C166" s="26">
        <f>ROUND(7.77,5)</f>
        <v>7.77</v>
      </c>
      <c r="D166" s="26">
        <f>F166</f>
        <v>7.72014</v>
      </c>
      <c r="E166" s="26">
        <f>F166</f>
        <v>7.72014</v>
      </c>
      <c r="F166" s="26">
        <f>ROUND(7.72014,5)</f>
        <v>7.72014</v>
      </c>
      <c r="G166" s="24"/>
      <c r="H166" s="36"/>
    </row>
    <row r="167" spans="1:8" ht="12.75" customHeight="1">
      <c r="A167" s="22">
        <v>42950</v>
      </c>
      <c r="B167" s="22"/>
      <c r="C167" s="26">
        <f>ROUND(7.77,5)</f>
        <v>7.77</v>
      </c>
      <c r="D167" s="26">
        <f>F167</f>
        <v>7.62344</v>
      </c>
      <c r="E167" s="26">
        <f>F167</f>
        <v>7.62344</v>
      </c>
      <c r="F167" s="26">
        <f>ROUND(7.62344,5)</f>
        <v>7.62344</v>
      </c>
      <c r="G167" s="24"/>
      <c r="H167" s="36"/>
    </row>
    <row r="168" spans="1:8" ht="12.75" customHeight="1">
      <c r="A168" s="22">
        <v>43041</v>
      </c>
      <c r="B168" s="22"/>
      <c r="C168" s="26">
        <f>ROUND(7.77,5)</f>
        <v>7.77</v>
      </c>
      <c r="D168" s="26">
        <f>F168</f>
        <v>7.57392</v>
      </c>
      <c r="E168" s="26">
        <f>F168</f>
        <v>7.57392</v>
      </c>
      <c r="F168" s="26">
        <f>ROUND(7.57392,5)</f>
        <v>7.57392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ROUND(7.92,5)</f>
        <v>7.92</v>
      </c>
      <c r="D170" s="26">
        <f>F170</f>
        <v>7.93756</v>
      </c>
      <c r="E170" s="26">
        <f>F170</f>
        <v>7.93756</v>
      </c>
      <c r="F170" s="26">
        <f>ROUND(7.93756,5)</f>
        <v>7.93756</v>
      </c>
      <c r="G170" s="24"/>
      <c r="H170" s="36"/>
    </row>
    <row r="171" spans="1:8" ht="12.75" customHeight="1">
      <c r="A171" s="22">
        <v>42768</v>
      </c>
      <c r="B171" s="22"/>
      <c r="C171" s="26">
        <f>ROUND(7.92,5)</f>
        <v>7.92</v>
      </c>
      <c r="D171" s="26">
        <f>F171</f>
        <v>7.94302</v>
      </c>
      <c r="E171" s="26">
        <f>F171</f>
        <v>7.94302</v>
      </c>
      <c r="F171" s="26">
        <f>ROUND(7.94302,5)</f>
        <v>7.94302</v>
      </c>
      <c r="G171" s="24"/>
      <c r="H171" s="36"/>
    </row>
    <row r="172" spans="1:8" ht="12.75" customHeight="1">
      <c r="A172" s="22">
        <v>42859</v>
      </c>
      <c r="B172" s="22"/>
      <c r="C172" s="26">
        <f>ROUND(7.92,5)</f>
        <v>7.92</v>
      </c>
      <c r="D172" s="26">
        <f>F172</f>
        <v>7.92062</v>
      </c>
      <c r="E172" s="26">
        <f>F172</f>
        <v>7.92062</v>
      </c>
      <c r="F172" s="26">
        <f>ROUND(7.92062,5)</f>
        <v>7.92062</v>
      </c>
      <c r="G172" s="24"/>
      <c r="H172" s="36"/>
    </row>
    <row r="173" spans="1:8" ht="12.75" customHeight="1">
      <c r="A173" s="22">
        <v>42950</v>
      </c>
      <c r="B173" s="22"/>
      <c r="C173" s="26">
        <f>ROUND(7.92,5)</f>
        <v>7.92</v>
      </c>
      <c r="D173" s="26">
        <f>F173</f>
        <v>7.86526</v>
      </c>
      <c r="E173" s="26">
        <f>F173</f>
        <v>7.86526</v>
      </c>
      <c r="F173" s="26">
        <f>ROUND(7.86526,5)</f>
        <v>7.86526</v>
      </c>
      <c r="G173" s="24"/>
      <c r="H173" s="36"/>
    </row>
    <row r="174" spans="1:8" ht="12.75" customHeight="1">
      <c r="A174" s="22">
        <v>43041</v>
      </c>
      <c r="B174" s="22"/>
      <c r="C174" s="26">
        <f>ROUND(7.92,5)</f>
        <v>7.92</v>
      </c>
      <c r="D174" s="26">
        <f>F174</f>
        <v>7.85673</v>
      </c>
      <c r="E174" s="26">
        <f>F174</f>
        <v>7.85673</v>
      </c>
      <c r="F174" s="26">
        <f>ROUND(7.85673,5)</f>
        <v>7.85673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ROUND(8.955,5)</f>
        <v>8.955</v>
      </c>
      <c r="D176" s="26">
        <f>F176</f>
        <v>8.98482</v>
      </c>
      <c r="E176" s="26">
        <f>F176</f>
        <v>8.98482</v>
      </c>
      <c r="F176" s="26">
        <f>ROUND(8.98482,5)</f>
        <v>8.98482</v>
      </c>
      <c r="G176" s="24"/>
      <c r="H176" s="36"/>
    </row>
    <row r="177" spans="1:8" ht="12.75" customHeight="1">
      <c r="A177" s="22">
        <v>42768</v>
      </c>
      <c r="B177" s="22"/>
      <c r="C177" s="26">
        <f>ROUND(8.955,5)</f>
        <v>8.955</v>
      </c>
      <c r="D177" s="26">
        <f>F177</f>
        <v>9.01332</v>
      </c>
      <c r="E177" s="26">
        <f>F177</f>
        <v>9.01332</v>
      </c>
      <c r="F177" s="26">
        <f>ROUND(9.01332,5)</f>
        <v>9.01332</v>
      </c>
      <c r="G177" s="24"/>
      <c r="H177" s="36"/>
    </row>
    <row r="178" spans="1:8" ht="12.75" customHeight="1">
      <c r="A178" s="22">
        <v>42859</v>
      </c>
      <c r="B178" s="22"/>
      <c r="C178" s="26">
        <f>ROUND(8.955,5)</f>
        <v>8.955</v>
      </c>
      <c r="D178" s="26">
        <f>F178</f>
        <v>9.03282</v>
      </c>
      <c r="E178" s="26">
        <f>F178</f>
        <v>9.03282</v>
      </c>
      <c r="F178" s="26">
        <f>ROUND(9.03282,5)</f>
        <v>9.03282</v>
      </c>
      <c r="G178" s="24"/>
      <c r="H178" s="36"/>
    </row>
    <row r="179" spans="1:8" ht="12.75" customHeight="1">
      <c r="A179" s="22">
        <v>42950</v>
      </c>
      <c r="B179" s="22"/>
      <c r="C179" s="26">
        <f>ROUND(8.955,5)</f>
        <v>8.955</v>
      </c>
      <c r="D179" s="26">
        <f>F179</f>
        <v>9.04287</v>
      </c>
      <c r="E179" s="26">
        <f>F179</f>
        <v>9.04287</v>
      </c>
      <c r="F179" s="26">
        <f>ROUND(9.04287,5)</f>
        <v>9.04287</v>
      </c>
      <c r="G179" s="24"/>
      <c r="H179" s="36"/>
    </row>
    <row r="180" spans="1:8" ht="12.75" customHeight="1">
      <c r="A180" s="22">
        <v>43041</v>
      </c>
      <c r="B180" s="22"/>
      <c r="C180" s="26">
        <f>ROUND(8.955,5)</f>
        <v>8.955</v>
      </c>
      <c r="D180" s="26">
        <f>F180</f>
        <v>9.07064</v>
      </c>
      <c r="E180" s="26">
        <f>F180</f>
        <v>9.07064</v>
      </c>
      <c r="F180" s="26">
        <f>ROUND(9.07064,5)</f>
        <v>9.07064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ROUND(1.82,5)</f>
        <v>1.82</v>
      </c>
      <c r="D182" s="26">
        <f>F182</f>
        <v>188.78335</v>
      </c>
      <c r="E182" s="26">
        <f>F182</f>
        <v>188.78335</v>
      </c>
      <c r="F182" s="26">
        <f>ROUND(188.78335,5)</f>
        <v>188.78335</v>
      </c>
      <c r="G182" s="24"/>
      <c r="H182" s="36"/>
    </row>
    <row r="183" spans="1:8" ht="12.75" customHeight="1">
      <c r="A183" s="22">
        <v>42768</v>
      </c>
      <c r="B183" s="22"/>
      <c r="C183" s="26">
        <f>ROUND(1.82,5)</f>
        <v>1.82</v>
      </c>
      <c r="D183" s="26">
        <f>F183</f>
        <v>192.46804</v>
      </c>
      <c r="E183" s="26">
        <f>F183</f>
        <v>192.46804</v>
      </c>
      <c r="F183" s="26">
        <f>ROUND(192.46804,5)</f>
        <v>192.46804</v>
      </c>
      <c r="G183" s="24"/>
      <c r="H183" s="36"/>
    </row>
    <row r="184" spans="1:8" ht="12.75" customHeight="1">
      <c r="A184" s="22">
        <v>42859</v>
      </c>
      <c r="B184" s="22"/>
      <c r="C184" s="26">
        <f>ROUND(1.82,5)</f>
        <v>1.82</v>
      </c>
      <c r="D184" s="26">
        <f>F184</f>
        <v>194.0686</v>
      </c>
      <c r="E184" s="26">
        <f>F184</f>
        <v>194.0686</v>
      </c>
      <c r="F184" s="26">
        <f>ROUND(194.0686,5)</f>
        <v>194.0686</v>
      </c>
      <c r="G184" s="24"/>
      <c r="H184" s="36"/>
    </row>
    <row r="185" spans="1:8" ht="12.75" customHeight="1">
      <c r="A185" s="22">
        <v>42950</v>
      </c>
      <c r="B185" s="22"/>
      <c r="C185" s="26">
        <f>ROUND(1.82,5)</f>
        <v>1.82</v>
      </c>
      <c r="D185" s="26">
        <f>F185</f>
        <v>198.19908</v>
      </c>
      <c r="E185" s="26">
        <f>F185</f>
        <v>198.19908</v>
      </c>
      <c r="F185" s="26">
        <f>ROUND(198.19908,5)</f>
        <v>198.19908</v>
      </c>
      <c r="G185" s="24"/>
      <c r="H185" s="36"/>
    </row>
    <row r="186" spans="1:8" ht="12.75" customHeight="1">
      <c r="A186" s="22">
        <v>43041</v>
      </c>
      <c r="B186" s="22"/>
      <c r="C186" s="26">
        <f>ROUND(1.82,5)</f>
        <v>1.82</v>
      </c>
      <c r="D186" s="26">
        <f>F186</f>
        <v>199.60256</v>
      </c>
      <c r="E186" s="26">
        <f>F186</f>
        <v>199.60256</v>
      </c>
      <c r="F186" s="26">
        <f>ROUND(199.60256,5)</f>
        <v>199.60256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ROUND(1.75,5)</f>
        <v>1.75</v>
      </c>
      <c r="D188" s="26">
        <f>F188</f>
        <v>142.15903</v>
      </c>
      <c r="E188" s="26">
        <f>F188</f>
        <v>142.15903</v>
      </c>
      <c r="F188" s="26">
        <f>ROUND(142.15903,5)</f>
        <v>142.15903</v>
      </c>
      <c r="G188" s="24"/>
      <c r="H188" s="36"/>
    </row>
    <row r="189" spans="1:8" ht="12.75" customHeight="1">
      <c r="A189" s="22">
        <v>42768</v>
      </c>
      <c r="B189" s="22"/>
      <c r="C189" s="26">
        <f>ROUND(1.75,5)</f>
        <v>1.75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ROUND(1.75,5)</f>
        <v>1.75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ROUND(1.75,5)</f>
        <v>1.75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ROUND(1.75,5)</f>
        <v>1.75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ROUND(1.73,5)</f>
        <v>1.73</v>
      </c>
      <c r="D194" s="26">
        <f>F194</f>
        <v>148.86575</v>
      </c>
      <c r="E194" s="26">
        <f>F194</f>
        <v>148.86575</v>
      </c>
      <c r="F194" s="26">
        <f>ROUND(148.86575,5)</f>
        <v>148.86575</v>
      </c>
      <c r="G194" s="24"/>
      <c r="H194" s="36"/>
    </row>
    <row r="195" spans="1:8" ht="12.75" customHeight="1">
      <c r="A195" s="22">
        <v>42768</v>
      </c>
      <c r="B195" s="22"/>
      <c r="C195" s="26">
        <f>ROUND(1.73,5)</f>
        <v>1.73</v>
      </c>
      <c r="D195" s="26">
        <f>F195</f>
        <v>149.81143</v>
      </c>
      <c r="E195" s="26">
        <f>F195</f>
        <v>149.81143</v>
      </c>
      <c r="F195" s="26">
        <f>ROUND(149.81143,5)</f>
        <v>149.81143</v>
      </c>
      <c r="G195" s="24"/>
      <c r="H195" s="36"/>
    </row>
    <row r="196" spans="1:8" ht="12.75" customHeight="1">
      <c r="A196" s="22">
        <v>42859</v>
      </c>
      <c r="B196" s="22"/>
      <c r="C196" s="26">
        <f>ROUND(1.73,5)</f>
        <v>1.73</v>
      </c>
      <c r="D196" s="26">
        <f>F196</f>
        <v>152.87025</v>
      </c>
      <c r="E196" s="26">
        <f>F196</f>
        <v>152.87025</v>
      </c>
      <c r="F196" s="26">
        <f>ROUND(152.87025,5)</f>
        <v>152.87025</v>
      </c>
      <c r="G196" s="24"/>
      <c r="H196" s="36"/>
    </row>
    <row r="197" spans="1:8" ht="12.75" customHeight="1">
      <c r="A197" s="22">
        <v>42950</v>
      </c>
      <c r="B197" s="22"/>
      <c r="C197" s="26">
        <f>ROUND(1.73,5)</f>
        <v>1.73</v>
      </c>
      <c r="D197" s="26">
        <f>F197</f>
        <v>154.08297</v>
      </c>
      <c r="E197" s="26">
        <f>F197</f>
        <v>154.08297</v>
      </c>
      <c r="F197" s="26">
        <f>ROUND(154.08297,5)</f>
        <v>154.08297</v>
      </c>
      <c r="G197" s="24"/>
      <c r="H197" s="36"/>
    </row>
    <row r="198" spans="1:8" ht="12.75" customHeight="1">
      <c r="A198" s="22">
        <v>43041</v>
      </c>
      <c r="B198" s="22"/>
      <c r="C198" s="26">
        <f>ROUND(1.73,5)</f>
        <v>1.73</v>
      </c>
      <c r="D198" s="26">
        <f>F198</f>
        <v>157.05811</v>
      </c>
      <c r="E198" s="26">
        <f>F198</f>
        <v>157.05811</v>
      </c>
      <c r="F198" s="26">
        <f>ROUND(157.05811,5)</f>
        <v>157.05811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ROUND(8.825,5)</f>
        <v>8.825</v>
      </c>
      <c r="D200" s="26">
        <f>F200</f>
        <v>8.85722</v>
      </c>
      <c r="E200" s="26">
        <f>F200</f>
        <v>8.85722</v>
      </c>
      <c r="F200" s="26">
        <f>ROUND(8.85722,5)</f>
        <v>8.85722</v>
      </c>
      <c r="G200" s="24"/>
      <c r="H200" s="36"/>
    </row>
    <row r="201" spans="1:8" ht="12.75" customHeight="1">
      <c r="A201" s="22">
        <v>42768</v>
      </c>
      <c r="B201" s="22"/>
      <c r="C201" s="26">
        <f>ROUND(8.825,5)</f>
        <v>8.825</v>
      </c>
      <c r="D201" s="26">
        <f>F201</f>
        <v>8.88845</v>
      </c>
      <c r="E201" s="26">
        <f>F201</f>
        <v>8.88845</v>
      </c>
      <c r="F201" s="26">
        <f>ROUND(8.88845,5)</f>
        <v>8.88845</v>
      </c>
      <c r="G201" s="24"/>
      <c r="H201" s="36"/>
    </row>
    <row r="202" spans="1:8" ht="12.75" customHeight="1">
      <c r="A202" s="22">
        <v>42859</v>
      </c>
      <c r="B202" s="22"/>
      <c r="C202" s="26">
        <f>ROUND(8.825,5)</f>
        <v>8.825</v>
      </c>
      <c r="D202" s="26">
        <f>F202</f>
        <v>8.90614</v>
      </c>
      <c r="E202" s="26">
        <f>F202</f>
        <v>8.90614</v>
      </c>
      <c r="F202" s="26">
        <f>ROUND(8.90614,5)</f>
        <v>8.90614</v>
      </c>
      <c r="G202" s="24"/>
      <c r="H202" s="36"/>
    </row>
    <row r="203" spans="1:8" ht="12.75" customHeight="1">
      <c r="A203" s="22">
        <v>42950</v>
      </c>
      <c r="B203" s="22"/>
      <c r="C203" s="26">
        <f>ROUND(8.825,5)</f>
        <v>8.825</v>
      </c>
      <c r="D203" s="26">
        <f>F203</f>
        <v>8.91283</v>
      </c>
      <c r="E203" s="26">
        <f>F203</f>
        <v>8.91283</v>
      </c>
      <c r="F203" s="26">
        <f>ROUND(8.91283,5)</f>
        <v>8.91283</v>
      </c>
      <c r="G203" s="24"/>
      <c r="H203" s="36"/>
    </row>
    <row r="204" spans="1:8" ht="12.75" customHeight="1">
      <c r="A204" s="22">
        <v>43041</v>
      </c>
      <c r="B204" s="22"/>
      <c r="C204" s="26">
        <f>ROUND(8.825,5)</f>
        <v>8.825</v>
      </c>
      <c r="D204" s="26">
        <f>F204</f>
        <v>8.94284</v>
      </c>
      <c r="E204" s="26">
        <f>F204</f>
        <v>8.94284</v>
      </c>
      <c r="F204" s="26">
        <f>ROUND(8.94284,5)</f>
        <v>8.94284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ROUND(9.04,5)</f>
        <v>9.04</v>
      </c>
      <c r="D206" s="26">
        <f>F206</f>
        <v>9.07082</v>
      </c>
      <c r="E206" s="26">
        <f>F206</f>
        <v>9.07082</v>
      </c>
      <c r="F206" s="26">
        <f>ROUND(9.07082,5)</f>
        <v>9.07082</v>
      </c>
      <c r="G206" s="24"/>
      <c r="H206" s="36"/>
    </row>
    <row r="207" spans="1:8" ht="12.75" customHeight="1">
      <c r="A207" s="22">
        <v>42768</v>
      </c>
      <c r="B207" s="22"/>
      <c r="C207" s="26">
        <f>ROUND(9.04,5)</f>
        <v>9.04</v>
      </c>
      <c r="D207" s="26">
        <f>F207</f>
        <v>9.10134</v>
      </c>
      <c r="E207" s="26">
        <f>F207</f>
        <v>9.10134</v>
      </c>
      <c r="F207" s="26">
        <f>ROUND(9.10134,5)</f>
        <v>9.10134</v>
      </c>
      <c r="G207" s="24"/>
      <c r="H207" s="36"/>
    </row>
    <row r="208" spans="1:8" ht="12.75" customHeight="1">
      <c r="A208" s="22">
        <v>42859</v>
      </c>
      <c r="B208" s="22"/>
      <c r="C208" s="26">
        <f>ROUND(9.04,5)</f>
        <v>9.04</v>
      </c>
      <c r="D208" s="26">
        <f>F208</f>
        <v>9.12066</v>
      </c>
      <c r="E208" s="26">
        <f>F208</f>
        <v>9.12066</v>
      </c>
      <c r="F208" s="26">
        <f>ROUND(9.12066,5)</f>
        <v>9.12066</v>
      </c>
      <c r="G208" s="24"/>
      <c r="H208" s="36"/>
    </row>
    <row r="209" spans="1:8" ht="12.75" customHeight="1">
      <c r="A209" s="22">
        <v>42950</v>
      </c>
      <c r="B209" s="22"/>
      <c r="C209" s="26">
        <f>ROUND(9.04,5)</f>
        <v>9.04</v>
      </c>
      <c r="D209" s="26">
        <f>F209</f>
        <v>9.13117</v>
      </c>
      <c r="E209" s="26">
        <f>F209</f>
        <v>9.13117</v>
      </c>
      <c r="F209" s="26">
        <f>ROUND(9.13117,5)</f>
        <v>9.13117</v>
      </c>
      <c r="G209" s="24"/>
      <c r="H209" s="36"/>
    </row>
    <row r="210" spans="1:8" ht="12.75" customHeight="1">
      <c r="A210" s="22">
        <v>43041</v>
      </c>
      <c r="B210" s="22"/>
      <c r="C210" s="26">
        <f>ROUND(9.04,5)</f>
        <v>9.04</v>
      </c>
      <c r="D210" s="26">
        <f>F210</f>
        <v>9.16037</v>
      </c>
      <c r="E210" s="26">
        <f>F210</f>
        <v>9.16037</v>
      </c>
      <c r="F210" s="26">
        <f>ROUND(9.16037,5)</f>
        <v>9.16037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ROUND(9.115,5)</f>
        <v>9.115</v>
      </c>
      <c r="D212" s="26">
        <f>F212</f>
        <v>9.14748</v>
      </c>
      <c r="E212" s="26">
        <f>F212</f>
        <v>9.14748</v>
      </c>
      <c r="F212" s="26">
        <f>ROUND(9.14748,5)</f>
        <v>9.14748</v>
      </c>
      <c r="G212" s="24"/>
      <c r="H212" s="36"/>
    </row>
    <row r="213" spans="1:8" ht="12.75" customHeight="1">
      <c r="A213" s="22">
        <v>42768</v>
      </c>
      <c r="B213" s="22"/>
      <c r="C213" s="26">
        <f>ROUND(9.115,5)</f>
        <v>9.115</v>
      </c>
      <c r="D213" s="26">
        <f>F213</f>
        <v>9.17996</v>
      </c>
      <c r="E213" s="26">
        <f>F213</f>
        <v>9.17996</v>
      </c>
      <c r="F213" s="26">
        <f>ROUND(9.17996,5)</f>
        <v>9.17996</v>
      </c>
      <c r="G213" s="24"/>
      <c r="H213" s="36"/>
    </row>
    <row r="214" spans="1:8" ht="12.75" customHeight="1">
      <c r="A214" s="22">
        <v>42859</v>
      </c>
      <c r="B214" s="22"/>
      <c r="C214" s="26">
        <f>ROUND(9.115,5)</f>
        <v>9.115</v>
      </c>
      <c r="D214" s="26">
        <f>F214</f>
        <v>9.20118</v>
      </c>
      <c r="E214" s="26">
        <f>F214</f>
        <v>9.20118</v>
      </c>
      <c r="F214" s="26">
        <f>ROUND(9.20118,5)</f>
        <v>9.20118</v>
      </c>
      <c r="G214" s="24"/>
      <c r="H214" s="36"/>
    </row>
    <row r="215" spans="1:8" ht="12.75" customHeight="1">
      <c r="A215" s="22">
        <v>42950</v>
      </c>
      <c r="B215" s="22"/>
      <c r="C215" s="26">
        <f>ROUND(9.115,5)</f>
        <v>9.115</v>
      </c>
      <c r="D215" s="26">
        <f>F215</f>
        <v>9.21362</v>
      </c>
      <c r="E215" s="26">
        <f>F215</f>
        <v>9.21362</v>
      </c>
      <c r="F215" s="26">
        <f>ROUND(9.21362,5)</f>
        <v>9.21362</v>
      </c>
      <c r="G215" s="24"/>
      <c r="H215" s="36"/>
    </row>
    <row r="216" spans="1:8" ht="12.75" customHeight="1">
      <c r="A216" s="22">
        <v>43041</v>
      </c>
      <c r="B216" s="22"/>
      <c r="C216" s="26">
        <f>ROUND(9.115,5)</f>
        <v>9.115</v>
      </c>
      <c r="D216" s="26">
        <f>F216</f>
        <v>9.24485</v>
      </c>
      <c r="E216" s="26">
        <f>F216</f>
        <v>9.24485</v>
      </c>
      <c r="F216" s="26">
        <f>ROUND(9.24485,5)</f>
        <v>9.24485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42776</v>
      </c>
      <c r="B218" s="22"/>
      <c r="C218" s="25">
        <f>ROUND(0.138402795562653,4)</f>
        <v>0.1384</v>
      </c>
      <c r="D218" s="25">
        <f>F218</f>
        <v>0.1428</v>
      </c>
      <c r="E218" s="25">
        <f>F218</f>
        <v>0.1428</v>
      </c>
      <c r="F218" s="25">
        <f>ROUND(0.1428,4)</f>
        <v>0.1428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5">
        <f>ROUND(2.0231520559508,4)</f>
        <v>2.0232</v>
      </c>
      <c r="D220" s="25">
        <f>F220</f>
        <v>2.0432</v>
      </c>
      <c r="E220" s="25">
        <f>F220</f>
        <v>2.0432</v>
      </c>
      <c r="F220" s="25">
        <f>ROUND(2.0432,4)</f>
        <v>2.0432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42608</v>
      </c>
      <c r="B222" s="22"/>
      <c r="C222" s="25">
        <f>ROUND(15.0214086944444,4)</f>
        <v>15.0214</v>
      </c>
      <c r="D222" s="25">
        <f>F222</f>
        <v>15.0485</v>
      </c>
      <c r="E222" s="25">
        <f>F222</f>
        <v>15.0485</v>
      </c>
      <c r="F222" s="25">
        <f>ROUND(15.0485,4)</f>
        <v>15.0485</v>
      </c>
      <c r="G222" s="24"/>
      <c r="H222" s="36"/>
    </row>
    <row r="223" spans="1:8" ht="12.75" customHeight="1">
      <c r="A223" s="22">
        <v>42643</v>
      </c>
      <c r="B223" s="22"/>
      <c r="C223" s="25">
        <f>ROUND(15.0214086944444,4)</f>
        <v>15.0214</v>
      </c>
      <c r="D223" s="25">
        <f>F223</f>
        <v>15.1748</v>
      </c>
      <c r="E223" s="25">
        <f>F223</f>
        <v>15.1748</v>
      </c>
      <c r="F223" s="25">
        <f>ROUND(15.1748,4)</f>
        <v>15.1748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42600</v>
      </c>
      <c r="B225" s="22"/>
      <c r="C225" s="25">
        <f>ROUND(17.2979843125,4)</f>
        <v>17.298</v>
      </c>
      <c r="D225" s="25">
        <f>F225</f>
        <v>17.3014</v>
      </c>
      <c r="E225" s="25">
        <f>F225</f>
        <v>17.3014</v>
      </c>
      <c r="F225" s="25">
        <f>ROUND(17.3014,4)</f>
        <v>17.3014</v>
      </c>
      <c r="G225" s="24"/>
      <c r="H225" s="36"/>
    </row>
    <row r="226" spans="1:8" ht="12.75" customHeight="1">
      <c r="A226" s="22">
        <v>42613</v>
      </c>
      <c r="B226" s="22"/>
      <c r="C226" s="25">
        <f>ROUND(17.2979843125,4)</f>
        <v>17.298</v>
      </c>
      <c r="D226" s="25">
        <f>F226</f>
        <v>17.3442</v>
      </c>
      <c r="E226" s="25">
        <f>F226</f>
        <v>17.3442</v>
      </c>
      <c r="F226" s="25">
        <f>ROUND(17.3442,4)</f>
        <v>17.3442</v>
      </c>
      <c r="G226" s="24"/>
      <c r="H226" s="36"/>
    </row>
    <row r="227" spans="1:8" ht="12.75" customHeight="1">
      <c r="A227" s="22">
        <v>42621</v>
      </c>
      <c r="B227" s="22"/>
      <c r="C227" s="25">
        <f>ROUND(17.2979843125,4)</f>
        <v>17.298</v>
      </c>
      <c r="D227" s="25">
        <f>F227</f>
        <v>17.3732</v>
      </c>
      <c r="E227" s="25">
        <f>F227</f>
        <v>17.3732</v>
      </c>
      <c r="F227" s="25">
        <f>ROUND(17.3732,4)</f>
        <v>17.3732</v>
      </c>
      <c r="G227" s="24"/>
      <c r="H227" s="36"/>
    </row>
    <row r="228" spans="1:8" ht="12.75" customHeight="1">
      <c r="A228" s="22">
        <v>42850</v>
      </c>
      <c r="B228" s="22"/>
      <c r="C228" s="25">
        <f>ROUND(17.2979843125,4)</f>
        <v>17.298</v>
      </c>
      <c r="D228" s="25">
        <f>F228</f>
        <v>18.2465</v>
      </c>
      <c r="E228" s="25">
        <f>F228</f>
        <v>18.2465</v>
      </c>
      <c r="F228" s="25">
        <f>ROUND(18.2465,4)</f>
        <v>18.2465</v>
      </c>
      <c r="G228" s="24"/>
      <c r="H228" s="36"/>
    </row>
    <row r="229" spans="1:8" ht="12.75" customHeight="1">
      <c r="A229" s="22" t="s">
        <v>64</v>
      </c>
      <c r="B229" s="22"/>
      <c r="C229" s="23"/>
      <c r="D229" s="23"/>
      <c r="E229" s="23"/>
      <c r="F229" s="23"/>
      <c r="G229" s="24"/>
      <c r="H229" s="36"/>
    </row>
    <row r="230" spans="1:8" ht="12.75" customHeight="1">
      <c r="A230" s="22">
        <v>42598</v>
      </c>
      <c r="B230" s="22"/>
      <c r="C230" s="25">
        <f>ROUND(13.3383333333333,4)</f>
        <v>13.3383</v>
      </c>
      <c r="D230" s="25">
        <f>F230</f>
        <v>13.3639</v>
      </c>
      <c r="E230" s="25">
        <f>F230</f>
        <v>13.3639</v>
      </c>
      <c r="F230" s="25">
        <f>ROUND(13.3639,4)</f>
        <v>13.3639</v>
      </c>
      <c r="G230" s="24"/>
      <c r="H230" s="36"/>
    </row>
    <row r="231" spans="1:8" ht="12.75" customHeight="1">
      <c r="A231" s="22">
        <v>42599</v>
      </c>
      <c r="B231" s="22"/>
      <c r="C231" s="25">
        <f>ROUND(13.3383333333333,4)</f>
        <v>13.3383</v>
      </c>
      <c r="D231" s="25">
        <f>F231</f>
        <v>13.3408</v>
      </c>
      <c r="E231" s="25">
        <f>F231</f>
        <v>13.3408</v>
      </c>
      <c r="F231" s="25">
        <f>ROUND(13.3408,4)</f>
        <v>13.3408</v>
      </c>
      <c r="G231" s="24"/>
      <c r="H231" s="36"/>
    </row>
    <row r="232" spans="1:8" ht="12.75" customHeight="1">
      <c r="A232" s="22">
        <v>42600</v>
      </c>
      <c r="B232" s="22"/>
      <c r="C232" s="25">
        <f>ROUND(13.3383333333333,4)</f>
        <v>13.3383</v>
      </c>
      <c r="D232" s="25">
        <f>F232</f>
        <v>13.3408</v>
      </c>
      <c r="E232" s="25">
        <f>F232</f>
        <v>13.3408</v>
      </c>
      <c r="F232" s="25">
        <f>ROUND(13.3408,4)</f>
        <v>13.3408</v>
      </c>
      <c r="G232" s="24"/>
      <c r="H232" s="36"/>
    </row>
    <row r="233" spans="1:8" ht="12.75" customHeight="1">
      <c r="A233" s="22">
        <v>42605</v>
      </c>
      <c r="B233" s="22"/>
      <c r="C233" s="25">
        <f>ROUND(13.3383333333333,4)</f>
        <v>13.3383</v>
      </c>
      <c r="D233" s="25">
        <f>F233</f>
        <v>13.3512</v>
      </c>
      <c r="E233" s="25">
        <f>F233</f>
        <v>13.3512</v>
      </c>
      <c r="F233" s="25">
        <f>ROUND(13.3512,4)</f>
        <v>13.3512</v>
      </c>
      <c r="G233" s="24"/>
      <c r="H233" s="36"/>
    </row>
    <row r="234" spans="1:8" ht="12.75" customHeight="1">
      <c r="A234" s="22">
        <v>42606</v>
      </c>
      <c r="B234" s="22"/>
      <c r="C234" s="25">
        <f>ROUND(13.3383333333333,4)</f>
        <v>13.3383</v>
      </c>
      <c r="D234" s="25">
        <f>F234</f>
        <v>13.3538</v>
      </c>
      <c r="E234" s="25">
        <f>F234</f>
        <v>13.3538</v>
      </c>
      <c r="F234" s="25">
        <f>ROUND(13.3538,4)</f>
        <v>13.3538</v>
      </c>
      <c r="G234" s="24"/>
      <c r="H234" s="36"/>
    </row>
    <row r="235" spans="1:8" ht="12.75" customHeight="1">
      <c r="A235" s="22">
        <v>42608</v>
      </c>
      <c r="B235" s="22"/>
      <c r="C235" s="25">
        <f>ROUND(13.3383333333333,4)</f>
        <v>13.3383</v>
      </c>
      <c r="D235" s="25">
        <f>F235</f>
        <v>13.359</v>
      </c>
      <c r="E235" s="25">
        <f>F235</f>
        <v>13.359</v>
      </c>
      <c r="F235" s="25">
        <f>ROUND(13.359,4)</f>
        <v>13.359</v>
      </c>
      <c r="G235" s="24"/>
      <c r="H235" s="36"/>
    </row>
    <row r="236" spans="1:8" ht="12.75" customHeight="1">
      <c r="A236" s="22">
        <v>42611</v>
      </c>
      <c r="B236" s="22"/>
      <c r="C236" s="25">
        <f>ROUND(13.3383333333333,4)</f>
        <v>13.3383</v>
      </c>
      <c r="D236" s="25">
        <f>F236</f>
        <v>13.367</v>
      </c>
      <c r="E236" s="25">
        <f>F236</f>
        <v>13.367</v>
      </c>
      <c r="F236" s="25">
        <f>ROUND(13.367,4)</f>
        <v>13.367</v>
      </c>
      <c r="G236" s="24"/>
      <c r="H236" s="36"/>
    </row>
    <row r="237" spans="1:8" ht="12.75" customHeight="1">
      <c r="A237" s="22">
        <v>42613</v>
      </c>
      <c r="B237" s="22"/>
      <c r="C237" s="25">
        <f>ROUND(13.3383333333333,4)</f>
        <v>13.3383</v>
      </c>
      <c r="D237" s="25">
        <f>F237</f>
        <v>13.3722</v>
      </c>
      <c r="E237" s="25">
        <f>F237</f>
        <v>13.3722</v>
      </c>
      <c r="F237" s="25">
        <f>ROUND(13.3722,4)</f>
        <v>13.3722</v>
      </c>
      <c r="G237" s="24"/>
      <c r="H237" s="36"/>
    </row>
    <row r="238" spans="1:8" ht="12.75" customHeight="1">
      <c r="A238" s="22">
        <v>42614</v>
      </c>
      <c r="B238" s="22"/>
      <c r="C238" s="25">
        <f>ROUND(13.3383333333333,4)</f>
        <v>13.3383</v>
      </c>
      <c r="D238" s="25">
        <f>F238</f>
        <v>13.3749</v>
      </c>
      <c r="E238" s="25">
        <f>F238</f>
        <v>13.3749</v>
      </c>
      <c r="F238" s="25">
        <f>ROUND(13.3749,4)</f>
        <v>13.3749</v>
      </c>
      <c r="G238" s="24"/>
      <c r="H238" s="36"/>
    </row>
    <row r="239" spans="1:8" ht="12.75" customHeight="1">
      <c r="A239" s="22">
        <v>42618</v>
      </c>
      <c r="B239" s="22"/>
      <c r="C239" s="25">
        <f>ROUND(13.3383333333333,4)</f>
        <v>13.3383</v>
      </c>
      <c r="D239" s="25">
        <f>F239</f>
        <v>13.3854</v>
      </c>
      <c r="E239" s="25">
        <f>F239</f>
        <v>13.3854</v>
      </c>
      <c r="F239" s="25">
        <f>ROUND(13.3854,4)</f>
        <v>13.3854</v>
      </c>
      <c r="G239" s="24"/>
      <c r="H239" s="36"/>
    </row>
    <row r="240" spans="1:8" ht="12.75" customHeight="1">
      <c r="A240" s="22">
        <v>42619</v>
      </c>
      <c r="B240" s="22"/>
      <c r="C240" s="25">
        <f>ROUND(13.3383333333333,4)</f>
        <v>13.3383</v>
      </c>
      <c r="D240" s="25">
        <f>F240</f>
        <v>13.3881</v>
      </c>
      <c r="E240" s="25">
        <f>F240</f>
        <v>13.3881</v>
      </c>
      <c r="F240" s="25">
        <f>ROUND(13.3881,4)</f>
        <v>13.3881</v>
      </c>
      <c r="G240" s="24"/>
      <c r="H240" s="36"/>
    </row>
    <row r="241" spans="1:8" ht="12.75" customHeight="1">
      <c r="A241" s="22">
        <v>42621</v>
      </c>
      <c r="B241" s="22"/>
      <c r="C241" s="25">
        <f>ROUND(13.3383333333333,4)</f>
        <v>13.3383</v>
      </c>
      <c r="D241" s="25">
        <f>F241</f>
        <v>13.3934</v>
      </c>
      <c r="E241" s="25">
        <f>F241</f>
        <v>13.3934</v>
      </c>
      <c r="F241" s="25">
        <f>ROUND(13.3934,4)</f>
        <v>13.3934</v>
      </c>
      <c r="G241" s="24"/>
      <c r="H241" s="36"/>
    </row>
    <row r="242" spans="1:8" ht="12.75" customHeight="1">
      <c r="A242" s="22">
        <v>42622</v>
      </c>
      <c r="B242" s="22"/>
      <c r="C242" s="25">
        <f>ROUND(13.3383333333333,4)</f>
        <v>13.3383</v>
      </c>
      <c r="D242" s="25">
        <f>F242</f>
        <v>13.396</v>
      </c>
      <c r="E242" s="25">
        <f>F242</f>
        <v>13.396</v>
      </c>
      <c r="F242" s="25">
        <f>ROUND(13.396,4)</f>
        <v>13.396</v>
      </c>
      <c r="G242" s="24"/>
      <c r="H242" s="36"/>
    </row>
    <row r="243" spans="1:8" ht="12.75" customHeight="1">
      <c r="A243" s="22">
        <v>42626</v>
      </c>
      <c r="B243" s="22"/>
      <c r="C243" s="25">
        <f>ROUND(13.3383333333333,4)</f>
        <v>13.3383</v>
      </c>
      <c r="D243" s="25">
        <f>F243</f>
        <v>13.4066</v>
      </c>
      <c r="E243" s="25">
        <f>F243</f>
        <v>13.4066</v>
      </c>
      <c r="F243" s="25">
        <f>ROUND(13.4066,4)</f>
        <v>13.4066</v>
      </c>
      <c r="G243" s="24"/>
      <c r="H243" s="36"/>
    </row>
    <row r="244" spans="1:8" ht="12.75" customHeight="1">
      <c r="A244" s="22">
        <v>42628</v>
      </c>
      <c r="B244" s="22"/>
      <c r="C244" s="25">
        <f>ROUND(13.3383333333333,4)</f>
        <v>13.3383</v>
      </c>
      <c r="D244" s="25">
        <f>F244</f>
        <v>13.4119</v>
      </c>
      <c r="E244" s="25">
        <f>F244</f>
        <v>13.4119</v>
      </c>
      <c r="F244" s="25">
        <f>ROUND(13.4119,4)</f>
        <v>13.4119</v>
      </c>
      <c r="G244" s="24"/>
      <c r="H244" s="36"/>
    </row>
    <row r="245" spans="1:8" ht="12.75" customHeight="1">
      <c r="A245" s="22">
        <v>42640</v>
      </c>
      <c r="B245" s="22"/>
      <c r="C245" s="25">
        <f>ROUND(13.3383333333333,4)</f>
        <v>13.3383</v>
      </c>
      <c r="D245" s="25">
        <f>F245</f>
        <v>13.4435</v>
      </c>
      <c r="E245" s="25">
        <f>F245</f>
        <v>13.4435</v>
      </c>
      <c r="F245" s="25">
        <f>ROUND(13.4435,4)</f>
        <v>13.4435</v>
      </c>
      <c r="G245" s="24"/>
      <c r="H245" s="36"/>
    </row>
    <row r="246" spans="1:8" ht="12.75" customHeight="1">
      <c r="A246" s="22">
        <v>42641</v>
      </c>
      <c r="B246" s="22"/>
      <c r="C246" s="25">
        <f>ROUND(13.3383333333333,4)</f>
        <v>13.3383</v>
      </c>
      <c r="D246" s="25">
        <f>F246</f>
        <v>13.4461</v>
      </c>
      <c r="E246" s="25">
        <f>F246</f>
        <v>13.4461</v>
      </c>
      <c r="F246" s="25">
        <f>ROUND(13.4461,4)</f>
        <v>13.4461</v>
      </c>
      <c r="G246" s="24"/>
      <c r="H246" s="36"/>
    </row>
    <row r="247" spans="1:8" ht="12.75" customHeight="1">
      <c r="A247" s="22">
        <v>42643</v>
      </c>
      <c r="B247" s="22"/>
      <c r="C247" s="25">
        <f>ROUND(13.3383333333333,4)</f>
        <v>13.3383</v>
      </c>
      <c r="D247" s="25">
        <f>F247</f>
        <v>13.4514</v>
      </c>
      <c r="E247" s="25">
        <f>F247</f>
        <v>13.4514</v>
      </c>
      <c r="F247" s="25">
        <f>ROUND(13.4514,4)</f>
        <v>13.4514</v>
      </c>
      <c r="G247" s="24"/>
      <c r="H247" s="36"/>
    </row>
    <row r="248" spans="1:8" ht="12.75" customHeight="1">
      <c r="A248" s="22">
        <v>42657</v>
      </c>
      <c r="B248" s="22"/>
      <c r="C248" s="25">
        <f>ROUND(13.3383333333333,4)</f>
        <v>13.3383</v>
      </c>
      <c r="D248" s="25">
        <f>F248</f>
        <v>13.4882</v>
      </c>
      <c r="E248" s="25">
        <f>F248</f>
        <v>13.4882</v>
      </c>
      <c r="F248" s="25">
        <f>ROUND(13.4882,4)</f>
        <v>13.4882</v>
      </c>
      <c r="G248" s="24"/>
      <c r="H248" s="36"/>
    </row>
    <row r="249" spans="1:8" ht="12.75" customHeight="1">
      <c r="A249" s="22">
        <v>42662</v>
      </c>
      <c r="B249" s="22"/>
      <c r="C249" s="25">
        <f>ROUND(13.3383333333333,4)</f>
        <v>13.3383</v>
      </c>
      <c r="D249" s="25">
        <f>F249</f>
        <v>13.5014</v>
      </c>
      <c r="E249" s="25">
        <f>F249</f>
        <v>13.5014</v>
      </c>
      <c r="F249" s="25">
        <f>ROUND(13.5014,4)</f>
        <v>13.5014</v>
      </c>
      <c r="G249" s="24"/>
      <c r="H249" s="36"/>
    </row>
    <row r="250" spans="1:8" ht="12.75" customHeight="1">
      <c r="A250" s="22">
        <v>42669</v>
      </c>
      <c r="B250" s="22"/>
      <c r="C250" s="25">
        <f>ROUND(13.3383333333333,4)</f>
        <v>13.3383</v>
      </c>
      <c r="D250" s="25">
        <f>F250</f>
        <v>13.5196</v>
      </c>
      <c r="E250" s="25">
        <f>F250</f>
        <v>13.5196</v>
      </c>
      <c r="F250" s="25">
        <f>ROUND(13.5196,4)</f>
        <v>13.5196</v>
      </c>
      <c r="G250" s="24"/>
      <c r="H250" s="36"/>
    </row>
    <row r="251" spans="1:8" ht="12.75" customHeight="1">
      <c r="A251" s="22">
        <v>42670</v>
      </c>
      <c r="B251" s="22"/>
      <c r="C251" s="25">
        <f>ROUND(13.3383333333333,4)</f>
        <v>13.3383</v>
      </c>
      <c r="D251" s="25">
        <f>F251</f>
        <v>13.5222</v>
      </c>
      <c r="E251" s="25">
        <f>F251</f>
        <v>13.5222</v>
      </c>
      <c r="F251" s="25">
        <f>ROUND(13.5222,4)</f>
        <v>13.5222</v>
      </c>
      <c r="G251" s="24"/>
      <c r="H251" s="36"/>
    </row>
    <row r="252" spans="1:8" ht="12.75" customHeight="1">
      <c r="A252" s="22">
        <v>42681</v>
      </c>
      <c r="B252" s="22"/>
      <c r="C252" s="25">
        <f>ROUND(13.3383333333333,4)</f>
        <v>13.3383</v>
      </c>
      <c r="D252" s="25">
        <f>F252</f>
        <v>13.5509</v>
      </c>
      <c r="E252" s="25">
        <f>F252</f>
        <v>13.5509</v>
      </c>
      <c r="F252" s="25">
        <f>ROUND(13.5509,4)</f>
        <v>13.5509</v>
      </c>
      <c r="G252" s="24"/>
      <c r="H252" s="36"/>
    </row>
    <row r="253" spans="1:8" ht="12.75" customHeight="1">
      <c r="A253" s="22">
        <v>42684</v>
      </c>
      <c r="B253" s="22"/>
      <c r="C253" s="25">
        <f>ROUND(13.3383333333333,4)</f>
        <v>13.3383</v>
      </c>
      <c r="D253" s="25">
        <f>F253</f>
        <v>13.5587</v>
      </c>
      <c r="E253" s="25">
        <f>F253</f>
        <v>13.5587</v>
      </c>
      <c r="F253" s="25">
        <f>ROUND(13.5587,4)</f>
        <v>13.5587</v>
      </c>
      <c r="G253" s="24"/>
      <c r="H253" s="36"/>
    </row>
    <row r="254" spans="1:8" ht="12.75" customHeight="1">
      <c r="A254" s="22">
        <v>42691</v>
      </c>
      <c r="B254" s="22"/>
      <c r="C254" s="25">
        <f>ROUND(13.3383333333333,4)</f>
        <v>13.3383</v>
      </c>
      <c r="D254" s="25">
        <f>F254</f>
        <v>13.5769</v>
      </c>
      <c r="E254" s="25">
        <f>F254</f>
        <v>13.5769</v>
      </c>
      <c r="F254" s="25">
        <f>ROUND(13.5769,4)</f>
        <v>13.5769</v>
      </c>
      <c r="G254" s="24"/>
      <c r="H254" s="36"/>
    </row>
    <row r="255" spans="1:8" ht="12.75" customHeight="1">
      <c r="A255" s="22">
        <v>42702</v>
      </c>
      <c r="B255" s="22"/>
      <c r="C255" s="25">
        <f>ROUND(13.3383333333333,4)</f>
        <v>13.3383</v>
      </c>
      <c r="D255" s="25">
        <f>F255</f>
        <v>13.6057</v>
      </c>
      <c r="E255" s="25">
        <f>F255</f>
        <v>13.6057</v>
      </c>
      <c r="F255" s="25">
        <f>ROUND(13.6057,4)</f>
        <v>13.6057</v>
      </c>
      <c r="G255" s="24"/>
      <c r="H255" s="36"/>
    </row>
    <row r="256" spans="1:8" ht="12.75" customHeight="1">
      <c r="A256" s="22">
        <v>42718</v>
      </c>
      <c r="B256" s="22"/>
      <c r="C256" s="25">
        <f>ROUND(13.3383333333333,4)</f>
        <v>13.3383</v>
      </c>
      <c r="D256" s="25">
        <f>F256</f>
        <v>13.6477</v>
      </c>
      <c r="E256" s="25">
        <f>F256</f>
        <v>13.6477</v>
      </c>
      <c r="F256" s="25">
        <f>ROUND(13.6477,4)</f>
        <v>13.6477</v>
      </c>
      <c r="G256" s="24"/>
      <c r="H256" s="36"/>
    </row>
    <row r="257" spans="1:8" ht="12.75" customHeight="1">
      <c r="A257" s="22">
        <v>42748</v>
      </c>
      <c r="B257" s="22"/>
      <c r="C257" s="25">
        <f>ROUND(13.3383333333333,4)</f>
        <v>13.3383</v>
      </c>
      <c r="D257" s="25">
        <f>F257</f>
        <v>13.7263</v>
      </c>
      <c r="E257" s="25">
        <f>F257</f>
        <v>13.7263</v>
      </c>
      <c r="F257" s="25">
        <f>ROUND(13.7263,4)</f>
        <v>13.7263</v>
      </c>
      <c r="G257" s="24"/>
      <c r="H257" s="36"/>
    </row>
    <row r="258" spans="1:8" ht="12.75" customHeight="1">
      <c r="A258" s="22">
        <v>42760</v>
      </c>
      <c r="B258" s="22"/>
      <c r="C258" s="25">
        <f>ROUND(13.3383333333333,4)</f>
        <v>13.3383</v>
      </c>
      <c r="D258" s="25">
        <f>F258</f>
        <v>13.7578</v>
      </c>
      <c r="E258" s="25">
        <f>F258</f>
        <v>13.7578</v>
      </c>
      <c r="F258" s="25">
        <f>ROUND(13.7578,4)</f>
        <v>13.7578</v>
      </c>
      <c r="G258" s="24"/>
      <c r="H258" s="36"/>
    </row>
    <row r="259" spans="1:8" ht="12.75" customHeight="1">
      <c r="A259" s="22">
        <v>42837</v>
      </c>
      <c r="B259" s="22"/>
      <c r="C259" s="25">
        <f>ROUND(13.3383333333333,4)</f>
        <v>13.3383</v>
      </c>
      <c r="D259" s="25">
        <f>F259</f>
        <v>13.961</v>
      </c>
      <c r="E259" s="25">
        <f>F259</f>
        <v>13.961</v>
      </c>
      <c r="F259" s="25">
        <f>ROUND(13.961,4)</f>
        <v>13.961</v>
      </c>
      <c r="G259" s="24"/>
      <c r="H259" s="36"/>
    </row>
    <row r="260" spans="1:8" ht="12.75" customHeight="1">
      <c r="A260" s="22">
        <v>42850</v>
      </c>
      <c r="B260" s="22"/>
      <c r="C260" s="25">
        <f>ROUND(13.3383333333333,4)</f>
        <v>13.3383</v>
      </c>
      <c r="D260" s="25">
        <f>F260</f>
        <v>13.9954</v>
      </c>
      <c r="E260" s="25">
        <f>F260</f>
        <v>13.9954</v>
      </c>
      <c r="F260" s="25">
        <f>ROUND(13.9954,4)</f>
        <v>13.9954</v>
      </c>
      <c r="G260" s="24"/>
      <c r="H260" s="36"/>
    </row>
    <row r="261" spans="1:8" ht="12.75" customHeight="1">
      <c r="A261" s="22">
        <v>42928</v>
      </c>
      <c r="B261" s="22"/>
      <c r="C261" s="25">
        <f>ROUND(13.3383333333333,4)</f>
        <v>13.3383</v>
      </c>
      <c r="D261" s="25">
        <f>F261</f>
        <v>14.2034</v>
      </c>
      <c r="E261" s="25">
        <f>F261</f>
        <v>14.2034</v>
      </c>
      <c r="F261" s="25">
        <f>ROUND(14.2034,4)</f>
        <v>14.2034</v>
      </c>
      <c r="G261" s="24"/>
      <c r="H261" s="36"/>
    </row>
    <row r="262" spans="1:8" ht="12.75" customHeight="1">
      <c r="A262" s="22" t="s">
        <v>65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42632</v>
      </c>
      <c r="B263" s="22"/>
      <c r="C263" s="25">
        <f>ROUND(1.12618333333333,4)</f>
        <v>1.1262</v>
      </c>
      <c r="D263" s="25">
        <f>F263</f>
        <v>1.1275</v>
      </c>
      <c r="E263" s="25">
        <f>F263</f>
        <v>1.1275</v>
      </c>
      <c r="F263" s="25">
        <f>ROUND(1.1275,4)</f>
        <v>1.1275</v>
      </c>
      <c r="G263" s="24"/>
      <c r="H263" s="36"/>
    </row>
    <row r="264" spans="1:8" ht="12.75" customHeight="1">
      <c r="A264" s="22">
        <v>42723</v>
      </c>
      <c r="B264" s="22"/>
      <c r="C264" s="25">
        <f>ROUND(1.12618333333333,4)</f>
        <v>1.1262</v>
      </c>
      <c r="D264" s="25">
        <f>F264</f>
        <v>1.1319</v>
      </c>
      <c r="E264" s="25">
        <f>F264</f>
        <v>1.1319</v>
      </c>
      <c r="F264" s="25">
        <f>ROUND(1.1319,4)</f>
        <v>1.1319</v>
      </c>
      <c r="G264" s="24"/>
      <c r="H264" s="36"/>
    </row>
    <row r="265" spans="1:8" ht="12.75" customHeight="1">
      <c r="A265" s="22">
        <v>42807</v>
      </c>
      <c r="B265" s="22"/>
      <c r="C265" s="25">
        <f>ROUND(1.12618333333333,4)</f>
        <v>1.1262</v>
      </c>
      <c r="D265" s="25">
        <f>F265</f>
        <v>1.1365</v>
      </c>
      <c r="E265" s="25">
        <f>F265</f>
        <v>1.1365</v>
      </c>
      <c r="F265" s="25">
        <f>ROUND(1.1365,4)</f>
        <v>1.1365</v>
      </c>
      <c r="G265" s="24"/>
      <c r="H265" s="36"/>
    </row>
    <row r="266" spans="1:8" ht="12.75" customHeight="1">
      <c r="A266" s="22">
        <v>42905</v>
      </c>
      <c r="B266" s="22"/>
      <c r="C266" s="25">
        <f>ROUND(1.12618333333333,4)</f>
        <v>1.1262</v>
      </c>
      <c r="D266" s="25">
        <f>F266</f>
        <v>1.1417</v>
      </c>
      <c r="E266" s="25">
        <f>F266</f>
        <v>1.1417</v>
      </c>
      <c r="F266" s="25">
        <f>ROUND(1.1417,4)</f>
        <v>1.1417</v>
      </c>
      <c r="G266" s="24"/>
      <c r="H266" s="36"/>
    </row>
    <row r="267" spans="1:8" ht="12.75" customHeight="1">
      <c r="A267" s="22" t="s">
        <v>66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42632</v>
      </c>
      <c r="B268" s="22"/>
      <c r="C268" s="25">
        <f>ROUND(1.2968625,4)</f>
        <v>1.2969</v>
      </c>
      <c r="D268" s="25">
        <f>F268</f>
        <v>1.2975</v>
      </c>
      <c r="E268" s="25">
        <f>F268</f>
        <v>1.2975</v>
      </c>
      <c r="F268" s="25">
        <f>ROUND(1.2975,4)</f>
        <v>1.2975</v>
      </c>
      <c r="G268" s="24"/>
      <c r="H268" s="36"/>
    </row>
    <row r="269" spans="1:8" ht="12.75" customHeight="1">
      <c r="A269" s="22">
        <v>42723</v>
      </c>
      <c r="B269" s="22"/>
      <c r="C269" s="25">
        <f>ROUND(1.2968625,4)</f>
        <v>1.2969</v>
      </c>
      <c r="D269" s="25">
        <f>F269</f>
        <v>1.2998</v>
      </c>
      <c r="E269" s="25">
        <f>F269</f>
        <v>1.2998</v>
      </c>
      <c r="F269" s="25">
        <f>ROUND(1.2998,4)</f>
        <v>1.2998</v>
      </c>
      <c r="G269" s="24"/>
      <c r="H269" s="36"/>
    </row>
    <row r="270" spans="1:8" ht="12.75" customHeight="1">
      <c r="A270" s="22">
        <v>42807</v>
      </c>
      <c r="B270" s="22"/>
      <c r="C270" s="25">
        <f>ROUND(1.2968625,4)</f>
        <v>1.2969</v>
      </c>
      <c r="D270" s="25">
        <f>F270</f>
        <v>1.3024</v>
      </c>
      <c r="E270" s="25">
        <f>F270</f>
        <v>1.3024</v>
      </c>
      <c r="F270" s="25">
        <f>ROUND(1.3024,4)</f>
        <v>1.3024</v>
      </c>
      <c r="G270" s="24"/>
      <c r="H270" s="36"/>
    </row>
    <row r="271" spans="1:8" ht="12.75" customHeight="1">
      <c r="A271" s="22">
        <v>42905</v>
      </c>
      <c r="B271" s="22"/>
      <c r="C271" s="25">
        <f>ROUND(1.2968625,4)</f>
        <v>1.2969</v>
      </c>
      <c r="D271" s="25">
        <f>F271</f>
        <v>1.3054</v>
      </c>
      <c r="E271" s="25">
        <f>F271</f>
        <v>1.3054</v>
      </c>
      <c r="F271" s="25">
        <f>ROUND(1.3054,4)</f>
        <v>1.3054</v>
      </c>
      <c r="G271" s="24"/>
      <c r="H271" s="36"/>
    </row>
    <row r="272" spans="1:8" ht="12.75" customHeight="1">
      <c r="A272" s="22" t="s">
        <v>67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42632</v>
      </c>
      <c r="B273" s="22"/>
      <c r="C273" s="25">
        <f>ROUND(10.2490086041667,4)</f>
        <v>10.249</v>
      </c>
      <c r="D273" s="25">
        <f>F273</f>
        <v>10.3043</v>
      </c>
      <c r="E273" s="25">
        <f>F273</f>
        <v>10.3043</v>
      </c>
      <c r="F273" s="25">
        <f>ROUND(10.3043,4)</f>
        <v>10.3043</v>
      </c>
      <c r="G273" s="24"/>
      <c r="H273" s="36"/>
    </row>
    <row r="274" spans="1:8" ht="12.75" customHeight="1">
      <c r="A274" s="22">
        <v>42723</v>
      </c>
      <c r="B274" s="22"/>
      <c r="C274" s="25">
        <f>ROUND(10.2490086041667,4)</f>
        <v>10.249</v>
      </c>
      <c r="D274" s="25">
        <f>F274</f>
        <v>10.4625</v>
      </c>
      <c r="E274" s="25">
        <f>F274</f>
        <v>10.4625</v>
      </c>
      <c r="F274" s="25">
        <f>ROUND(10.4625,4)</f>
        <v>10.4625</v>
      </c>
      <c r="G274" s="24"/>
      <c r="H274" s="36"/>
    </row>
    <row r="275" spans="1:8" ht="12.75" customHeight="1">
      <c r="A275" s="22">
        <v>42807</v>
      </c>
      <c r="B275" s="22"/>
      <c r="C275" s="25">
        <f>ROUND(10.2490086041667,4)</f>
        <v>10.249</v>
      </c>
      <c r="D275" s="25">
        <f>F275</f>
        <v>10.611</v>
      </c>
      <c r="E275" s="25">
        <f>F275</f>
        <v>10.611</v>
      </c>
      <c r="F275" s="25">
        <f>ROUND(10.611,4)</f>
        <v>10.611</v>
      </c>
      <c r="G275" s="24"/>
      <c r="H275" s="36"/>
    </row>
    <row r="276" spans="1:8" ht="12.75" customHeight="1">
      <c r="A276" s="22">
        <v>42905</v>
      </c>
      <c r="B276" s="22"/>
      <c r="C276" s="25">
        <f>ROUND(10.2490086041667,4)</f>
        <v>10.249</v>
      </c>
      <c r="D276" s="25">
        <f>F276</f>
        <v>10.7878</v>
      </c>
      <c r="E276" s="25">
        <f>F276</f>
        <v>10.7878</v>
      </c>
      <c r="F276" s="25">
        <f>ROUND(10.7878,4)</f>
        <v>10.7878</v>
      </c>
      <c r="G276" s="24"/>
      <c r="H276" s="36"/>
    </row>
    <row r="277" spans="1:8" ht="12.75" customHeight="1">
      <c r="A277" s="22">
        <v>42996</v>
      </c>
      <c r="B277" s="22"/>
      <c r="C277" s="25">
        <f>ROUND(10.2490086041667,4)</f>
        <v>10.249</v>
      </c>
      <c r="D277" s="25">
        <f>F277</f>
        <v>10.9544</v>
      </c>
      <c r="E277" s="25">
        <f>F277</f>
        <v>10.9544</v>
      </c>
      <c r="F277" s="25">
        <f>ROUND(10.9544,4)</f>
        <v>10.9544</v>
      </c>
      <c r="G277" s="24"/>
      <c r="H277" s="36"/>
    </row>
    <row r="278" spans="1:8" ht="12.75" customHeight="1">
      <c r="A278" s="22">
        <v>43087</v>
      </c>
      <c r="B278" s="22"/>
      <c r="C278" s="25">
        <f>ROUND(10.2490086041667,4)</f>
        <v>10.249</v>
      </c>
      <c r="D278" s="25">
        <f>F278</f>
        <v>11.1232</v>
      </c>
      <c r="E278" s="25">
        <f>F278</f>
        <v>11.1232</v>
      </c>
      <c r="F278" s="25">
        <f>ROUND(11.1232,4)</f>
        <v>11.1232</v>
      </c>
      <c r="G278" s="24"/>
      <c r="H278" s="36"/>
    </row>
    <row r="279" spans="1:8" ht="12.75" customHeight="1">
      <c r="A279" s="22">
        <v>43178</v>
      </c>
      <c r="B279" s="22"/>
      <c r="C279" s="25">
        <f>ROUND(10.2490086041667,4)</f>
        <v>10.249</v>
      </c>
      <c r="D279" s="25">
        <f>F279</f>
        <v>11.2916</v>
      </c>
      <c r="E279" s="25">
        <f>F279</f>
        <v>11.2916</v>
      </c>
      <c r="F279" s="25">
        <f>ROUND(11.2916,4)</f>
        <v>11.2916</v>
      </c>
      <c r="G279" s="24"/>
      <c r="H279" s="36"/>
    </row>
    <row r="280" spans="1:8" ht="12.75" customHeight="1">
      <c r="A280" s="22" t="s">
        <v>68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5">
        <f>ROUND(3.63145475996007,4)</f>
        <v>3.6315</v>
      </c>
      <c r="D281" s="25">
        <f>F281</f>
        <v>4.0514</v>
      </c>
      <c r="E281" s="25">
        <f>F281</f>
        <v>4.0514</v>
      </c>
      <c r="F281" s="25">
        <f>ROUND(4.0514,4)</f>
        <v>4.0514</v>
      </c>
      <c r="G281" s="24"/>
      <c r="H281" s="36"/>
    </row>
    <row r="282" spans="1:8" ht="12.75" customHeight="1">
      <c r="A282" s="22">
        <v>42723</v>
      </c>
      <c r="B282" s="22"/>
      <c r="C282" s="25">
        <f>ROUND(3.63145475996007,4)</f>
        <v>3.6315</v>
      </c>
      <c r="D282" s="25">
        <f>F282</f>
        <v>4.1186</v>
      </c>
      <c r="E282" s="25">
        <f>F282</f>
        <v>4.1186</v>
      </c>
      <c r="F282" s="25">
        <f>ROUND(4.1186,4)</f>
        <v>4.1186</v>
      </c>
      <c r="G282" s="24"/>
      <c r="H282" s="36"/>
    </row>
    <row r="283" spans="1:8" ht="12.75" customHeight="1">
      <c r="A283" s="22">
        <v>42807</v>
      </c>
      <c r="B283" s="22"/>
      <c r="C283" s="25">
        <f>ROUND(3.63145475996007,4)</f>
        <v>3.6315</v>
      </c>
      <c r="D283" s="25">
        <f>F283</f>
        <v>4.188</v>
      </c>
      <c r="E283" s="25">
        <f>F283</f>
        <v>4.188</v>
      </c>
      <c r="F283" s="25">
        <f>ROUND(4.188,4)</f>
        <v>4.188</v>
      </c>
      <c r="G283" s="24"/>
      <c r="H283" s="36"/>
    </row>
    <row r="284" spans="1:8" ht="12.75" customHeight="1">
      <c r="A284" s="22" t="s">
        <v>69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42632</v>
      </c>
      <c r="B285" s="22"/>
      <c r="C285" s="25">
        <f>ROUND(1.29581908333333,4)</f>
        <v>1.2958</v>
      </c>
      <c r="D285" s="25">
        <f>F285</f>
        <v>1.3024</v>
      </c>
      <c r="E285" s="25">
        <f>F285</f>
        <v>1.3024</v>
      </c>
      <c r="F285" s="25">
        <f>ROUND(1.3024,4)</f>
        <v>1.3024</v>
      </c>
      <c r="G285" s="24"/>
      <c r="H285" s="36"/>
    </row>
    <row r="286" spans="1:8" ht="12.75" customHeight="1">
      <c r="A286" s="22">
        <v>42723</v>
      </c>
      <c r="B286" s="22"/>
      <c r="C286" s="25">
        <f>ROUND(1.29581908333333,4)</f>
        <v>1.2958</v>
      </c>
      <c r="D286" s="25">
        <f>F286</f>
        <v>1.3171</v>
      </c>
      <c r="E286" s="25">
        <f>F286</f>
        <v>1.3171</v>
      </c>
      <c r="F286" s="25">
        <f>ROUND(1.3171,4)</f>
        <v>1.3171</v>
      </c>
      <c r="G286" s="24"/>
      <c r="H286" s="36"/>
    </row>
    <row r="287" spans="1:8" ht="12.75" customHeight="1">
      <c r="A287" s="22">
        <v>42807</v>
      </c>
      <c r="B287" s="22"/>
      <c r="C287" s="25">
        <f>ROUND(1.29581908333333,4)</f>
        <v>1.2958</v>
      </c>
      <c r="D287" s="25">
        <f>F287</f>
        <v>1.331</v>
      </c>
      <c r="E287" s="25">
        <f>F287</f>
        <v>1.331</v>
      </c>
      <c r="F287" s="25">
        <f>ROUND(1.331,4)</f>
        <v>1.331</v>
      </c>
      <c r="G287" s="24"/>
      <c r="H287" s="36"/>
    </row>
    <row r="288" spans="1:8" ht="12.75" customHeight="1">
      <c r="A288" s="22">
        <v>42905</v>
      </c>
      <c r="B288" s="22"/>
      <c r="C288" s="25">
        <f>ROUND(1.29581908333333,4)</f>
        <v>1.2958</v>
      </c>
      <c r="D288" s="25">
        <f>F288</f>
        <v>1.3443</v>
      </c>
      <c r="E288" s="25">
        <f>F288</f>
        <v>1.3443</v>
      </c>
      <c r="F288" s="25">
        <f>ROUND(1.3443,4)</f>
        <v>1.3443</v>
      </c>
      <c r="G288" s="24"/>
      <c r="H288" s="36"/>
    </row>
    <row r="289" spans="1:8" ht="12.75" customHeight="1">
      <c r="A289" s="22" t="s">
        <v>70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42632</v>
      </c>
      <c r="B290" s="22"/>
      <c r="C290" s="25">
        <f>ROUND(10.3550448981704,4)</f>
        <v>10.355</v>
      </c>
      <c r="D290" s="25">
        <f>F290</f>
        <v>10.4212</v>
      </c>
      <c r="E290" s="25">
        <f>F290</f>
        <v>10.4212</v>
      </c>
      <c r="F290" s="25">
        <f>ROUND(10.4212,4)</f>
        <v>10.4212</v>
      </c>
      <c r="G290" s="24"/>
      <c r="H290" s="36"/>
    </row>
    <row r="291" spans="1:8" ht="12.75" customHeight="1">
      <c r="A291" s="22">
        <v>42723</v>
      </c>
      <c r="B291" s="22"/>
      <c r="C291" s="25">
        <f>ROUND(10.3550448981704,4)</f>
        <v>10.355</v>
      </c>
      <c r="D291" s="25">
        <f>F291</f>
        <v>10.6113</v>
      </c>
      <c r="E291" s="25">
        <f>F291</f>
        <v>10.6113</v>
      </c>
      <c r="F291" s="25">
        <f>ROUND(10.6113,4)</f>
        <v>10.6113</v>
      </c>
      <c r="G291" s="24"/>
      <c r="H291" s="36"/>
    </row>
    <row r="292" spans="1:8" ht="12.75" customHeight="1">
      <c r="A292" s="22">
        <v>42807</v>
      </c>
      <c r="B292" s="22"/>
      <c r="C292" s="25">
        <f>ROUND(10.3550448981704,4)</f>
        <v>10.355</v>
      </c>
      <c r="D292" s="25">
        <f>F292</f>
        <v>10.7874</v>
      </c>
      <c r="E292" s="25">
        <f>F292</f>
        <v>10.7874</v>
      </c>
      <c r="F292" s="25">
        <f>ROUND(10.7874,4)</f>
        <v>10.7874</v>
      </c>
      <c r="G292" s="24"/>
      <c r="H292" s="36"/>
    </row>
    <row r="293" spans="1:8" ht="12.75" customHeight="1">
      <c r="A293" s="22">
        <v>42905</v>
      </c>
      <c r="B293" s="22"/>
      <c r="C293" s="25">
        <f>ROUND(10.3550448981704,4)</f>
        <v>10.355</v>
      </c>
      <c r="D293" s="25">
        <f>F293</f>
        <v>10.9959</v>
      </c>
      <c r="E293" s="25">
        <f>F293</f>
        <v>10.9959</v>
      </c>
      <c r="F293" s="25">
        <f>ROUND(10.9959,4)</f>
        <v>10.9959</v>
      </c>
      <c r="G293" s="24"/>
      <c r="H293" s="36"/>
    </row>
    <row r="294" spans="1:8" ht="12.75" customHeight="1">
      <c r="A294" s="22" t="s">
        <v>71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42632</v>
      </c>
      <c r="B295" s="22"/>
      <c r="C295" s="25">
        <f>ROUND(2.0231520559508,4)</f>
        <v>2.0232</v>
      </c>
      <c r="D295" s="25">
        <f>F295</f>
        <v>2.0213</v>
      </c>
      <c r="E295" s="25">
        <f>F295</f>
        <v>2.0213</v>
      </c>
      <c r="F295" s="25">
        <f>ROUND(2.0213,4)</f>
        <v>2.0213</v>
      </c>
      <c r="G295" s="24"/>
      <c r="H295" s="36"/>
    </row>
    <row r="296" spans="1:8" ht="12.75" customHeight="1">
      <c r="A296" s="22">
        <v>42723</v>
      </c>
      <c r="B296" s="22"/>
      <c r="C296" s="25">
        <f>ROUND(2.0231520559508,4)</f>
        <v>2.0232</v>
      </c>
      <c r="D296" s="25">
        <f>F296</f>
        <v>2.0497</v>
      </c>
      <c r="E296" s="25">
        <f>F296</f>
        <v>2.0497</v>
      </c>
      <c r="F296" s="25">
        <f>ROUND(2.0497,4)</f>
        <v>2.0497</v>
      </c>
      <c r="G296" s="24"/>
      <c r="H296" s="36"/>
    </row>
    <row r="297" spans="1:8" ht="12.75" customHeight="1">
      <c r="A297" s="22">
        <v>42807</v>
      </c>
      <c r="B297" s="22"/>
      <c r="C297" s="25">
        <f>ROUND(2.0231520559508,4)</f>
        <v>2.0232</v>
      </c>
      <c r="D297" s="25">
        <f>F297</f>
        <v>2.0752</v>
      </c>
      <c r="E297" s="25">
        <f>F297</f>
        <v>2.0752</v>
      </c>
      <c r="F297" s="25">
        <f>ROUND(2.0752,4)</f>
        <v>2.0752</v>
      </c>
      <c r="G297" s="24"/>
      <c r="H297" s="36"/>
    </row>
    <row r="298" spans="1:8" ht="12.75" customHeight="1">
      <c r="A298" s="22">
        <v>42905</v>
      </c>
      <c r="B298" s="22"/>
      <c r="C298" s="25">
        <f>ROUND(2.0231520559508,4)</f>
        <v>2.0232</v>
      </c>
      <c r="D298" s="25">
        <f>F298</f>
        <v>2.104</v>
      </c>
      <c r="E298" s="25">
        <f>F298</f>
        <v>2.104</v>
      </c>
      <c r="F298" s="25">
        <f>ROUND(2.104,4)</f>
        <v>2.104</v>
      </c>
      <c r="G298" s="24"/>
      <c r="H298" s="36"/>
    </row>
    <row r="299" spans="1:8" ht="12.75" customHeight="1">
      <c r="A299" s="22" t="s">
        <v>72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42632</v>
      </c>
      <c r="B300" s="22"/>
      <c r="C300" s="25">
        <f>ROUND(2.01857400849501,4)</f>
        <v>2.0186</v>
      </c>
      <c r="D300" s="25">
        <f>F300</f>
        <v>2.038</v>
      </c>
      <c r="E300" s="25">
        <f>F300</f>
        <v>2.038</v>
      </c>
      <c r="F300" s="25">
        <f>ROUND(2.038,4)</f>
        <v>2.038</v>
      </c>
      <c r="G300" s="24"/>
      <c r="H300" s="36"/>
    </row>
    <row r="301" spans="1:8" ht="12.75" customHeight="1">
      <c r="A301" s="22">
        <v>42723</v>
      </c>
      <c r="B301" s="22"/>
      <c r="C301" s="25">
        <f>ROUND(2.01857400849501,4)</f>
        <v>2.0186</v>
      </c>
      <c r="D301" s="25">
        <f>F301</f>
        <v>2.0837</v>
      </c>
      <c r="E301" s="25">
        <f>F301</f>
        <v>2.0837</v>
      </c>
      <c r="F301" s="25">
        <f>ROUND(2.0837,4)</f>
        <v>2.0837</v>
      </c>
      <c r="G301" s="24"/>
      <c r="H301" s="36"/>
    </row>
    <row r="302" spans="1:8" ht="12.75" customHeight="1">
      <c r="A302" s="22">
        <v>42807</v>
      </c>
      <c r="B302" s="22"/>
      <c r="C302" s="25">
        <f>ROUND(2.01857400849501,4)</f>
        <v>2.0186</v>
      </c>
      <c r="D302" s="25">
        <f>F302</f>
        <v>2.1261</v>
      </c>
      <c r="E302" s="25">
        <f>F302</f>
        <v>2.1261</v>
      </c>
      <c r="F302" s="25">
        <f>ROUND(2.1261,4)</f>
        <v>2.1261</v>
      </c>
      <c r="G302" s="24"/>
      <c r="H302" s="36"/>
    </row>
    <row r="303" spans="1:8" ht="12.75" customHeight="1">
      <c r="A303" s="22">
        <v>42905</v>
      </c>
      <c r="B303" s="22"/>
      <c r="C303" s="25">
        <f>ROUND(2.01857400849501,4)</f>
        <v>2.0186</v>
      </c>
      <c r="D303" s="25">
        <f>F303</f>
        <v>2.1767</v>
      </c>
      <c r="E303" s="25">
        <f>F303</f>
        <v>2.1767</v>
      </c>
      <c r="F303" s="25">
        <f>ROUND(2.1767,4)</f>
        <v>2.1767</v>
      </c>
      <c r="G303" s="24"/>
      <c r="H303" s="36"/>
    </row>
    <row r="304" spans="1:8" ht="12.75" customHeight="1">
      <c r="A304" s="22" t="s">
        <v>73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42632</v>
      </c>
      <c r="B305" s="22"/>
      <c r="C305" s="25">
        <f>ROUND(15.0214086944444,4)</f>
        <v>15.0214</v>
      </c>
      <c r="D305" s="25">
        <f>F305</f>
        <v>15.1342</v>
      </c>
      <c r="E305" s="25">
        <f>F305</f>
        <v>15.1342</v>
      </c>
      <c r="F305" s="25">
        <f>ROUND(15.1342,4)</f>
        <v>15.1342</v>
      </c>
      <c r="G305" s="24"/>
      <c r="H305" s="36"/>
    </row>
    <row r="306" spans="1:8" ht="12.75" customHeight="1">
      <c r="A306" s="22">
        <v>42723</v>
      </c>
      <c r="B306" s="22"/>
      <c r="C306" s="25">
        <f>ROUND(15.0214086944444,4)</f>
        <v>15.0214</v>
      </c>
      <c r="D306" s="25">
        <f>F306</f>
        <v>15.4626</v>
      </c>
      <c r="E306" s="25">
        <f>F306</f>
        <v>15.4626</v>
      </c>
      <c r="F306" s="25">
        <f>ROUND(15.4626,4)</f>
        <v>15.4626</v>
      </c>
      <c r="G306" s="24"/>
      <c r="H306" s="36"/>
    </row>
    <row r="307" spans="1:8" ht="12.75" customHeight="1">
      <c r="A307" s="22">
        <v>42807</v>
      </c>
      <c r="B307" s="22"/>
      <c r="C307" s="25">
        <f>ROUND(15.0214086944444,4)</f>
        <v>15.0214</v>
      </c>
      <c r="D307" s="25">
        <f>F307</f>
        <v>15.7758</v>
      </c>
      <c r="E307" s="25">
        <f>F307</f>
        <v>15.7758</v>
      </c>
      <c r="F307" s="25">
        <f>ROUND(15.7758,4)</f>
        <v>15.7758</v>
      </c>
      <c r="G307" s="24"/>
      <c r="H307" s="36"/>
    </row>
    <row r="308" spans="1:8" ht="12.75" customHeight="1">
      <c r="A308" s="22">
        <v>42905</v>
      </c>
      <c r="B308" s="22"/>
      <c r="C308" s="25">
        <f>ROUND(15.0214086944444,4)</f>
        <v>15.0214</v>
      </c>
      <c r="D308" s="25">
        <f>F308</f>
        <v>16.1454</v>
      </c>
      <c r="E308" s="25">
        <f>F308</f>
        <v>16.1454</v>
      </c>
      <c r="F308" s="25">
        <f>ROUND(16.1454,4)</f>
        <v>16.1454</v>
      </c>
      <c r="G308" s="24"/>
      <c r="H308" s="36"/>
    </row>
    <row r="309" spans="1:8" ht="12.75" customHeight="1">
      <c r="A309" s="22">
        <v>42996</v>
      </c>
      <c r="B309" s="22"/>
      <c r="C309" s="25">
        <f>ROUND(15.0214086944444,4)</f>
        <v>15.0214</v>
      </c>
      <c r="D309" s="25">
        <f>F309</f>
        <v>16.4853</v>
      </c>
      <c r="E309" s="25">
        <f>F309</f>
        <v>16.4853</v>
      </c>
      <c r="F309" s="25">
        <f>ROUND(16.4853,4)</f>
        <v>16.4853</v>
      </c>
      <c r="G309" s="24"/>
      <c r="H309" s="36"/>
    </row>
    <row r="310" spans="1:8" ht="12.75" customHeight="1">
      <c r="A310" s="22">
        <v>43087</v>
      </c>
      <c r="B310" s="22"/>
      <c r="C310" s="25">
        <f>ROUND(15.0214086944444,4)</f>
        <v>15.0214</v>
      </c>
      <c r="D310" s="25">
        <f>F310</f>
        <v>16.8314</v>
      </c>
      <c r="E310" s="25">
        <f>F310</f>
        <v>16.8314</v>
      </c>
      <c r="F310" s="25">
        <f>ROUND(16.8314,4)</f>
        <v>16.8314</v>
      </c>
      <c r="G310" s="24"/>
      <c r="H310" s="36"/>
    </row>
    <row r="311" spans="1:8" ht="12.75" customHeight="1">
      <c r="A311" s="22">
        <v>43178</v>
      </c>
      <c r="B311" s="22"/>
      <c r="C311" s="25">
        <f>ROUND(15.0214086944444,4)</f>
        <v>15.0214</v>
      </c>
      <c r="D311" s="25">
        <f>F311</f>
        <v>17.2342</v>
      </c>
      <c r="E311" s="25">
        <f>F311</f>
        <v>17.2342</v>
      </c>
      <c r="F311" s="25">
        <f>ROUND(17.2342,4)</f>
        <v>17.2342</v>
      </c>
      <c r="G311" s="24"/>
      <c r="H311" s="36"/>
    </row>
    <row r="312" spans="1:8" ht="12.75" customHeight="1">
      <c r="A312" s="22" t="s">
        <v>74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42632</v>
      </c>
      <c r="B313" s="22"/>
      <c r="C313" s="25">
        <f>ROUND(13.8443441105748,4)</f>
        <v>13.8443</v>
      </c>
      <c r="D313" s="25">
        <f>F313</f>
        <v>13.9538</v>
      </c>
      <c r="E313" s="25">
        <f>F313</f>
        <v>13.9538</v>
      </c>
      <c r="F313" s="25">
        <f>ROUND(13.9538,4)</f>
        <v>13.9538</v>
      </c>
      <c r="G313" s="24"/>
      <c r="H313" s="36"/>
    </row>
    <row r="314" spans="1:8" ht="12.75" customHeight="1">
      <c r="A314" s="22">
        <v>42723</v>
      </c>
      <c r="B314" s="22"/>
      <c r="C314" s="25">
        <f>ROUND(13.8443441105748,4)</f>
        <v>13.8443</v>
      </c>
      <c r="D314" s="25">
        <f>F314</f>
        <v>14.2768</v>
      </c>
      <c r="E314" s="25">
        <f>F314</f>
        <v>14.2768</v>
      </c>
      <c r="F314" s="25">
        <f>ROUND(14.2768,4)</f>
        <v>14.2768</v>
      </c>
      <c r="G314" s="24"/>
      <c r="H314" s="36"/>
    </row>
    <row r="315" spans="1:8" ht="12.75" customHeight="1">
      <c r="A315" s="22">
        <v>42807</v>
      </c>
      <c r="B315" s="22"/>
      <c r="C315" s="25">
        <f>ROUND(13.8443441105748,4)</f>
        <v>13.8443</v>
      </c>
      <c r="D315" s="25">
        <f>F315</f>
        <v>14.5824</v>
      </c>
      <c r="E315" s="25">
        <f>F315</f>
        <v>14.5824</v>
      </c>
      <c r="F315" s="25">
        <f>ROUND(14.5824,4)</f>
        <v>14.5824</v>
      </c>
      <c r="G315" s="24"/>
      <c r="H315" s="36"/>
    </row>
    <row r="316" spans="1:8" ht="12.75" customHeight="1">
      <c r="A316" s="22">
        <v>42905</v>
      </c>
      <c r="B316" s="22"/>
      <c r="C316" s="25">
        <f>ROUND(13.8443441105748,4)</f>
        <v>13.8443</v>
      </c>
      <c r="D316" s="25">
        <f>F316</f>
        <v>14.9417</v>
      </c>
      <c r="E316" s="25">
        <f>F316</f>
        <v>14.9417</v>
      </c>
      <c r="F316" s="25">
        <f>ROUND(14.9417,4)</f>
        <v>14.9417</v>
      </c>
      <c r="G316" s="24"/>
      <c r="H316" s="36"/>
    </row>
    <row r="317" spans="1:8" ht="12.75" customHeight="1">
      <c r="A317" s="22">
        <v>42996</v>
      </c>
      <c r="B317" s="22"/>
      <c r="C317" s="25">
        <f>ROUND(13.8443441105748,4)</f>
        <v>13.8443</v>
      </c>
      <c r="D317" s="25">
        <f>F317</f>
        <v>15.2742</v>
      </c>
      <c r="E317" s="25">
        <f>F317</f>
        <v>15.2742</v>
      </c>
      <c r="F317" s="25">
        <f>ROUND(15.2742,4)</f>
        <v>15.2742</v>
      </c>
      <c r="G317" s="24"/>
      <c r="H317" s="36"/>
    </row>
    <row r="318" spans="1:8" ht="12.75" customHeight="1">
      <c r="A318" s="22" t="s">
        <v>75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42632</v>
      </c>
      <c r="B319" s="22"/>
      <c r="C319" s="25">
        <f>ROUND(17.2979843125,4)</f>
        <v>17.298</v>
      </c>
      <c r="D319" s="25">
        <f>F319</f>
        <v>17.4156</v>
      </c>
      <c r="E319" s="25">
        <f>F319</f>
        <v>17.4156</v>
      </c>
      <c r="F319" s="25">
        <f>ROUND(17.4156,4)</f>
        <v>17.4156</v>
      </c>
      <c r="G319" s="24"/>
      <c r="H319" s="36"/>
    </row>
    <row r="320" spans="1:8" ht="12.75" customHeight="1">
      <c r="A320" s="22">
        <v>42723</v>
      </c>
      <c r="B320" s="22"/>
      <c r="C320" s="25">
        <f>ROUND(17.2979843125,4)</f>
        <v>17.298</v>
      </c>
      <c r="D320" s="25">
        <f>F320</f>
        <v>17.7565</v>
      </c>
      <c r="E320" s="25">
        <f>F320</f>
        <v>17.7565</v>
      </c>
      <c r="F320" s="25">
        <f>ROUND(17.7565,4)</f>
        <v>17.7565</v>
      </c>
      <c r="G320" s="24"/>
      <c r="H320" s="36"/>
    </row>
    <row r="321" spans="1:8" ht="12.75" customHeight="1">
      <c r="A321" s="22">
        <v>42807</v>
      </c>
      <c r="B321" s="22"/>
      <c r="C321" s="25">
        <f>ROUND(17.2979843125,4)</f>
        <v>17.298</v>
      </c>
      <c r="D321" s="25">
        <f>F321</f>
        <v>18.0788</v>
      </c>
      <c r="E321" s="25">
        <f>F321</f>
        <v>18.0788</v>
      </c>
      <c r="F321" s="25">
        <f>ROUND(18.0788,4)</f>
        <v>18.0788</v>
      </c>
      <c r="G321" s="24"/>
      <c r="H321" s="36"/>
    </row>
    <row r="322" spans="1:8" ht="12.75" customHeight="1">
      <c r="A322" s="22">
        <v>42905</v>
      </c>
      <c r="B322" s="22"/>
      <c r="C322" s="25">
        <f>ROUND(17.2979843125,4)</f>
        <v>17.298</v>
      </c>
      <c r="D322" s="25">
        <f>F322</f>
        <v>18.4603</v>
      </c>
      <c r="E322" s="25">
        <f>F322</f>
        <v>18.4603</v>
      </c>
      <c r="F322" s="25">
        <f>ROUND(18.4603,4)</f>
        <v>18.4603</v>
      </c>
      <c r="G322" s="24"/>
      <c r="H322" s="36"/>
    </row>
    <row r="323" spans="1:8" ht="12.75" customHeight="1">
      <c r="A323" s="22">
        <v>42996</v>
      </c>
      <c r="B323" s="22"/>
      <c r="C323" s="25">
        <f>ROUND(17.2979843125,4)</f>
        <v>17.298</v>
      </c>
      <c r="D323" s="25">
        <f>F323</f>
        <v>18.8222</v>
      </c>
      <c r="E323" s="25">
        <f>F323</f>
        <v>18.8222</v>
      </c>
      <c r="F323" s="25">
        <f>ROUND(18.8222,4)</f>
        <v>18.8222</v>
      </c>
      <c r="G323" s="24"/>
      <c r="H323" s="36"/>
    </row>
    <row r="324" spans="1:8" ht="12.75" customHeight="1">
      <c r="A324" s="22">
        <v>43087</v>
      </c>
      <c r="B324" s="22"/>
      <c r="C324" s="25">
        <f>ROUND(17.2979843125,4)</f>
        <v>17.298</v>
      </c>
      <c r="D324" s="25">
        <f>F324</f>
        <v>19.1921</v>
      </c>
      <c r="E324" s="25">
        <f>F324</f>
        <v>19.1921</v>
      </c>
      <c r="F324" s="25">
        <f>ROUND(19.1921,4)</f>
        <v>19.1921</v>
      </c>
      <c r="G324" s="24"/>
      <c r="H324" s="36"/>
    </row>
    <row r="325" spans="1:8" ht="12.75" customHeight="1">
      <c r="A325" s="22">
        <v>43178</v>
      </c>
      <c r="B325" s="22"/>
      <c r="C325" s="25">
        <f>ROUND(17.2979843125,4)</f>
        <v>17.298</v>
      </c>
      <c r="D325" s="25">
        <f>F325</f>
        <v>19.2392</v>
      </c>
      <c r="E325" s="25">
        <f>F325</f>
        <v>19.2392</v>
      </c>
      <c r="F325" s="25">
        <f>ROUND(19.2392,4)</f>
        <v>19.2392</v>
      </c>
      <c r="G325" s="24"/>
      <c r="H325" s="36"/>
    </row>
    <row r="326" spans="1:8" ht="12.75" customHeight="1">
      <c r="A326" s="22" t="s">
        <v>76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42632</v>
      </c>
      <c r="B327" s="22"/>
      <c r="C327" s="25">
        <f>ROUND(1.719921257135,4)</f>
        <v>1.7199</v>
      </c>
      <c r="D327" s="25">
        <f>F327</f>
        <v>1.7314</v>
      </c>
      <c r="E327" s="25">
        <f>F327</f>
        <v>1.7314</v>
      </c>
      <c r="F327" s="25">
        <f>ROUND(1.7314,4)</f>
        <v>1.7314</v>
      </c>
      <c r="G327" s="24"/>
      <c r="H327" s="36"/>
    </row>
    <row r="328" spans="1:8" ht="12.75" customHeight="1">
      <c r="A328" s="22">
        <v>42723</v>
      </c>
      <c r="B328" s="22"/>
      <c r="C328" s="25">
        <f>ROUND(1.719921257135,4)</f>
        <v>1.7199</v>
      </c>
      <c r="D328" s="25">
        <f>F328</f>
        <v>1.7637</v>
      </c>
      <c r="E328" s="25">
        <f>F328</f>
        <v>1.7637</v>
      </c>
      <c r="F328" s="25">
        <f>ROUND(1.7637,4)</f>
        <v>1.7637</v>
      </c>
      <c r="G328" s="24"/>
      <c r="H328" s="36"/>
    </row>
    <row r="329" spans="1:8" ht="12.75" customHeight="1">
      <c r="A329" s="22">
        <v>42807</v>
      </c>
      <c r="B329" s="22"/>
      <c r="C329" s="25">
        <f>ROUND(1.719921257135,4)</f>
        <v>1.7199</v>
      </c>
      <c r="D329" s="25">
        <f>F329</f>
        <v>1.7932</v>
      </c>
      <c r="E329" s="25">
        <f>F329</f>
        <v>1.7932</v>
      </c>
      <c r="F329" s="25">
        <f>ROUND(1.7932,4)</f>
        <v>1.7932</v>
      </c>
      <c r="G329" s="24"/>
      <c r="H329" s="36"/>
    </row>
    <row r="330" spans="1:8" ht="12.75" customHeight="1">
      <c r="A330" s="22">
        <v>42905</v>
      </c>
      <c r="B330" s="22"/>
      <c r="C330" s="25">
        <f>ROUND(1.719921257135,4)</f>
        <v>1.7199</v>
      </c>
      <c r="D330" s="25">
        <f>F330</f>
        <v>1.8281</v>
      </c>
      <c r="E330" s="25">
        <f>F330</f>
        <v>1.8281</v>
      </c>
      <c r="F330" s="25">
        <f>ROUND(1.8281,4)</f>
        <v>1.8281</v>
      </c>
      <c r="G330" s="24"/>
      <c r="H330" s="36"/>
    </row>
    <row r="331" spans="1:8" ht="12.75" customHeight="1">
      <c r="A331" s="22" t="s">
        <v>77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42632</v>
      </c>
      <c r="B332" s="22"/>
      <c r="C332" s="28">
        <f>ROUND(0.132904875780523,6)</f>
        <v>0.132905</v>
      </c>
      <c r="D332" s="28">
        <f>F332</f>
        <v>0.133877</v>
      </c>
      <c r="E332" s="28">
        <f>F332</f>
        <v>0.133877</v>
      </c>
      <c r="F332" s="28">
        <f>ROUND(0.133877,6)</f>
        <v>0.133877</v>
      </c>
      <c r="G332" s="24"/>
      <c r="H332" s="36"/>
    </row>
    <row r="333" spans="1:8" ht="12.75" customHeight="1">
      <c r="A333" s="22">
        <v>42723</v>
      </c>
      <c r="B333" s="22"/>
      <c r="C333" s="28">
        <f>ROUND(0.132904875780523,6)</f>
        <v>0.132905</v>
      </c>
      <c r="D333" s="28">
        <f>F333</f>
        <v>0.136808</v>
      </c>
      <c r="E333" s="28">
        <f>F333</f>
        <v>0.136808</v>
      </c>
      <c r="F333" s="28">
        <f>ROUND(0.136808,6)</f>
        <v>0.136808</v>
      </c>
      <c r="G333" s="24"/>
      <c r="H333" s="36"/>
    </row>
    <row r="334" spans="1:8" ht="12.75" customHeight="1">
      <c r="A334" s="22">
        <v>42807</v>
      </c>
      <c r="B334" s="22"/>
      <c r="C334" s="28">
        <f>ROUND(0.132904875780523,6)</f>
        <v>0.132905</v>
      </c>
      <c r="D334" s="28">
        <f>F334</f>
        <v>0.139609</v>
      </c>
      <c r="E334" s="28">
        <f>F334</f>
        <v>0.139609</v>
      </c>
      <c r="F334" s="28">
        <f>ROUND(0.139609,6)</f>
        <v>0.139609</v>
      </c>
      <c r="G334" s="24"/>
      <c r="H334" s="36"/>
    </row>
    <row r="335" spans="1:8" ht="12.75" customHeight="1">
      <c r="A335" s="22">
        <v>42905</v>
      </c>
      <c r="B335" s="22"/>
      <c r="C335" s="28">
        <f>ROUND(0.132904875780523,6)</f>
        <v>0.132905</v>
      </c>
      <c r="D335" s="28">
        <f>F335</f>
        <v>0.142885</v>
      </c>
      <c r="E335" s="28">
        <f>F335</f>
        <v>0.142885</v>
      </c>
      <c r="F335" s="28">
        <f>ROUND(0.142885,6)</f>
        <v>0.142885</v>
      </c>
      <c r="G335" s="24"/>
      <c r="H335" s="36"/>
    </row>
    <row r="336" spans="1:8" ht="12.75" customHeight="1">
      <c r="A336" s="22">
        <v>42996</v>
      </c>
      <c r="B336" s="22"/>
      <c r="C336" s="28">
        <f>ROUND(0.132904875780523,6)</f>
        <v>0.132905</v>
      </c>
      <c r="D336" s="28">
        <f>F336</f>
        <v>0.146026</v>
      </c>
      <c r="E336" s="28">
        <f>F336</f>
        <v>0.146026</v>
      </c>
      <c r="F336" s="28">
        <f>ROUND(0.146026,6)</f>
        <v>0.146026</v>
      </c>
      <c r="G336" s="24"/>
      <c r="H336" s="36"/>
    </row>
    <row r="337" spans="1:8" ht="12.75" customHeight="1">
      <c r="A337" s="22" t="s">
        <v>78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42632</v>
      </c>
      <c r="B338" s="22"/>
      <c r="C338" s="25">
        <f>ROUND(0.131415387899538,4)</f>
        <v>0.1314</v>
      </c>
      <c r="D338" s="25">
        <f>F338</f>
        <v>0.1315</v>
      </c>
      <c r="E338" s="25">
        <f>F338</f>
        <v>0.1315</v>
      </c>
      <c r="F338" s="25">
        <f>ROUND(0.1315,4)</f>
        <v>0.1315</v>
      </c>
      <c r="G338" s="24"/>
      <c r="H338" s="36"/>
    </row>
    <row r="339" spans="1:8" ht="12.75" customHeight="1">
      <c r="A339" s="22">
        <v>42723</v>
      </c>
      <c r="B339" s="22"/>
      <c r="C339" s="25">
        <f>ROUND(0.131415387899538,4)</f>
        <v>0.1314</v>
      </c>
      <c r="D339" s="25">
        <f>F339</f>
        <v>0.1315</v>
      </c>
      <c r="E339" s="25">
        <f>F339</f>
        <v>0.1315</v>
      </c>
      <c r="F339" s="25">
        <f>ROUND(0.1315,4)</f>
        <v>0.1315</v>
      </c>
      <c r="G339" s="24"/>
      <c r="H339" s="36"/>
    </row>
    <row r="340" spans="1:8" ht="12.75" customHeight="1">
      <c r="A340" s="22">
        <v>42807</v>
      </c>
      <c r="B340" s="22"/>
      <c r="C340" s="25">
        <f>ROUND(0.131415387899538,4)</f>
        <v>0.1314</v>
      </c>
      <c r="D340" s="25">
        <f>F340</f>
        <v>0.1314</v>
      </c>
      <c r="E340" s="25">
        <f>F340</f>
        <v>0.1314</v>
      </c>
      <c r="F340" s="25">
        <f>ROUND(0.1314,4)</f>
        <v>0.1314</v>
      </c>
      <c r="G340" s="24"/>
      <c r="H340" s="36"/>
    </row>
    <row r="341" spans="1:8" ht="12.75" customHeight="1">
      <c r="A341" s="22">
        <v>42905</v>
      </c>
      <c r="B341" s="22"/>
      <c r="C341" s="25">
        <f>ROUND(0.131415387899538,4)</f>
        <v>0.1314</v>
      </c>
      <c r="D341" s="25">
        <f>F341</f>
        <v>0.1302</v>
      </c>
      <c r="E341" s="25">
        <f>F341</f>
        <v>0.1302</v>
      </c>
      <c r="F341" s="25">
        <f>ROUND(0.1302,4)</f>
        <v>0.1302</v>
      </c>
      <c r="G341" s="24"/>
      <c r="H341" s="36"/>
    </row>
    <row r="342" spans="1:8" ht="12.75" customHeight="1">
      <c r="A342" s="22" t="s">
        <v>79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42632</v>
      </c>
      <c r="B343" s="22"/>
      <c r="C343" s="25">
        <f>ROUND(0.0508999554792342,4)</f>
        <v>0.0509</v>
      </c>
      <c r="D343" s="25">
        <f>F343</f>
        <v>0.0398</v>
      </c>
      <c r="E343" s="25">
        <f>F343</f>
        <v>0.0398</v>
      </c>
      <c r="F343" s="25">
        <f>ROUND(0.0398,4)</f>
        <v>0.0398</v>
      </c>
      <c r="G343" s="24"/>
      <c r="H343" s="36"/>
    </row>
    <row r="344" spans="1:8" ht="12.75" customHeight="1">
      <c r="A344" s="22">
        <v>42723</v>
      </c>
      <c r="B344" s="22"/>
      <c r="C344" s="25">
        <f>ROUND(0.0508999554792342,4)</f>
        <v>0.0509</v>
      </c>
      <c r="D344" s="25">
        <f>F344</f>
        <v>0.0385</v>
      </c>
      <c r="E344" s="25">
        <f>F344</f>
        <v>0.0385</v>
      </c>
      <c r="F344" s="25">
        <f>ROUND(0.0385,4)</f>
        <v>0.0385</v>
      </c>
      <c r="G344" s="24"/>
      <c r="H344" s="36"/>
    </row>
    <row r="345" spans="1:8" ht="12.75" customHeight="1">
      <c r="A345" s="22">
        <v>42807</v>
      </c>
      <c r="B345" s="22"/>
      <c r="C345" s="25">
        <f>ROUND(0.0508999554792342,4)</f>
        <v>0.0509</v>
      </c>
      <c r="D345" s="25">
        <f>F345</f>
        <v>0.0376</v>
      </c>
      <c r="E345" s="25">
        <f>F345</f>
        <v>0.0376</v>
      </c>
      <c r="F345" s="25">
        <f>ROUND(0.0376,4)</f>
        <v>0.0376</v>
      </c>
      <c r="G345" s="24"/>
      <c r="H345" s="36"/>
    </row>
    <row r="346" spans="1:8" ht="12.75" customHeight="1">
      <c r="A346" s="22">
        <v>42905</v>
      </c>
      <c r="B346" s="22"/>
      <c r="C346" s="25">
        <f>ROUND(0.0508999554792342,4)</f>
        <v>0.0509</v>
      </c>
      <c r="D346" s="25">
        <f>F346</f>
        <v>0.037</v>
      </c>
      <c r="E346" s="25">
        <f>F346</f>
        <v>0.037</v>
      </c>
      <c r="F346" s="25">
        <f>ROUND(0.037,4)</f>
        <v>0.037</v>
      </c>
      <c r="G346" s="24"/>
      <c r="H346" s="36"/>
    </row>
    <row r="347" spans="1:8" ht="12.75" customHeight="1">
      <c r="A347" s="22">
        <v>42996</v>
      </c>
      <c r="B347" s="22"/>
      <c r="C347" s="25">
        <f>ROUND(0.0508999554792342,4)</f>
        <v>0.0509</v>
      </c>
      <c r="D347" s="25">
        <f>F347</f>
        <v>0.0367</v>
      </c>
      <c r="E347" s="25">
        <f>F347</f>
        <v>0.0367</v>
      </c>
      <c r="F347" s="25">
        <f>ROUND(0.0367,4)</f>
        <v>0.0367</v>
      </c>
      <c r="G347" s="24"/>
      <c r="H347" s="36"/>
    </row>
    <row r="348" spans="1:8" ht="12.75" customHeight="1">
      <c r="A348" s="22" t="s">
        <v>80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42632</v>
      </c>
      <c r="B349" s="22"/>
      <c r="C349" s="25">
        <f>ROUND(9.67429316666667,4)</f>
        <v>9.6743</v>
      </c>
      <c r="D349" s="25">
        <f>F349</f>
        <v>9.7214</v>
      </c>
      <c r="E349" s="25">
        <f>F349</f>
        <v>9.7214</v>
      </c>
      <c r="F349" s="25">
        <f>ROUND(9.7214,4)</f>
        <v>9.7214</v>
      </c>
      <c r="G349" s="24"/>
      <c r="H349" s="36"/>
    </row>
    <row r="350" spans="1:8" ht="12.75" customHeight="1">
      <c r="A350" s="22">
        <v>42723</v>
      </c>
      <c r="B350" s="22"/>
      <c r="C350" s="25">
        <f>ROUND(9.67429316666667,4)</f>
        <v>9.6743</v>
      </c>
      <c r="D350" s="25">
        <f>F350</f>
        <v>9.8584</v>
      </c>
      <c r="E350" s="25">
        <f>F350</f>
        <v>9.8584</v>
      </c>
      <c r="F350" s="25">
        <f>ROUND(9.8584,4)</f>
        <v>9.8584</v>
      </c>
      <c r="G350" s="24"/>
      <c r="H350" s="36"/>
    </row>
    <row r="351" spans="1:8" ht="12.75" customHeight="1">
      <c r="A351" s="22">
        <v>42807</v>
      </c>
      <c r="B351" s="22"/>
      <c r="C351" s="25">
        <f>ROUND(9.67429316666667,4)</f>
        <v>9.6743</v>
      </c>
      <c r="D351" s="25">
        <f>F351</f>
        <v>9.9898</v>
      </c>
      <c r="E351" s="25">
        <f>F351</f>
        <v>9.9898</v>
      </c>
      <c r="F351" s="25">
        <f>ROUND(9.9898,4)</f>
        <v>9.9898</v>
      </c>
      <c r="G351" s="24"/>
      <c r="H351" s="36"/>
    </row>
    <row r="352" spans="1:8" ht="12.75" customHeight="1">
      <c r="A352" s="22">
        <v>42905</v>
      </c>
      <c r="B352" s="22"/>
      <c r="C352" s="25">
        <f>ROUND(9.67429316666667,4)</f>
        <v>9.6743</v>
      </c>
      <c r="D352" s="25">
        <f>F352</f>
        <v>10.1472</v>
      </c>
      <c r="E352" s="25">
        <f>F352</f>
        <v>10.1472</v>
      </c>
      <c r="F352" s="25">
        <f>ROUND(10.1472,4)</f>
        <v>10.1472</v>
      </c>
      <c r="G352" s="24"/>
      <c r="H352" s="36"/>
    </row>
    <row r="353" spans="1:8" ht="12.75" customHeight="1">
      <c r="A353" s="22" t="s">
        <v>81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42632</v>
      </c>
      <c r="B354" s="22"/>
      <c r="C354" s="25">
        <f>ROUND(9.94878297406827,4)</f>
        <v>9.9488</v>
      </c>
      <c r="D354" s="25">
        <f>F354</f>
        <v>10.0124</v>
      </c>
      <c r="E354" s="25">
        <f>F354</f>
        <v>10.0124</v>
      </c>
      <c r="F354" s="25">
        <f>ROUND(10.0124,4)</f>
        <v>10.0124</v>
      </c>
      <c r="G354" s="24"/>
      <c r="H354" s="36"/>
    </row>
    <row r="355" spans="1:8" ht="12.75" customHeight="1">
      <c r="A355" s="22">
        <v>42723</v>
      </c>
      <c r="B355" s="22"/>
      <c r="C355" s="25">
        <f>ROUND(9.94878297406827,4)</f>
        <v>9.9488</v>
      </c>
      <c r="D355" s="25">
        <f>F355</f>
        <v>10.1889</v>
      </c>
      <c r="E355" s="25">
        <f>F355</f>
        <v>10.1889</v>
      </c>
      <c r="F355" s="25">
        <f>ROUND(10.1889,4)</f>
        <v>10.1889</v>
      </c>
      <c r="G355" s="24"/>
      <c r="H355" s="36"/>
    </row>
    <row r="356" spans="1:8" ht="12.75" customHeight="1">
      <c r="A356" s="22">
        <v>42807</v>
      </c>
      <c r="B356" s="22"/>
      <c r="C356" s="25">
        <f>ROUND(9.94878297406827,4)</f>
        <v>9.9488</v>
      </c>
      <c r="D356" s="25">
        <f>F356</f>
        <v>10.35</v>
      </c>
      <c r="E356" s="25">
        <f>F356</f>
        <v>10.35</v>
      </c>
      <c r="F356" s="25">
        <f>ROUND(10.35,4)</f>
        <v>10.35</v>
      </c>
      <c r="G356" s="24"/>
      <c r="H356" s="36"/>
    </row>
    <row r="357" spans="1:8" ht="12.75" customHeight="1">
      <c r="A357" s="22">
        <v>42905</v>
      </c>
      <c r="B357" s="22"/>
      <c r="C357" s="25">
        <f>ROUND(9.94878297406827,4)</f>
        <v>9.9488</v>
      </c>
      <c r="D357" s="25">
        <f>F357</f>
        <v>10.541</v>
      </c>
      <c r="E357" s="25">
        <f>F357</f>
        <v>10.541</v>
      </c>
      <c r="F357" s="25">
        <f>ROUND(10.541,4)</f>
        <v>10.541</v>
      </c>
      <c r="G357" s="24"/>
      <c r="H357" s="36"/>
    </row>
    <row r="358" spans="1:8" ht="12.75" customHeight="1">
      <c r="A358" s="22" t="s">
        <v>82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5">
        <f>ROUND(4.55404190424164,4)</f>
        <v>4.554</v>
      </c>
      <c r="D359" s="25">
        <f>F359</f>
        <v>4.5502</v>
      </c>
      <c r="E359" s="25">
        <f>F359</f>
        <v>4.5502</v>
      </c>
      <c r="F359" s="25">
        <f>ROUND(4.5502,4)</f>
        <v>4.5502</v>
      </c>
      <c r="G359" s="24"/>
      <c r="H359" s="36"/>
    </row>
    <row r="360" spans="1:8" ht="12.75" customHeight="1">
      <c r="A360" s="22">
        <v>42723</v>
      </c>
      <c r="B360" s="22"/>
      <c r="C360" s="25">
        <f>ROUND(4.55404190424164,4)</f>
        <v>4.554</v>
      </c>
      <c r="D360" s="25">
        <f>F360</f>
        <v>4.543</v>
      </c>
      <c r="E360" s="25">
        <f>F360</f>
        <v>4.543</v>
      </c>
      <c r="F360" s="25">
        <f>ROUND(4.543,4)</f>
        <v>4.543</v>
      </c>
      <c r="G360" s="24"/>
      <c r="H360" s="36"/>
    </row>
    <row r="361" spans="1:8" ht="12.75" customHeight="1">
      <c r="A361" s="22">
        <v>42807</v>
      </c>
      <c r="B361" s="22"/>
      <c r="C361" s="25">
        <f>ROUND(4.55404190424164,4)</f>
        <v>4.554</v>
      </c>
      <c r="D361" s="25">
        <f>F361</f>
        <v>4.5375</v>
      </c>
      <c r="E361" s="25">
        <f>F361</f>
        <v>4.5375</v>
      </c>
      <c r="F361" s="25">
        <f>ROUND(4.5375,4)</f>
        <v>4.5375</v>
      </c>
      <c r="G361" s="24"/>
      <c r="H361" s="36"/>
    </row>
    <row r="362" spans="1:8" ht="12.75" customHeight="1">
      <c r="A362" s="22" t="s">
        <v>83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42632</v>
      </c>
      <c r="B363" s="22"/>
      <c r="C363" s="25">
        <f>ROUND(13.3383333333333,4)</f>
        <v>13.3383</v>
      </c>
      <c r="D363" s="25">
        <f>F363</f>
        <v>13.4224</v>
      </c>
      <c r="E363" s="25">
        <f>F363</f>
        <v>13.4224</v>
      </c>
      <c r="F363" s="25">
        <f>ROUND(13.4224,4)</f>
        <v>13.4224</v>
      </c>
      <c r="G363" s="24"/>
      <c r="H363" s="36"/>
    </row>
    <row r="364" spans="1:8" ht="12.75" customHeight="1">
      <c r="A364" s="22">
        <v>42723</v>
      </c>
      <c r="B364" s="22"/>
      <c r="C364" s="25">
        <f>ROUND(13.3383333333333,4)</f>
        <v>13.3383</v>
      </c>
      <c r="D364" s="25">
        <f>F364</f>
        <v>13.6608</v>
      </c>
      <c r="E364" s="25">
        <f>F364</f>
        <v>13.6608</v>
      </c>
      <c r="F364" s="25">
        <f>ROUND(13.6608,4)</f>
        <v>13.6608</v>
      </c>
      <c r="G364" s="24"/>
      <c r="H364" s="36"/>
    </row>
    <row r="365" spans="1:8" ht="12.75" customHeight="1">
      <c r="A365" s="22">
        <v>42807</v>
      </c>
      <c r="B365" s="22"/>
      <c r="C365" s="25">
        <f>ROUND(13.3383333333333,4)</f>
        <v>13.3383</v>
      </c>
      <c r="D365" s="25">
        <f>F365</f>
        <v>13.8815</v>
      </c>
      <c r="E365" s="25">
        <f>F365</f>
        <v>13.8815</v>
      </c>
      <c r="F365" s="25">
        <f>ROUND(13.8815,4)</f>
        <v>13.8815</v>
      </c>
      <c r="G365" s="24"/>
      <c r="H365" s="36"/>
    </row>
    <row r="366" spans="1:8" ht="12.75" customHeight="1">
      <c r="A366" s="22">
        <v>42905</v>
      </c>
      <c r="B366" s="22"/>
      <c r="C366" s="25">
        <f>ROUND(13.3383333333333,4)</f>
        <v>13.3383</v>
      </c>
      <c r="D366" s="25">
        <f>F366</f>
        <v>14.1419</v>
      </c>
      <c r="E366" s="25">
        <f>F366</f>
        <v>14.1419</v>
      </c>
      <c r="F366" s="25">
        <f>ROUND(14.1419,4)</f>
        <v>14.1419</v>
      </c>
      <c r="G366" s="24"/>
      <c r="H366" s="36"/>
    </row>
    <row r="367" spans="1:8" ht="12.75" customHeight="1">
      <c r="A367" s="22">
        <v>42996</v>
      </c>
      <c r="B367" s="22"/>
      <c r="C367" s="25">
        <f>ROUND(13.3383333333333,4)</f>
        <v>13.3383</v>
      </c>
      <c r="D367" s="25">
        <f>F367</f>
        <v>14.3865</v>
      </c>
      <c r="E367" s="25">
        <f>F367</f>
        <v>14.3865</v>
      </c>
      <c r="F367" s="25">
        <f>ROUND(14.3865,4)</f>
        <v>14.3865</v>
      </c>
      <c r="G367" s="24"/>
      <c r="H367" s="36"/>
    </row>
    <row r="368" spans="1:8" ht="12.75" customHeight="1">
      <c r="A368" s="22" t="s">
        <v>84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42632</v>
      </c>
      <c r="B369" s="22"/>
      <c r="C369" s="25">
        <f>ROUND(13.3383333333333,4)</f>
        <v>13.3383</v>
      </c>
      <c r="D369" s="25">
        <f>F369</f>
        <v>13.4224</v>
      </c>
      <c r="E369" s="25">
        <f>F369</f>
        <v>13.4224</v>
      </c>
      <c r="F369" s="25">
        <f>ROUND(13.4224,4)</f>
        <v>13.4224</v>
      </c>
      <c r="G369" s="24"/>
      <c r="H369" s="36"/>
    </row>
    <row r="370" spans="1:8" ht="12.75" customHeight="1">
      <c r="A370" s="22">
        <v>42723</v>
      </c>
      <c r="B370" s="22"/>
      <c r="C370" s="25">
        <f>ROUND(13.3383333333333,4)</f>
        <v>13.3383</v>
      </c>
      <c r="D370" s="25">
        <f>F370</f>
        <v>13.6608</v>
      </c>
      <c r="E370" s="25">
        <f>F370</f>
        <v>13.6608</v>
      </c>
      <c r="F370" s="25">
        <f>ROUND(13.6608,4)</f>
        <v>13.6608</v>
      </c>
      <c r="G370" s="24"/>
      <c r="H370" s="36"/>
    </row>
    <row r="371" spans="1:8" ht="12.75" customHeight="1">
      <c r="A371" s="22">
        <v>42807</v>
      </c>
      <c r="B371" s="22"/>
      <c r="C371" s="25">
        <f>ROUND(13.3383333333333,4)</f>
        <v>13.3383</v>
      </c>
      <c r="D371" s="25">
        <f>F371</f>
        <v>13.8815</v>
      </c>
      <c r="E371" s="25">
        <f>F371</f>
        <v>13.8815</v>
      </c>
      <c r="F371" s="25">
        <f>ROUND(13.8815,4)</f>
        <v>13.8815</v>
      </c>
      <c r="G371" s="24"/>
      <c r="H371" s="36"/>
    </row>
    <row r="372" spans="1:8" ht="12.75" customHeight="1">
      <c r="A372" s="22">
        <v>42905</v>
      </c>
      <c r="B372" s="22"/>
      <c r="C372" s="25">
        <f>ROUND(13.3383333333333,4)</f>
        <v>13.3383</v>
      </c>
      <c r="D372" s="25">
        <f>F372</f>
        <v>14.1419</v>
      </c>
      <c r="E372" s="25">
        <f>F372</f>
        <v>14.1419</v>
      </c>
      <c r="F372" s="25">
        <f>ROUND(14.1419,4)</f>
        <v>14.1419</v>
      </c>
      <c r="G372" s="24"/>
      <c r="H372" s="36"/>
    </row>
    <row r="373" spans="1:8" ht="12.75" customHeight="1">
      <c r="A373" s="22">
        <v>42996</v>
      </c>
      <c r="B373" s="22"/>
      <c r="C373" s="25">
        <f>ROUND(13.3383333333333,4)</f>
        <v>13.3383</v>
      </c>
      <c r="D373" s="25">
        <f>F373</f>
        <v>14.3865</v>
      </c>
      <c r="E373" s="25">
        <f>F373</f>
        <v>14.3865</v>
      </c>
      <c r="F373" s="25">
        <f>ROUND(14.3865,4)</f>
        <v>14.3865</v>
      </c>
      <c r="G373" s="24"/>
      <c r="H373" s="36"/>
    </row>
    <row r="374" spans="1:8" ht="12.75" customHeight="1">
      <c r="A374" s="22">
        <v>43087</v>
      </c>
      <c r="B374" s="22"/>
      <c r="C374" s="25">
        <f>ROUND(13.3383333333333,4)</f>
        <v>13.3383</v>
      </c>
      <c r="D374" s="25">
        <f>F374</f>
        <v>14.6336</v>
      </c>
      <c r="E374" s="25">
        <f>F374</f>
        <v>14.6336</v>
      </c>
      <c r="F374" s="25">
        <f>ROUND(14.6336,4)</f>
        <v>14.6336</v>
      </c>
      <c r="G374" s="24"/>
      <c r="H374" s="36"/>
    </row>
    <row r="375" spans="1:8" ht="12.75" customHeight="1">
      <c r="A375" s="22">
        <v>43178</v>
      </c>
      <c r="B375" s="22"/>
      <c r="C375" s="25">
        <f>ROUND(13.3383333333333,4)</f>
        <v>13.3383</v>
      </c>
      <c r="D375" s="25">
        <f>F375</f>
        <v>14.8807</v>
      </c>
      <c r="E375" s="25">
        <f>F375</f>
        <v>14.8807</v>
      </c>
      <c r="F375" s="25">
        <f>ROUND(14.8807,4)</f>
        <v>14.8807</v>
      </c>
      <c r="G375" s="24"/>
      <c r="H375" s="36"/>
    </row>
    <row r="376" spans="1:8" ht="12.75" customHeight="1">
      <c r="A376" s="22">
        <v>43269</v>
      </c>
      <c r="B376" s="22"/>
      <c r="C376" s="25">
        <f>ROUND(13.3383333333333,4)</f>
        <v>13.3383</v>
      </c>
      <c r="D376" s="25">
        <f>F376</f>
        <v>15.1278</v>
      </c>
      <c r="E376" s="25">
        <f>F376</f>
        <v>15.1278</v>
      </c>
      <c r="F376" s="25">
        <f>ROUND(15.1278,4)</f>
        <v>15.1278</v>
      </c>
      <c r="G376" s="24"/>
      <c r="H376" s="36"/>
    </row>
    <row r="377" spans="1:8" ht="12.75" customHeight="1">
      <c r="A377" s="22">
        <v>43360</v>
      </c>
      <c r="B377" s="22"/>
      <c r="C377" s="25">
        <f>ROUND(13.3383333333333,4)</f>
        <v>13.3383</v>
      </c>
      <c r="D377" s="25">
        <f>F377</f>
        <v>15.3827</v>
      </c>
      <c r="E377" s="25">
        <f>F377</f>
        <v>15.3827</v>
      </c>
      <c r="F377" s="25">
        <f>ROUND(15.3827,4)</f>
        <v>15.3827</v>
      </c>
      <c r="G377" s="24"/>
      <c r="H377" s="36"/>
    </row>
    <row r="378" spans="1:8" ht="12.75" customHeight="1">
      <c r="A378" s="22">
        <v>43448</v>
      </c>
      <c r="B378" s="22"/>
      <c r="C378" s="25">
        <f>ROUND(13.3383333333333,4)</f>
        <v>13.3383</v>
      </c>
      <c r="D378" s="25">
        <f>F378</f>
        <v>15.6464</v>
      </c>
      <c r="E378" s="25">
        <f>F378</f>
        <v>15.6464</v>
      </c>
      <c r="F378" s="25">
        <f>ROUND(15.6464,4)</f>
        <v>15.6464</v>
      </c>
      <c r="G378" s="24"/>
      <c r="H378" s="36"/>
    </row>
    <row r="379" spans="1:8" ht="12.75" customHeight="1">
      <c r="A379" s="22">
        <v>43542</v>
      </c>
      <c r="B379" s="22"/>
      <c r="C379" s="25">
        <f>ROUND(13.3383333333333,4)</f>
        <v>13.3383</v>
      </c>
      <c r="D379" s="25">
        <f>F379</f>
        <v>15.928</v>
      </c>
      <c r="E379" s="25">
        <f>F379</f>
        <v>15.928</v>
      </c>
      <c r="F379" s="25">
        <f>ROUND(15.928,4)</f>
        <v>15.928</v>
      </c>
      <c r="G379" s="24"/>
      <c r="H379" s="36"/>
    </row>
    <row r="380" spans="1:8" ht="12.75" customHeight="1">
      <c r="A380" s="22">
        <v>43630</v>
      </c>
      <c r="B380" s="22"/>
      <c r="C380" s="25">
        <f>ROUND(13.3383333333333,4)</f>
        <v>13.3383</v>
      </c>
      <c r="D380" s="25">
        <f>F380</f>
        <v>16.1916</v>
      </c>
      <c r="E380" s="25">
        <f>F380</f>
        <v>16.1916</v>
      </c>
      <c r="F380" s="25">
        <f>ROUND(16.1916,4)</f>
        <v>16.1916</v>
      </c>
      <c r="G380" s="24"/>
      <c r="H380" s="36"/>
    </row>
    <row r="381" spans="1:8" ht="12.75" customHeight="1">
      <c r="A381" s="22">
        <v>43724</v>
      </c>
      <c r="B381" s="22"/>
      <c r="C381" s="25">
        <f>ROUND(13.3383333333333,4)</f>
        <v>13.3383</v>
      </c>
      <c r="D381" s="25">
        <f>F381</f>
        <v>16.4732</v>
      </c>
      <c r="E381" s="25">
        <f>F381</f>
        <v>16.4732</v>
      </c>
      <c r="F381" s="25">
        <f>ROUND(16.4732,4)</f>
        <v>16.4732</v>
      </c>
      <c r="G381" s="24"/>
      <c r="H381" s="36"/>
    </row>
    <row r="382" spans="1:8" ht="12.75" customHeight="1">
      <c r="A382" s="22" t="s">
        <v>85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42632</v>
      </c>
      <c r="B383" s="22"/>
      <c r="C383" s="25">
        <f>ROUND(1.32324735449735,4)</f>
        <v>1.3232</v>
      </c>
      <c r="D383" s="25">
        <f>F383</f>
        <v>1.3003</v>
      </c>
      <c r="E383" s="25">
        <f>F383</f>
        <v>1.3003</v>
      </c>
      <c r="F383" s="25">
        <f>ROUND(1.3003,4)</f>
        <v>1.3003</v>
      </c>
      <c r="G383" s="24"/>
      <c r="H383" s="36"/>
    </row>
    <row r="384" spans="1:8" ht="12.75" customHeight="1">
      <c r="A384" s="22">
        <v>42723</v>
      </c>
      <c r="B384" s="22"/>
      <c r="C384" s="25">
        <f>ROUND(1.32324735449735,4)</f>
        <v>1.3232</v>
      </c>
      <c r="D384" s="25">
        <f>F384</f>
        <v>1.2392</v>
      </c>
      <c r="E384" s="25">
        <f>F384</f>
        <v>1.2392</v>
      </c>
      <c r="F384" s="25">
        <f>ROUND(1.2392,4)</f>
        <v>1.2392</v>
      </c>
      <c r="G384" s="24"/>
      <c r="H384" s="36"/>
    </row>
    <row r="385" spans="1:8" ht="12.75" customHeight="1">
      <c r="A385" s="22">
        <v>42807</v>
      </c>
      <c r="B385" s="22"/>
      <c r="C385" s="25">
        <f>ROUND(1.32324735449735,4)</f>
        <v>1.3232</v>
      </c>
      <c r="D385" s="25">
        <f>F385</f>
        <v>1.1911</v>
      </c>
      <c r="E385" s="25">
        <f>F385</f>
        <v>1.1911</v>
      </c>
      <c r="F385" s="25">
        <f>ROUND(1.1911,4)</f>
        <v>1.1911</v>
      </c>
      <c r="G385" s="24"/>
      <c r="H385" s="36"/>
    </row>
    <row r="386" spans="1:8" ht="12.75" customHeight="1">
      <c r="A386" s="22">
        <v>42905</v>
      </c>
      <c r="B386" s="22"/>
      <c r="C386" s="25">
        <f>ROUND(1.32324735449735,4)</f>
        <v>1.3232</v>
      </c>
      <c r="D386" s="25">
        <f>F386</f>
        <v>1.1456</v>
      </c>
      <c r="E386" s="25">
        <f>F386</f>
        <v>1.1456</v>
      </c>
      <c r="F386" s="25">
        <f>ROUND(1.1456,4)</f>
        <v>1.1456</v>
      </c>
      <c r="G386" s="24"/>
      <c r="H386" s="36"/>
    </row>
    <row r="387" spans="1:8" ht="12.75" customHeight="1">
      <c r="A387" s="22" t="s">
        <v>86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42677</v>
      </c>
      <c r="B388" s="22"/>
      <c r="C388" s="27">
        <f>ROUND(590.871,3)</f>
        <v>590.871</v>
      </c>
      <c r="D388" s="27">
        <f>F388</f>
        <v>600.517</v>
      </c>
      <c r="E388" s="27">
        <f>F388</f>
        <v>600.517</v>
      </c>
      <c r="F388" s="27">
        <f>ROUND(600.517,3)</f>
        <v>600.517</v>
      </c>
      <c r="G388" s="24"/>
      <c r="H388" s="36"/>
    </row>
    <row r="389" spans="1:8" ht="12.75" customHeight="1">
      <c r="A389" s="22">
        <v>42768</v>
      </c>
      <c r="B389" s="22"/>
      <c r="C389" s="27">
        <f>ROUND(590.871,3)</f>
        <v>590.871</v>
      </c>
      <c r="D389" s="27">
        <f>F389</f>
        <v>612.199</v>
      </c>
      <c r="E389" s="27">
        <f>F389</f>
        <v>612.199</v>
      </c>
      <c r="F389" s="27">
        <f>ROUND(612.199,3)</f>
        <v>612.199</v>
      </c>
      <c r="G389" s="24"/>
      <c r="H389" s="36"/>
    </row>
    <row r="390" spans="1:8" ht="12.75" customHeight="1">
      <c r="A390" s="22">
        <v>42859</v>
      </c>
      <c r="B390" s="22"/>
      <c r="C390" s="27">
        <f>ROUND(590.871,3)</f>
        <v>590.871</v>
      </c>
      <c r="D390" s="27">
        <f>F390</f>
        <v>624.657</v>
      </c>
      <c r="E390" s="27">
        <f>F390</f>
        <v>624.657</v>
      </c>
      <c r="F390" s="27">
        <f>ROUND(624.657,3)</f>
        <v>624.657</v>
      </c>
      <c r="G390" s="24"/>
      <c r="H390" s="36"/>
    </row>
    <row r="391" spans="1:8" ht="12.75" customHeight="1">
      <c r="A391" s="22">
        <v>42950</v>
      </c>
      <c r="B391" s="22"/>
      <c r="C391" s="27">
        <f>ROUND(590.871,3)</f>
        <v>590.871</v>
      </c>
      <c r="D391" s="27">
        <f>F391</f>
        <v>637.91</v>
      </c>
      <c r="E391" s="27">
        <f>F391</f>
        <v>637.91</v>
      </c>
      <c r="F391" s="27">
        <f>ROUND(637.91,3)</f>
        <v>637.91</v>
      </c>
      <c r="G391" s="24"/>
      <c r="H391" s="36"/>
    </row>
    <row r="392" spans="1:8" ht="12.75" customHeight="1">
      <c r="A392" s="22" t="s">
        <v>87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42677</v>
      </c>
      <c r="B393" s="22"/>
      <c r="C393" s="27">
        <f>ROUND(501.424,3)</f>
        <v>501.424</v>
      </c>
      <c r="D393" s="27">
        <f>F393</f>
        <v>509.61</v>
      </c>
      <c r="E393" s="27">
        <f>F393</f>
        <v>509.61</v>
      </c>
      <c r="F393" s="27">
        <f>ROUND(509.61,3)</f>
        <v>509.61</v>
      </c>
      <c r="G393" s="24"/>
      <c r="H393" s="36"/>
    </row>
    <row r="394" spans="1:8" ht="12.75" customHeight="1">
      <c r="A394" s="22">
        <v>42768</v>
      </c>
      <c r="B394" s="22"/>
      <c r="C394" s="27">
        <f>ROUND(501.424,3)</f>
        <v>501.424</v>
      </c>
      <c r="D394" s="27">
        <f>F394</f>
        <v>519.523</v>
      </c>
      <c r="E394" s="27">
        <f>F394</f>
        <v>519.523</v>
      </c>
      <c r="F394" s="27">
        <f>ROUND(519.523,3)</f>
        <v>519.523</v>
      </c>
      <c r="G394" s="24"/>
      <c r="H394" s="36"/>
    </row>
    <row r="395" spans="1:8" ht="12.75" customHeight="1">
      <c r="A395" s="22">
        <v>42859</v>
      </c>
      <c r="B395" s="22"/>
      <c r="C395" s="27">
        <f>ROUND(501.424,3)</f>
        <v>501.424</v>
      </c>
      <c r="D395" s="27">
        <f>F395</f>
        <v>530.096</v>
      </c>
      <c r="E395" s="27">
        <f>F395</f>
        <v>530.096</v>
      </c>
      <c r="F395" s="27">
        <f>ROUND(530.096,3)</f>
        <v>530.096</v>
      </c>
      <c r="G395" s="24"/>
      <c r="H395" s="36"/>
    </row>
    <row r="396" spans="1:8" ht="12.75" customHeight="1">
      <c r="A396" s="22">
        <v>42950</v>
      </c>
      <c r="B396" s="22"/>
      <c r="C396" s="27">
        <f>ROUND(501.424,3)</f>
        <v>501.424</v>
      </c>
      <c r="D396" s="27">
        <f>F396</f>
        <v>541.342</v>
      </c>
      <c r="E396" s="27">
        <f>F396</f>
        <v>541.342</v>
      </c>
      <c r="F396" s="27">
        <f>ROUND(541.342,3)</f>
        <v>541.342</v>
      </c>
      <c r="G396" s="24"/>
      <c r="H396" s="36"/>
    </row>
    <row r="397" spans="1:8" ht="12.75" customHeight="1">
      <c r="A397" s="22" t="s">
        <v>88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42677</v>
      </c>
      <c r="B398" s="22"/>
      <c r="C398" s="27">
        <f>ROUND(586.646,3)</f>
        <v>586.646</v>
      </c>
      <c r="D398" s="27">
        <f>F398</f>
        <v>596.223</v>
      </c>
      <c r="E398" s="27">
        <f>F398</f>
        <v>596.223</v>
      </c>
      <c r="F398" s="27">
        <f>ROUND(596.223,3)</f>
        <v>596.223</v>
      </c>
      <c r="G398" s="24"/>
      <c r="H398" s="36"/>
    </row>
    <row r="399" spans="1:8" ht="12.75" customHeight="1">
      <c r="A399" s="22">
        <v>42768</v>
      </c>
      <c r="B399" s="22"/>
      <c r="C399" s="27">
        <f>ROUND(586.646,3)</f>
        <v>586.646</v>
      </c>
      <c r="D399" s="27">
        <f>F399</f>
        <v>607.822</v>
      </c>
      <c r="E399" s="27">
        <f>F399</f>
        <v>607.822</v>
      </c>
      <c r="F399" s="27">
        <f>ROUND(607.822,3)</f>
        <v>607.822</v>
      </c>
      <c r="G399" s="24"/>
      <c r="H399" s="36"/>
    </row>
    <row r="400" spans="1:8" ht="12.75" customHeight="1">
      <c r="A400" s="22">
        <v>42859</v>
      </c>
      <c r="B400" s="22"/>
      <c r="C400" s="27">
        <f>ROUND(586.646,3)</f>
        <v>586.646</v>
      </c>
      <c r="D400" s="27">
        <f>F400</f>
        <v>620.191</v>
      </c>
      <c r="E400" s="27">
        <f>F400</f>
        <v>620.191</v>
      </c>
      <c r="F400" s="27">
        <f>ROUND(620.191,3)</f>
        <v>620.191</v>
      </c>
      <c r="G400" s="24"/>
      <c r="H400" s="36"/>
    </row>
    <row r="401" spans="1:8" ht="12.75" customHeight="1">
      <c r="A401" s="22">
        <v>42950</v>
      </c>
      <c r="B401" s="22"/>
      <c r="C401" s="27">
        <f>ROUND(586.646,3)</f>
        <v>586.646</v>
      </c>
      <c r="D401" s="27">
        <f>F401</f>
        <v>633.349</v>
      </c>
      <c r="E401" s="27">
        <f>F401</f>
        <v>633.349</v>
      </c>
      <c r="F401" s="27">
        <f>ROUND(633.349,3)</f>
        <v>633.349</v>
      </c>
      <c r="G401" s="24"/>
      <c r="H401" s="36"/>
    </row>
    <row r="402" spans="1:8" ht="12.75" customHeight="1">
      <c r="A402" s="22" t="s">
        <v>89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42677</v>
      </c>
      <c r="B403" s="22"/>
      <c r="C403" s="27">
        <f>ROUND(535.887,3)</f>
        <v>535.887</v>
      </c>
      <c r="D403" s="27">
        <f>F403</f>
        <v>544.635</v>
      </c>
      <c r="E403" s="27">
        <f>F403</f>
        <v>544.635</v>
      </c>
      <c r="F403" s="27">
        <f>ROUND(544.635,3)</f>
        <v>544.635</v>
      </c>
      <c r="G403" s="24"/>
      <c r="H403" s="36"/>
    </row>
    <row r="404" spans="1:8" ht="12.75" customHeight="1">
      <c r="A404" s="22">
        <v>42768</v>
      </c>
      <c r="B404" s="22"/>
      <c r="C404" s="27">
        <f>ROUND(535.887,3)</f>
        <v>535.887</v>
      </c>
      <c r="D404" s="27">
        <f>F404</f>
        <v>555.23</v>
      </c>
      <c r="E404" s="27">
        <f>F404</f>
        <v>555.23</v>
      </c>
      <c r="F404" s="27">
        <f>ROUND(555.23,3)</f>
        <v>555.23</v>
      </c>
      <c r="G404" s="24"/>
      <c r="H404" s="36"/>
    </row>
    <row r="405" spans="1:8" ht="12.75" customHeight="1">
      <c r="A405" s="22">
        <v>42859</v>
      </c>
      <c r="B405" s="22"/>
      <c r="C405" s="27">
        <f>ROUND(535.887,3)</f>
        <v>535.887</v>
      </c>
      <c r="D405" s="27">
        <f>F405</f>
        <v>566.529</v>
      </c>
      <c r="E405" s="27">
        <f>F405</f>
        <v>566.529</v>
      </c>
      <c r="F405" s="27">
        <f>ROUND(566.529,3)</f>
        <v>566.529</v>
      </c>
      <c r="G405" s="24"/>
      <c r="H405" s="36"/>
    </row>
    <row r="406" spans="1:8" ht="12.75" customHeight="1">
      <c r="A406" s="22">
        <v>42950</v>
      </c>
      <c r="B406" s="22"/>
      <c r="C406" s="27">
        <f>ROUND(535.887,3)</f>
        <v>535.887</v>
      </c>
      <c r="D406" s="27">
        <f>F406</f>
        <v>578.549</v>
      </c>
      <c r="E406" s="27">
        <f>F406</f>
        <v>578.549</v>
      </c>
      <c r="F406" s="27">
        <f>ROUND(578.549,3)</f>
        <v>578.549</v>
      </c>
      <c r="G406" s="24"/>
      <c r="H406" s="36"/>
    </row>
    <row r="407" spans="1:8" ht="12.75" customHeight="1">
      <c r="A407" s="22" t="s">
        <v>90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42677</v>
      </c>
      <c r="B408" s="22"/>
      <c r="C408" s="27">
        <f>ROUND(248.280106906077,3)</f>
        <v>248.28</v>
      </c>
      <c r="D408" s="27">
        <f>F408</f>
        <v>252.347</v>
      </c>
      <c r="E408" s="27">
        <f>F408</f>
        <v>252.347</v>
      </c>
      <c r="F408" s="27">
        <f>ROUND(252.347,3)</f>
        <v>252.347</v>
      </c>
      <c r="G408" s="24"/>
      <c r="H408" s="36"/>
    </row>
    <row r="409" spans="1:8" ht="12.75" customHeight="1">
      <c r="A409" s="22">
        <v>42768</v>
      </c>
      <c r="B409" s="22"/>
      <c r="C409" s="27">
        <f>ROUND(248.280106906077,3)</f>
        <v>248.28</v>
      </c>
      <c r="D409" s="27">
        <f>F409</f>
        <v>257.271</v>
      </c>
      <c r="E409" s="27">
        <f>F409</f>
        <v>257.271</v>
      </c>
      <c r="F409" s="27">
        <f>ROUND(257.271,3)</f>
        <v>257.271</v>
      </c>
      <c r="G409" s="24"/>
      <c r="H409" s="36"/>
    </row>
    <row r="410" spans="1:8" ht="12.75" customHeight="1">
      <c r="A410" s="22">
        <v>42859</v>
      </c>
      <c r="B410" s="22"/>
      <c r="C410" s="27">
        <f>ROUND(248.280106906077,3)</f>
        <v>248.28</v>
      </c>
      <c r="D410" s="27">
        <f>F410</f>
        <v>262.521</v>
      </c>
      <c r="E410" s="27">
        <f>F410</f>
        <v>262.521</v>
      </c>
      <c r="F410" s="27">
        <f>ROUND(262.521,3)</f>
        <v>262.521</v>
      </c>
      <c r="G410" s="24"/>
      <c r="H410" s="36"/>
    </row>
    <row r="411" spans="1:8" ht="12.75" customHeight="1">
      <c r="A411" s="22">
        <v>42950</v>
      </c>
      <c r="B411" s="22"/>
      <c r="C411" s="27">
        <f>ROUND(248.280106906077,3)</f>
        <v>248.28</v>
      </c>
      <c r="D411" s="27">
        <f>F411</f>
        <v>268.106</v>
      </c>
      <c r="E411" s="27">
        <f>F411</f>
        <v>268.106</v>
      </c>
      <c r="F411" s="27">
        <f>ROUND(268.106,3)</f>
        <v>268.106</v>
      </c>
      <c r="G411" s="24"/>
      <c r="H411" s="36"/>
    </row>
    <row r="412" spans="1:8" ht="12.75" customHeight="1">
      <c r="A412" s="22" t="s">
        <v>91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42677</v>
      </c>
      <c r="B413" s="22"/>
      <c r="C413" s="27">
        <f>ROUND(671.652615579383,3)</f>
        <v>671.653</v>
      </c>
      <c r="D413" s="27">
        <f>F413</f>
        <v>682.909</v>
      </c>
      <c r="E413" s="27">
        <f>F413</f>
        <v>682.909</v>
      </c>
      <c r="F413" s="27">
        <f>ROUND(682.909,3)</f>
        <v>682.909</v>
      </c>
      <c r="G413" s="24"/>
      <c r="H413" s="36"/>
    </row>
    <row r="414" spans="1:8" ht="12.75" customHeight="1">
      <c r="A414" s="22">
        <v>42768</v>
      </c>
      <c r="B414" s="22"/>
      <c r="C414" s="27">
        <f>ROUND(671.652615579383,3)</f>
        <v>671.653</v>
      </c>
      <c r="D414" s="27">
        <f>F414</f>
        <v>696.188</v>
      </c>
      <c r="E414" s="27">
        <f>F414</f>
        <v>696.188</v>
      </c>
      <c r="F414" s="27">
        <f>ROUND(696.188,3)</f>
        <v>696.188</v>
      </c>
      <c r="G414" s="24"/>
      <c r="H414" s="36"/>
    </row>
    <row r="415" spans="1:8" ht="12.75" customHeight="1">
      <c r="A415" s="22">
        <v>42859</v>
      </c>
      <c r="B415" s="22"/>
      <c r="C415" s="27">
        <f>ROUND(671.652615579383,3)</f>
        <v>671.653</v>
      </c>
      <c r="D415" s="27">
        <f>F415</f>
        <v>709.891</v>
      </c>
      <c r="E415" s="27">
        <f>F415</f>
        <v>709.891</v>
      </c>
      <c r="F415" s="27">
        <f>ROUND(709.891,3)</f>
        <v>709.891</v>
      </c>
      <c r="G415" s="24"/>
      <c r="H415" s="36"/>
    </row>
    <row r="416" spans="1:8" ht="12.75" customHeight="1">
      <c r="A416" s="22">
        <v>42950</v>
      </c>
      <c r="B416" s="22"/>
      <c r="C416" s="27">
        <f>ROUND(671.652615579383,3)</f>
        <v>671.653</v>
      </c>
      <c r="D416" s="27">
        <f>F416</f>
        <v>723.769</v>
      </c>
      <c r="E416" s="27">
        <f>F416</f>
        <v>723.769</v>
      </c>
      <c r="F416" s="27">
        <f>ROUND(723.769,3)</f>
        <v>723.769</v>
      </c>
      <c r="G416" s="24"/>
      <c r="H416" s="36"/>
    </row>
    <row r="417" spans="1:8" ht="12.75" customHeight="1">
      <c r="A417" s="22" t="s">
        <v>92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42632</v>
      </c>
      <c r="B418" s="22"/>
      <c r="C418" s="24">
        <f>ROUND(23429.45,2)</f>
        <v>23429.45</v>
      </c>
      <c r="D418" s="24">
        <f>F418</f>
        <v>23590.24</v>
      </c>
      <c r="E418" s="24">
        <f>F418</f>
        <v>23590.24</v>
      </c>
      <c r="F418" s="24">
        <f>ROUND(23590.24,2)</f>
        <v>23590.24</v>
      </c>
      <c r="G418" s="24"/>
      <c r="H418" s="36"/>
    </row>
    <row r="419" spans="1:8" ht="12.75" customHeight="1">
      <c r="A419" s="22">
        <v>42723</v>
      </c>
      <c r="B419" s="22"/>
      <c r="C419" s="24">
        <f>ROUND(23429.45,2)</f>
        <v>23429.45</v>
      </c>
      <c r="D419" s="24">
        <f>F419</f>
        <v>24036.71</v>
      </c>
      <c r="E419" s="24">
        <f>F419</f>
        <v>24036.71</v>
      </c>
      <c r="F419" s="24">
        <f>ROUND(24036.71,2)</f>
        <v>24036.71</v>
      </c>
      <c r="G419" s="24"/>
      <c r="H419" s="36"/>
    </row>
    <row r="420" spans="1:8" ht="12.75" customHeight="1">
      <c r="A420" s="22">
        <v>42807</v>
      </c>
      <c r="B420" s="22"/>
      <c r="C420" s="24">
        <f>ROUND(23429.45,2)</f>
        <v>23429.45</v>
      </c>
      <c r="D420" s="24">
        <f>F420</f>
        <v>24455.59</v>
      </c>
      <c r="E420" s="24">
        <f>F420</f>
        <v>24455.59</v>
      </c>
      <c r="F420" s="24">
        <f>ROUND(24455.59,2)</f>
        <v>24455.59</v>
      </c>
      <c r="G420" s="24"/>
      <c r="H420" s="36"/>
    </row>
    <row r="421" spans="1:8" ht="12.75" customHeight="1">
      <c r="A421" s="22" t="s">
        <v>93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42599</v>
      </c>
      <c r="B422" s="22"/>
      <c r="C422" s="27">
        <f>ROUND(7.35,3)</f>
        <v>7.35</v>
      </c>
      <c r="D422" s="27">
        <f>ROUND(7.4,3)</f>
        <v>7.4</v>
      </c>
      <c r="E422" s="27">
        <f>ROUND(7.3,3)</f>
        <v>7.3</v>
      </c>
      <c r="F422" s="27">
        <f>ROUND(7.35,3)</f>
        <v>7.35</v>
      </c>
      <c r="G422" s="24"/>
      <c r="H422" s="36"/>
    </row>
    <row r="423" spans="1:8" ht="12.75" customHeight="1">
      <c r="A423" s="22">
        <v>42634</v>
      </c>
      <c r="B423" s="22"/>
      <c r="C423" s="27">
        <f>ROUND(7.35,3)</f>
        <v>7.35</v>
      </c>
      <c r="D423" s="27">
        <f>ROUND(7.4,3)</f>
        <v>7.4</v>
      </c>
      <c r="E423" s="27">
        <f>ROUND(7.3,3)</f>
        <v>7.3</v>
      </c>
      <c r="F423" s="27">
        <f>ROUND(7.35,3)</f>
        <v>7.35</v>
      </c>
      <c r="G423" s="24"/>
      <c r="H423" s="36"/>
    </row>
    <row r="424" spans="1:8" ht="12.75" customHeight="1">
      <c r="A424" s="22">
        <v>42662</v>
      </c>
      <c r="B424" s="22"/>
      <c r="C424" s="27">
        <f>ROUND(7.35,3)</f>
        <v>7.35</v>
      </c>
      <c r="D424" s="27">
        <f>ROUND(7.42,3)</f>
        <v>7.42</v>
      </c>
      <c r="E424" s="27">
        <f>ROUND(7.32,3)</f>
        <v>7.32</v>
      </c>
      <c r="F424" s="27">
        <f>ROUND(7.37,3)</f>
        <v>7.37</v>
      </c>
      <c r="G424" s="24"/>
      <c r="H424" s="36"/>
    </row>
    <row r="425" spans="1:8" ht="12.75" customHeight="1">
      <c r="A425" s="22">
        <v>42690</v>
      </c>
      <c r="B425" s="22"/>
      <c r="C425" s="27">
        <f>ROUND(7.35,3)</f>
        <v>7.35</v>
      </c>
      <c r="D425" s="27">
        <f>ROUND(7.43,3)</f>
        <v>7.43</v>
      </c>
      <c r="E425" s="27">
        <f>ROUND(7.33,3)</f>
        <v>7.33</v>
      </c>
      <c r="F425" s="27">
        <f>ROUND(7.38,3)</f>
        <v>7.38</v>
      </c>
      <c r="G425" s="24"/>
      <c r="H425" s="36"/>
    </row>
    <row r="426" spans="1:8" ht="12.75" customHeight="1">
      <c r="A426" s="22">
        <v>42725</v>
      </c>
      <c r="B426" s="22"/>
      <c r="C426" s="27">
        <f>ROUND(7.35,3)</f>
        <v>7.35</v>
      </c>
      <c r="D426" s="27">
        <f>ROUND(7.45,3)</f>
        <v>7.45</v>
      </c>
      <c r="E426" s="27">
        <f>ROUND(7.35,3)</f>
        <v>7.35</v>
      </c>
      <c r="F426" s="27">
        <f>ROUND(7.4,3)</f>
        <v>7.4</v>
      </c>
      <c r="G426" s="24"/>
      <c r="H426" s="36"/>
    </row>
    <row r="427" spans="1:8" ht="12.75" customHeight="1">
      <c r="A427" s="22">
        <v>42781</v>
      </c>
      <c r="B427" s="22"/>
      <c r="C427" s="27">
        <f>ROUND(7.35,3)</f>
        <v>7.35</v>
      </c>
      <c r="D427" s="27">
        <f>ROUND(7.48,3)</f>
        <v>7.48</v>
      </c>
      <c r="E427" s="27">
        <f>ROUND(7.38,3)</f>
        <v>7.38</v>
      </c>
      <c r="F427" s="27">
        <f>ROUND(7.43,3)</f>
        <v>7.43</v>
      </c>
      <c r="G427" s="24"/>
      <c r="H427" s="36"/>
    </row>
    <row r="428" spans="1:8" ht="12.75" customHeight="1">
      <c r="A428" s="22">
        <v>42809</v>
      </c>
      <c r="B428" s="22"/>
      <c r="C428" s="27">
        <f>ROUND(7.35,3)</f>
        <v>7.35</v>
      </c>
      <c r="D428" s="27">
        <f>ROUND(7.49,3)</f>
        <v>7.49</v>
      </c>
      <c r="E428" s="27">
        <f>ROUND(7.39,3)</f>
        <v>7.39</v>
      </c>
      <c r="F428" s="27">
        <f>ROUND(7.44,3)</f>
        <v>7.44</v>
      </c>
      <c r="G428" s="24"/>
      <c r="H428" s="36"/>
    </row>
    <row r="429" spans="1:8" ht="12.75" customHeight="1">
      <c r="A429" s="22">
        <v>42907</v>
      </c>
      <c r="B429" s="22"/>
      <c r="C429" s="27">
        <f>ROUND(7.35,3)</f>
        <v>7.35</v>
      </c>
      <c r="D429" s="27">
        <f>ROUND(7.53,3)</f>
        <v>7.53</v>
      </c>
      <c r="E429" s="27">
        <f>ROUND(7.43,3)</f>
        <v>7.43</v>
      </c>
      <c r="F429" s="27">
        <f>ROUND(7.48,3)</f>
        <v>7.48</v>
      </c>
      <c r="G429" s="24"/>
      <c r="H429" s="36"/>
    </row>
    <row r="430" spans="1:8" ht="12.75" customHeight="1">
      <c r="A430" s="22">
        <v>42998</v>
      </c>
      <c r="B430" s="22"/>
      <c r="C430" s="27">
        <f>ROUND(7.35,3)</f>
        <v>7.35</v>
      </c>
      <c r="D430" s="27">
        <f>ROUND(7.52,3)</f>
        <v>7.52</v>
      </c>
      <c r="E430" s="27">
        <f>ROUND(7.42,3)</f>
        <v>7.42</v>
      </c>
      <c r="F430" s="27">
        <f>ROUND(7.47,3)</f>
        <v>7.47</v>
      </c>
      <c r="G430" s="24"/>
      <c r="H430" s="36"/>
    </row>
    <row r="431" spans="1:8" ht="12.75" customHeight="1">
      <c r="A431" s="22">
        <v>43089</v>
      </c>
      <c r="B431" s="22"/>
      <c r="C431" s="27">
        <f>ROUND(7.35,3)</f>
        <v>7.35</v>
      </c>
      <c r="D431" s="27">
        <f>ROUND(7.52,3)</f>
        <v>7.52</v>
      </c>
      <c r="E431" s="27">
        <f>ROUND(7.42,3)</f>
        <v>7.42</v>
      </c>
      <c r="F431" s="27">
        <f>ROUND(7.47,3)</f>
        <v>7.47</v>
      </c>
      <c r="G431" s="24"/>
      <c r="H431" s="36"/>
    </row>
    <row r="432" spans="1:8" ht="12.75" customHeight="1">
      <c r="A432" s="22">
        <v>43179</v>
      </c>
      <c r="B432" s="22"/>
      <c r="C432" s="27">
        <f>ROUND(7.35,3)</f>
        <v>7.35</v>
      </c>
      <c r="D432" s="27">
        <f>ROUND(7.52,3)</f>
        <v>7.52</v>
      </c>
      <c r="E432" s="27">
        <f>ROUND(7.42,3)</f>
        <v>7.42</v>
      </c>
      <c r="F432" s="27">
        <f>ROUND(7.47,3)</f>
        <v>7.47</v>
      </c>
      <c r="G432" s="24"/>
      <c r="H432" s="36"/>
    </row>
    <row r="433" spans="1:8" ht="12.75" customHeight="1">
      <c r="A433" s="22">
        <v>43269</v>
      </c>
      <c r="B433" s="22"/>
      <c r="C433" s="27">
        <f>ROUND(7.35,3)</f>
        <v>7.35</v>
      </c>
      <c r="D433" s="27">
        <f>ROUND(7.52,3)</f>
        <v>7.52</v>
      </c>
      <c r="E433" s="27">
        <f>ROUND(7.42,3)</f>
        <v>7.42</v>
      </c>
      <c r="F433" s="27">
        <f>ROUND(7.47,3)</f>
        <v>7.47</v>
      </c>
      <c r="G433" s="24"/>
      <c r="H433" s="36"/>
    </row>
    <row r="434" spans="1:8" ht="12.75" customHeight="1">
      <c r="A434" s="22" t="s">
        <v>94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42677</v>
      </c>
      <c r="B435" s="22"/>
      <c r="C435" s="27">
        <f>ROUND(532.822,3)</f>
        <v>532.822</v>
      </c>
      <c r="D435" s="27">
        <f>F435</f>
        <v>541.52</v>
      </c>
      <c r="E435" s="27">
        <f>F435</f>
        <v>541.52</v>
      </c>
      <c r="F435" s="27">
        <f>ROUND(541.52,3)</f>
        <v>541.52</v>
      </c>
      <c r="G435" s="24"/>
      <c r="H435" s="36"/>
    </row>
    <row r="436" spans="1:8" ht="12.75" customHeight="1">
      <c r="A436" s="22">
        <v>42768</v>
      </c>
      <c r="B436" s="22"/>
      <c r="C436" s="27">
        <f>ROUND(532.822,3)</f>
        <v>532.822</v>
      </c>
      <c r="D436" s="27">
        <f>F436</f>
        <v>552.055</v>
      </c>
      <c r="E436" s="27">
        <f>F436</f>
        <v>552.055</v>
      </c>
      <c r="F436" s="27">
        <f>ROUND(552.055,3)</f>
        <v>552.055</v>
      </c>
      <c r="G436" s="24"/>
      <c r="H436" s="36"/>
    </row>
    <row r="437" spans="1:8" ht="12.75" customHeight="1">
      <c r="A437" s="22">
        <v>42859</v>
      </c>
      <c r="B437" s="22"/>
      <c r="C437" s="27">
        <f>ROUND(532.822,3)</f>
        <v>532.822</v>
      </c>
      <c r="D437" s="27">
        <f>F437</f>
        <v>563.289</v>
      </c>
      <c r="E437" s="27">
        <f>F437</f>
        <v>563.289</v>
      </c>
      <c r="F437" s="27">
        <f>ROUND(563.289,3)</f>
        <v>563.289</v>
      </c>
      <c r="G437" s="24"/>
      <c r="H437" s="36"/>
    </row>
    <row r="438" spans="1:8" ht="12.75" customHeight="1">
      <c r="A438" s="22">
        <v>42950</v>
      </c>
      <c r="B438" s="22"/>
      <c r="C438" s="27">
        <f>ROUND(532.822,3)</f>
        <v>532.822</v>
      </c>
      <c r="D438" s="27">
        <f>F438</f>
        <v>575.24</v>
      </c>
      <c r="E438" s="27">
        <f>F438</f>
        <v>575.24</v>
      </c>
      <c r="F438" s="27">
        <f>ROUND(575.24,3)</f>
        <v>575.24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42723</v>
      </c>
      <c r="B440" s="22"/>
      <c r="C440" s="26">
        <f>ROUND(99.6860844769302,5)</f>
        <v>99.68608</v>
      </c>
      <c r="D440" s="26">
        <f>F440</f>
        <v>100.06656</v>
      </c>
      <c r="E440" s="26">
        <f>F440</f>
        <v>100.06656</v>
      </c>
      <c r="F440" s="26">
        <f>ROUND(100.066564398591,5)</f>
        <v>100.06656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42810</v>
      </c>
      <c r="B442" s="22"/>
      <c r="C442" s="26">
        <f>ROUND(99.6860844769302,5)</f>
        <v>99.68608</v>
      </c>
      <c r="D442" s="26">
        <f>F442</f>
        <v>100.00818</v>
      </c>
      <c r="E442" s="26">
        <f>F442</f>
        <v>100.00818</v>
      </c>
      <c r="F442" s="26">
        <f>ROUND(100.008175544007,5)</f>
        <v>100.00818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42901</v>
      </c>
      <c r="B444" s="22"/>
      <c r="C444" s="26">
        <f>ROUND(99.6860844769302,5)</f>
        <v>99.68608</v>
      </c>
      <c r="D444" s="26">
        <f>F444</f>
        <v>99.63287</v>
      </c>
      <c r="E444" s="26">
        <f>F444</f>
        <v>99.63287</v>
      </c>
      <c r="F444" s="26">
        <f>ROUND(99.6328723741883,5)</f>
        <v>99.63287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42999</v>
      </c>
      <c r="B446" s="22"/>
      <c r="C446" s="26">
        <f>ROUND(99.6860844769302,5)</f>
        <v>99.68608</v>
      </c>
      <c r="D446" s="26">
        <f>F446</f>
        <v>99.68608</v>
      </c>
      <c r="E446" s="26">
        <f>F446</f>
        <v>99.68608</v>
      </c>
      <c r="F446" s="26">
        <f>ROUND(99.6860844769302,5)</f>
        <v>99.68608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ROUND(98.9422474133379,5)</f>
        <v>98.94225</v>
      </c>
      <c r="D448" s="26">
        <f>F448</f>
        <v>99.95866</v>
      </c>
      <c r="E448" s="26">
        <f>F448</f>
        <v>99.95866</v>
      </c>
      <c r="F448" s="26">
        <f>ROUND(99.9586588706668,5)</f>
        <v>99.95866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ROUND(98.9422474133379,5)</f>
        <v>98.94225</v>
      </c>
      <c r="D450" s="26">
        <f>F450</f>
        <v>99.23298</v>
      </c>
      <c r="E450" s="26">
        <f>F450</f>
        <v>99.23298</v>
      </c>
      <c r="F450" s="26">
        <f>ROUND(99.2329797245244,5)</f>
        <v>99.23298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ROUND(98.9422474133379,5)</f>
        <v>98.94225</v>
      </c>
      <c r="D452" s="26">
        <f>F452</f>
        <v>98.88784</v>
      </c>
      <c r="E452" s="26">
        <f>F452</f>
        <v>98.88784</v>
      </c>
      <c r="F452" s="26">
        <f>ROUND(98.8878419148304,5)</f>
        <v>98.88784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ROUND(98.9422474133379,5)</f>
        <v>98.94225</v>
      </c>
      <c r="D454" s="26">
        <f>F454</f>
        <v>98.94225</v>
      </c>
      <c r="E454" s="26">
        <f>F454</f>
        <v>98.94225</v>
      </c>
      <c r="F454" s="26">
        <f>ROUND(98.9422474133379,5)</f>
        <v>98.94225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44182</v>
      </c>
      <c r="B456" s="22"/>
      <c r="C456" s="26">
        <f>ROUND(96.5072089150176,5)</f>
        <v>96.50721</v>
      </c>
      <c r="D456" s="26">
        <f>F456</f>
        <v>97.69279</v>
      </c>
      <c r="E456" s="26">
        <f>F456</f>
        <v>97.69279</v>
      </c>
      <c r="F456" s="26">
        <f>ROUND(97.6927890412427,5)</f>
        <v>97.69279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44271</v>
      </c>
      <c r="B458" s="22"/>
      <c r="C458" s="26">
        <f>ROUND(96.5072089150176,5)</f>
        <v>96.50721</v>
      </c>
      <c r="D458" s="26">
        <f>F458</f>
        <v>96.99502</v>
      </c>
      <c r="E458" s="26">
        <f>F458</f>
        <v>96.99502</v>
      </c>
      <c r="F458" s="26">
        <f>ROUND(96.9950204211924,5)</f>
        <v>96.99502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44362</v>
      </c>
      <c r="B460" s="22"/>
      <c r="C460" s="26">
        <f>ROUND(96.5072089150176,5)</f>
        <v>96.50721</v>
      </c>
      <c r="D460" s="26">
        <f>F460</f>
        <v>96.26367</v>
      </c>
      <c r="E460" s="26">
        <f>F460</f>
        <v>96.26367</v>
      </c>
      <c r="F460" s="26">
        <f>ROUND(96.2636698455975,5)</f>
        <v>96.26367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44460</v>
      </c>
      <c r="B462" s="22"/>
      <c r="C462" s="26">
        <f>ROUND(96.5072089150176,5)</f>
        <v>96.50721</v>
      </c>
      <c r="D462" s="26">
        <f>F462</f>
        <v>96.50721</v>
      </c>
      <c r="E462" s="26">
        <f>F462</f>
        <v>96.50721</v>
      </c>
      <c r="F462" s="26">
        <f>ROUND(96.5072089150176,5)</f>
        <v>96.50721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46008</v>
      </c>
      <c r="B464" s="22"/>
      <c r="C464" s="26">
        <f>ROUND(94.6847046829074,5)</f>
        <v>94.6847</v>
      </c>
      <c r="D464" s="26">
        <f>F464</f>
        <v>96.85747</v>
      </c>
      <c r="E464" s="26">
        <f>F464</f>
        <v>96.85747</v>
      </c>
      <c r="F464" s="26">
        <f>ROUND(96.8574653725988,5)</f>
        <v>96.85747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46097</v>
      </c>
      <c r="B466" s="22"/>
      <c r="C466" s="26">
        <f>ROUND(94.6847046829074,5)</f>
        <v>94.6847</v>
      </c>
      <c r="D466" s="26">
        <f>F466</f>
        <v>93.88992</v>
      </c>
      <c r="E466" s="26">
        <f>F466</f>
        <v>93.88992</v>
      </c>
      <c r="F466" s="26">
        <f>ROUND(93.8899215578243,5)</f>
        <v>93.88992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46188</v>
      </c>
      <c r="B468" s="22"/>
      <c r="C468" s="26">
        <f>ROUND(94.6847046829074,5)</f>
        <v>94.6847</v>
      </c>
      <c r="D468" s="26">
        <f>F468</f>
        <v>92.62139</v>
      </c>
      <c r="E468" s="26">
        <f>F468</f>
        <v>92.62139</v>
      </c>
      <c r="F468" s="26">
        <f>ROUND(92.6213881519587,5)</f>
        <v>92.62139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 thickBot="1">
      <c r="A470" s="32">
        <v>46286</v>
      </c>
      <c r="B470" s="32"/>
      <c r="C470" s="33">
        <f>ROUND(94.6847046829074,5)</f>
        <v>94.6847</v>
      </c>
      <c r="D470" s="33">
        <f>F470</f>
        <v>94.6847</v>
      </c>
      <c r="E470" s="33">
        <f>F470</f>
        <v>94.6847</v>
      </c>
      <c r="F470" s="33">
        <f>ROUND(94.6847046829074,5)</f>
        <v>94.6847</v>
      </c>
      <c r="G470" s="34"/>
      <c r="H470" s="37"/>
    </row>
  </sheetData>
  <sheetProtection/>
  <mergeCells count="469"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2016-08-16T15:52:28Z</dcterms:modified>
  <cp:category/>
  <cp:version/>
  <cp:contentType/>
  <cp:contentStatus/>
</cp:coreProperties>
</file>