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<sst xmlns="http://schemas.openxmlformats.org/spreadsheetml/2006/main" count="115" uniqueCount="115">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</sst>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42629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ROUND(1.87,5)</f>
        <v>1.87</v>
      </c>
      <c r="D8" s="25">
        <f>F8</f>
        <v>1.87</v>
      </c>
      <c r="E8" s="25">
        <f>F8</f>
        <v>1.87</v>
      </c>
      <c r="F8" s="25">
        <f>ROUND(1.87,5)</f>
        <v>1.87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ROUND(2,5)</f>
        <v>2</v>
      </c>
      <c r="D10" s="25">
        <f>F10</f>
        <v>2</v>
      </c>
      <c r="E10" s="25">
        <f>F10</f>
        <v>2</v>
      </c>
      <c r="F10" s="25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ROUND(2.43,5)</f>
        <v>2.43</v>
      </c>
      <c r="D12" s="25">
        <f>F12</f>
        <v>2.43</v>
      </c>
      <c r="E12" s="25">
        <f>F12</f>
        <v>2.43</v>
      </c>
      <c r="F12" s="25">
        <f>ROUND(2.43,5)</f>
        <v>2.43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ROUND(10.195,5)</f>
        <v>10.195</v>
      </c>
      <c r="D14" s="25">
        <f>F14</f>
        <v>10.195</v>
      </c>
      <c r="E14" s="25">
        <f>F14</f>
        <v>10.195</v>
      </c>
      <c r="F14" s="25">
        <f>ROUND(10.195,5)</f>
        <v>10.195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ROUND(8.38,5)</f>
        <v>8.38</v>
      </c>
      <c r="D16" s="25">
        <f>F16</f>
        <v>8.38</v>
      </c>
      <c r="E16" s="25">
        <f>F16</f>
        <v>8.38</v>
      </c>
      <c r="F16" s="25">
        <f>ROUND(8.38,5)</f>
        <v>8.38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ROUND(8.7,3)</f>
        <v>8.7</v>
      </c>
      <c r="D18" s="27">
        <f>F18</f>
        <v>8.7</v>
      </c>
      <c r="E18" s="27">
        <f>F18</f>
        <v>8.7</v>
      </c>
      <c r="F18" s="27">
        <f>ROUND(8.7,3)</f>
        <v>8.7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ROUND(1.89,3)</f>
        <v>1.89</v>
      </c>
      <c r="D22" s="27">
        <f>F22</f>
        <v>1.89</v>
      </c>
      <c r="E22" s="27">
        <f>F22</f>
        <v>1.89</v>
      </c>
      <c r="F22" s="27">
        <f>ROUND(1.89,3)</f>
        <v>1.89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ROUND(7.485,3)</f>
        <v>7.485</v>
      </c>
      <c r="D24" s="27">
        <f>F24</f>
        <v>7.485</v>
      </c>
      <c r="E24" s="27">
        <f>F24</f>
        <v>7.485</v>
      </c>
      <c r="F24" s="27">
        <f>ROUND(7.485,3)</f>
        <v>7.485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ROUND(7.72,3)</f>
        <v>7.72</v>
      </c>
      <c r="D26" s="27">
        <f>F26</f>
        <v>7.72</v>
      </c>
      <c r="E26" s="27">
        <f>F26</f>
        <v>7.72</v>
      </c>
      <c r="F26" s="27">
        <f>ROUND(7.72,3)</f>
        <v>7.72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ROUND(7.935,3)</f>
        <v>7.935</v>
      </c>
      <c r="D28" s="27">
        <f>F28</f>
        <v>7.935</v>
      </c>
      <c r="E28" s="27">
        <f>F28</f>
        <v>7.935</v>
      </c>
      <c r="F28" s="27">
        <f>ROUND(7.935,3)</f>
        <v>7.935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ROUND(8.105,3)</f>
        <v>8.105</v>
      </c>
      <c r="D30" s="27">
        <f>F30</f>
        <v>8.105</v>
      </c>
      <c r="E30" s="27">
        <f>F30</f>
        <v>8.105</v>
      </c>
      <c r="F30" s="27">
        <f>ROUND(8.105,3)</f>
        <v>8.105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ROUND(9.21,3)</f>
        <v>9.21</v>
      </c>
      <c r="D32" s="27">
        <f>F32</f>
        <v>9.21</v>
      </c>
      <c r="E32" s="27">
        <f>F32</f>
        <v>9.21</v>
      </c>
      <c r="F32" s="27">
        <f>ROUND(9.21,3)</f>
        <v>9.21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ROUND(1.83,3)</f>
        <v>1.83</v>
      </c>
      <c r="D38" s="27">
        <f>F38</f>
        <v>1.83</v>
      </c>
      <c r="E38" s="27">
        <f>F38</f>
        <v>1.83</v>
      </c>
      <c r="F38" s="27">
        <f>ROUND(1.83,3)</f>
        <v>1.83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ROUND(9.075,3)</f>
        <v>9.075</v>
      </c>
      <c r="D40" s="27">
        <f>F40</f>
        <v>9.075</v>
      </c>
      <c r="E40" s="27">
        <f>F40</f>
        <v>9.075</v>
      </c>
      <c r="F40" s="27">
        <f>ROUND(9.075,3)</f>
        <v>9.075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128.76818</v>
      </c>
      <c r="E42" s="25">
        <f>F42</f>
        <v>128.76818</v>
      </c>
      <c r="F42" s="25">
        <f>ROUND(128.76818,5)</f>
        <v>128.76818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129.97399</v>
      </c>
      <c r="E43" s="25">
        <f>F43</f>
        <v>129.97399</v>
      </c>
      <c r="F43" s="25">
        <f>ROUND(129.97399,5)</f>
        <v>129.97399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132.58913</v>
      </c>
      <c r="E44" s="25">
        <f>F44</f>
        <v>132.58913</v>
      </c>
      <c r="F44" s="25">
        <f>ROUND(132.58913,5)</f>
        <v>132.58913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134.03059</v>
      </c>
      <c r="E45" s="25">
        <f>F45</f>
        <v>134.03059</v>
      </c>
      <c r="F45" s="25">
        <f>ROUND(134.03059,5)</f>
        <v>134.03059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136.72929</v>
      </c>
      <c r="E46" s="25">
        <f>F46</f>
        <v>136.72929</v>
      </c>
      <c r="F46" s="25">
        <f>ROUND(136.72929,5)</f>
        <v>136.72929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ROUND(9.055,5)</f>
        <v>9.055</v>
      </c>
      <c r="D48" s="25">
        <f>F48</f>
        <v>9.0779</v>
      </c>
      <c r="E48" s="25">
        <f>F48</f>
        <v>9.0779</v>
      </c>
      <c r="F48" s="25">
        <f>ROUND(9.0779,5)</f>
        <v>9.0779</v>
      </c>
      <c r="G48" s="24"/>
      <c r="H48" s="36"/>
    </row>
    <row r="49" spans="1:8" ht="12.75" customHeight="1">
      <c r="A49" s="22">
        <v>42768</v>
      </c>
      <c r="B49" s="22"/>
      <c r="C49" s="25">
        <f>ROUND(9.055,5)</f>
        <v>9.055</v>
      </c>
      <c r="D49" s="25">
        <f>F49</f>
        <v>9.11703</v>
      </c>
      <c r="E49" s="25">
        <f>F49</f>
        <v>9.11703</v>
      </c>
      <c r="F49" s="25">
        <f>ROUND(9.11703,5)</f>
        <v>9.11703</v>
      </c>
      <c r="G49" s="24"/>
      <c r="H49" s="36"/>
    </row>
    <row r="50" spans="1:8" ht="12.75" customHeight="1">
      <c r="A50" s="22">
        <v>42859</v>
      </c>
      <c r="B50" s="22"/>
      <c r="C50" s="25">
        <f>ROUND(9.055,5)</f>
        <v>9.055</v>
      </c>
      <c r="D50" s="25">
        <f>F50</f>
        <v>9.15101</v>
      </c>
      <c r="E50" s="25">
        <f>F50</f>
        <v>9.15101</v>
      </c>
      <c r="F50" s="25">
        <f>ROUND(9.15101,5)</f>
        <v>9.15101</v>
      </c>
      <c r="G50" s="24"/>
      <c r="H50" s="36"/>
    </row>
    <row r="51" spans="1:8" ht="12.75" customHeight="1">
      <c r="A51" s="22">
        <v>42950</v>
      </c>
      <c r="B51" s="22"/>
      <c r="C51" s="25">
        <f>ROUND(9.055,5)</f>
        <v>9.055</v>
      </c>
      <c r="D51" s="25">
        <f>F51</f>
        <v>9.17558</v>
      </c>
      <c r="E51" s="25">
        <f>F51</f>
        <v>9.17558</v>
      </c>
      <c r="F51" s="25">
        <f>ROUND(9.17558,5)</f>
        <v>9.17558</v>
      </c>
      <c r="G51" s="24"/>
      <c r="H51" s="36"/>
    </row>
    <row r="52" spans="1:8" ht="12.75" customHeight="1">
      <c r="A52" s="22">
        <v>43041</v>
      </c>
      <c r="B52" s="22"/>
      <c r="C52" s="25">
        <f>ROUND(9.055,5)</f>
        <v>9.055</v>
      </c>
      <c r="D52" s="25">
        <f>F52</f>
        <v>9.20192</v>
      </c>
      <c r="E52" s="25">
        <f>F52</f>
        <v>9.20192</v>
      </c>
      <c r="F52" s="25">
        <f>ROUND(9.20192,5)</f>
        <v>9.20192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ROUND(9.16,5)</f>
        <v>9.16</v>
      </c>
      <c r="D54" s="25">
        <f>F54</f>
        <v>9.18416</v>
      </c>
      <c r="E54" s="25">
        <f>F54</f>
        <v>9.18416</v>
      </c>
      <c r="F54" s="25">
        <f>ROUND(9.18416,5)</f>
        <v>9.18416</v>
      </c>
      <c r="G54" s="24"/>
      <c r="H54" s="36"/>
    </row>
    <row r="55" spans="1:8" ht="12.75" customHeight="1">
      <c r="A55" s="22">
        <v>42768</v>
      </c>
      <c r="B55" s="22"/>
      <c r="C55" s="25">
        <f>ROUND(9.16,5)</f>
        <v>9.16</v>
      </c>
      <c r="D55" s="25">
        <f>F55</f>
        <v>9.22622</v>
      </c>
      <c r="E55" s="25">
        <f>F55</f>
        <v>9.22622</v>
      </c>
      <c r="F55" s="25">
        <f>ROUND(9.22622,5)</f>
        <v>9.22622</v>
      </c>
      <c r="G55" s="24"/>
      <c r="H55" s="36"/>
    </row>
    <row r="56" spans="1:8" ht="12.75" customHeight="1">
      <c r="A56" s="22">
        <v>42859</v>
      </c>
      <c r="B56" s="22"/>
      <c r="C56" s="25">
        <f>ROUND(9.16,5)</f>
        <v>9.16</v>
      </c>
      <c r="D56" s="25">
        <f>F56</f>
        <v>9.25949</v>
      </c>
      <c r="E56" s="25">
        <f>F56</f>
        <v>9.25949</v>
      </c>
      <c r="F56" s="25">
        <f>ROUND(9.25949,5)</f>
        <v>9.25949</v>
      </c>
      <c r="G56" s="24"/>
      <c r="H56" s="36"/>
    </row>
    <row r="57" spans="1:8" ht="12.75" customHeight="1">
      <c r="A57" s="22">
        <v>42950</v>
      </c>
      <c r="B57" s="22"/>
      <c r="C57" s="25">
        <f>ROUND(9.16,5)</f>
        <v>9.16</v>
      </c>
      <c r="D57" s="25">
        <f>F57</f>
        <v>9.28261</v>
      </c>
      <c r="E57" s="25">
        <f>F57</f>
        <v>9.28261</v>
      </c>
      <c r="F57" s="25">
        <f>ROUND(9.28261,5)</f>
        <v>9.28261</v>
      </c>
      <c r="G57" s="24"/>
      <c r="H57" s="36"/>
    </row>
    <row r="58" spans="1:8" ht="12.75" customHeight="1">
      <c r="A58" s="22">
        <v>43041</v>
      </c>
      <c r="B58" s="22"/>
      <c r="C58" s="25">
        <f>ROUND(9.16,5)</f>
        <v>9.16</v>
      </c>
      <c r="D58" s="25">
        <f>F58</f>
        <v>9.31282</v>
      </c>
      <c r="E58" s="25">
        <f>F58</f>
        <v>9.31282</v>
      </c>
      <c r="F58" s="25">
        <f>ROUND(9.31282,5)</f>
        <v>9.31282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ROUND(107.06159,5)</f>
        <v>107.06159</v>
      </c>
      <c r="D60" s="25">
        <f>F60</f>
        <v>108.11965</v>
      </c>
      <c r="E60" s="25">
        <f>F60</f>
        <v>108.11965</v>
      </c>
      <c r="F60" s="25">
        <f>ROUND(108.11965,5)</f>
        <v>108.11965</v>
      </c>
      <c r="G60" s="24"/>
      <c r="H60" s="36"/>
    </row>
    <row r="61" spans="1:8" ht="12.75" customHeight="1">
      <c r="A61" s="22">
        <v>42768</v>
      </c>
      <c r="B61" s="22"/>
      <c r="C61" s="25">
        <f>ROUND(107.06159,5)</f>
        <v>107.06159</v>
      </c>
      <c r="D61" s="25">
        <f>F61</f>
        <v>110.20867</v>
      </c>
      <c r="E61" s="25">
        <f>F61</f>
        <v>110.20867</v>
      </c>
      <c r="F61" s="25">
        <f>ROUND(110.20867,5)</f>
        <v>110.20867</v>
      </c>
      <c r="G61" s="24"/>
      <c r="H61" s="36"/>
    </row>
    <row r="62" spans="1:8" ht="12.75" customHeight="1">
      <c r="A62" s="22">
        <v>42859</v>
      </c>
      <c r="B62" s="22"/>
      <c r="C62" s="25">
        <f>ROUND(107.06159,5)</f>
        <v>107.06159</v>
      </c>
      <c r="D62" s="25">
        <f>F62</f>
        <v>111.38448</v>
      </c>
      <c r="E62" s="25">
        <f>F62</f>
        <v>111.38448</v>
      </c>
      <c r="F62" s="25">
        <f>ROUND(111.38448,5)</f>
        <v>111.38448</v>
      </c>
      <c r="G62" s="24"/>
      <c r="H62" s="36"/>
    </row>
    <row r="63" spans="1:8" ht="12.75" customHeight="1">
      <c r="A63" s="22">
        <v>42950</v>
      </c>
      <c r="B63" s="22"/>
      <c r="C63" s="25">
        <f>ROUND(107.06159,5)</f>
        <v>107.06159</v>
      </c>
      <c r="D63" s="25">
        <f>F63</f>
        <v>113.717</v>
      </c>
      <c r="E63" s="25">
        <f>F63</f>
        <v>113.717</v>
      </c>
      <c r="F63" s="25">
        <f>ROUND(113.717,5)</f>
        <v>113.717</v>
      </c>
      <c r="G63" s="24"/>
      <c r="H63" s="36"/>
    </row>
    <row r="64" spans="1:8" ht="12.75" customHeight="1">
      <c r="A64" s="22">
        <v>43041</v>
      </c>
      <c r="B64" s="22"/>
      <c r="C64" s="25">
        <f>ROUND(107.06159,5)</f>
        <v>107.06159</v>
      </c>
      <c r="D64" s="25">
        <f>F64</f>
        <v>114.92364</v>
      </c>
      <c r="E64" s="25">
        <f>F64</f>
        <v>114.92364</v>
      </c>
      <c r="F64" s="25">
        <f>ROUND(114.92364,5)</f>
        <v>114.92364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ROUND(9.325,5)</f>
        <v>9.325</v>
      </c>
      <c r="D66" s="25">
        <f>F66</f>
        <v>9.34829</v>
      </c>
      <c r="E66" s="25">
        <f>F66</f>
        <v>9.34829</v>
      </c>
      <c r="F66" s="25">
        <f>ROUND(9.34829,5)</f>
        <v>9.34829</v>
      </c>
      <c r="G66" s="24"/>
      <c r="H66" s="36"/>
    </row>
    <row r="67" spans="1:8" ht="12.75" customHeight="1">
      <c r="A67" s="22">
        <v>42768</v>
      </c>
      <c r="B67" s="22"/>
      <c r="C67" s="25">
        <f>ROUND(9.325,5)</f>
        <v>9.325</v>
      </c>
      <c r="D67" s="25">
        <f>F67</f>
        <v>9.38884</v>
      </c>
      <c r="E67" s="25">
        <f>F67</f>
        <v>9.38884</v>
      </c>
      <c r="F67" s="25">
        <f>ROUND(9.38884,5)</f>
        <v>9.38884</v>
      </c>
      <c r="G67" s="24"/>
      <c r="H67" s="36"/>
    </row>
    <row r="68" spans="1:8" ht="12.75" customHeight="1">
      <c r="A68" s="22">
        <v>42859</v>
      </c>
      <c r="B68" s="22"/>
      <c r="C68" s="25">
        <f>ROUND(9.325,5)</f>
        <v>9.325</v>
      </c>
      <c r="D68" s="25">
        <f>F68</f>
        <v>9.42489</v>
      </c>
      <c r="E68" s="25">
        <f>F68</f>
        <v>9.42489</v>
      </c>
      <c r="F68" s="25">
        <f>ROUND(9.42489,5)</f>
        <v>9.42489</v>
      </c>
      <c r="G68" s="24"/>
      <c r="H68" s="36"/>
    </row>
    <row r="69" spans="1:8" ht="12.75" customHeight="1">
      <c r="A69" s="22">
        <v>42950</v>
      </c>
      <c r="B69" s="22"/>
      <c r="C69" s="25">
        <f>ROUND(9.325,5)</f>
        <v>9.325</v>
      </c>
      <c r="D69" s="25">
        <f>F69</f>
        <v>9.45314</v>
      </c>
      <c r="E69" s="25">
        <f>F69</f>
        <v>9.45314</v>
      </c>
      <c r="F69" s="25">
        <f>ROUND(9.45314,5)</f>
        <v>9.45314</v>
      </c>
      <c r="G69" s="24"/>
      <c r="H69" s="36"/>
    </row>
    <row r="70" spans="1:8" ht="12.75" customHeight="1">
      <c r="A70" s="22">
        <v>43041</v>
      </c>
      <c r="B70" s="22"/>
      <c r="C70" s="25">
        <f>ROUND(9.325,5)</f>
        <v>9.325</v>
      </c>
      <c r="D70" s="25">
        <f>F70</f>
        <v>9.48262</v>
      </c>
      <c r="E70" s="25">
        <f>F70</f>
        <v>9.48262</v>
      </c>
      <c r="F70" s="25">
        <f>ROUND(9.48262,5)</f>
        <v>9.48262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ROUND(1.87,5)</f>
        <v>1.87</v>
      </c>
      <c r="D72" s="25">
        <f>F72</f>
        <v>136.0144</v>
      </c>
      <c r="E72" s="25">
        <f>F72</f>
        <v>136.0144</v>
      </c>
      <c r="F72" s="25">
        <f>ROUND(136.0144,5)</f>
        <v>136.0144</v>
      </c>
      <c r="G72" s="24"/>
      <c r="H72" s="36"/>
    </row>
    <row r="73" spans="1:8" ht="12.75" customHeight="1">
      <c r="A73" s="22">
        <v>42768</v>
      </c>
      <c r="B73" s="22"/>
      <c r="C73" s="25">
        <f>ROUND(1.87,5)</f>
        <v>1.87</v>
      </c>
      <c r="D73" s="25">
        <f>F73</f>
        <v>137.19989</v>
      </c>
      <c r="E73" s="25">
        <f>F73</f>
        <v>137.19989</v>
      </c>
      <c r="F73" s="25">
        <f>ROUND(137.19989,5)</f>
        <v>137.19989</v>
      </c>
      <c r="G73" s="24"/>
      <c r="H73" s="36"/>
    </row>
    <row r="74" spans="1:8" ht="12.75" customHeight="1">
      <c r="A74" s="22">
        <v>42859</v>
      </c>
      <c r="B74" s="22"/>
      <c r="C74" s="25">
        <f>ROUND(1.87,5)</f>
        <v>1.87</v>
      </c>
      <c r="D74" s="25">
        <f>F74</f>
        <v>139.9605</v>
      </c>
      <c r="E74" s="25">
        <f>F74</f>
        <v>139.9605</v>
      </c>
      <c r="F74" s="25">
        <f>ROUND(139.9605,5)</f>
        <v>139.9605</v>
      </c>
      <c r="G74" s="24"/>
      <c r="H74" s="36"/>
    </row>
    <row r="75" spans="1:8" ht="12.75" customHeight="1">
      <c r="A75" s="22">
        <v>42950</v>
      </c>
      <c r="B75" s="22"/>
      <c r="C75" s="25">
        <f>ROUND(1.87,5)</f>
        <v>1.87</v>
      </c>
      <c r="D75" s="25">
        <f>F75</f>
        <v>141.38946</v>
      </c>
      <c r="E75" s="25">
        <f>F75</f>
        <v>141.38946</v>
      </c>
      <c r="F75" s="25">
        <f>ROUND(141.38946,5)</f>
        <v>141.38946</v>
      </c>
      <c r="G75" s="24"/>
      <c r="H75" s="36"/>
    </row>
    <row r="76" spans="1:8" ht="12.75" customHeight="1">
      <c r="A76" s="22">
        <v>43041</v>
      </c>
      <c r="B76" s="22"/>
      <c r="C76" s="25">
        <f>ROUND(1.87,5)</f>
        <v>1.87</v>
      </c>
      <c r="D76" s="25">
        <f>F76</f>
        <v>144.23625</v>
      </c>
      <c r="E76" s="25">
        <f>F76</f>
        <v>144.23625</v>
      </c>
      <c r="F76" s="25">
        <f>ROUND(144.23625,5)</f>
        <v>144.23625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ROUND(9.34,5)</f>
        <v>9.34</v>
      </c>
      <c r="D78" s="25">
        <f>F78</f>
        <v>9.36277</v>
      </c>
      <c r="E78" s="25">
        <f>F78</f>
        <v>9.36277</v>
      </c>
      <c r="F78" s="25">
        <f>ROUND(9.36277,5)</f>
        <v>9.36277</v>
      </c>
      <c r="G78" s="24"/>
      <c r="H78" s="36"/>
    </row>
    <row r="79" spans="1:8" ht="12.75" customHeight="1">
      <c r="A79" s="22">
        <v>42768</v>
      </c>
      <c r="B79" s="22"/>
      <c r="C79" s="25">
        <f>ROUND(9.34,5)</f>
        <v>9.34</v>
      </c>
      <c r="D79" s="25">
        <f>F79</f>
        <v>9.40242</v>
      </c>
      <c r="E79" s="25">
        <f>F79</f>
        <v>9.40242</v>
      </c>
      <c r="F79" s="25">
        <f>ROUND(9.40242,5)</f>
        <v>9.40242</v>
      </c>
      <c r="G79" s="24"/>
      <c r="H79" s="36"/>
    </row>
    <row r="80" spans="1:8" ht="12.75" customHeight="1">
      <c r="A80" s="22">
        <v>42859</v>
      </c>
      <c r="B80" s="22"/>
      <c r="C80" s="25">
        <f>ROUND(9.34,5)</f>
        <v>9.34</v>
      </c>
      <c r="D80" s="25">
        <f>F80</f>
        <v>9.43765</v>
      </c>
      <c r="E80" s="25">
        <f>F80</f>
        <v>9.43765</v>
      </c>
      <c r="F80" s="25">
        <f>ROUND(9.43765,5)</f>
        <v>9.43765</v>
      </c>
      <c r="G80" s="24"/>
      <c r="H80" s="36"/>
    </row>
    <row r="81" spans="1:8" ht="12.75" customHeight="1">
      <c r="A81" s="22">
        <v>42950</v>
      </c>
      <c r="B81" s="22"/>
      <c r="C81" s="25">
        <f>ROUND(9.34,5)</f>
        <v>9.34</v>
      </c>
      <c r="D81" s="25">
        <f>F81</f>
        <v>9.46529</v>
      </c>
      <c r="E81" s="25">
        <f>F81</f>
        <v>9.46529</v>
      </c>
      <c r="F81" s="25">
        <f>ROUND(9.46529,5)</f>
        <v>9.46529</v>
      </c>
      <c r="G81" s="24"/>
      <c r="H81" s="36"/>
    </row>
    <row r="82" spans="1:8" ht="12.75" customHeight="1">
      <c r="A82" s="22">
        <v>43041</v>
      </c>
      <c r="B82" s="22"/>
      <c r="C82" s="25">
        <f>ROUND(9.34,5)</f>
        <v>9.34</v>
      </c>
      <c r="D82" s="25">
        <f>F82</f>
        <v>9.49408</v>
      </c>
      <c r="E82" s="25">
        <f>F82</f>
        <v>9.49408</v>
      </c>
      <c r="F82" s="25">
        <f>ROUND(9.49408,5)</f>
        <v>9.49408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ROUND(9.355,5)</f>
        <v>9.355</v>
      </c>
      <c r="D84" s="25">
        <f>F84</f>
        <v>9.37701</v>
      </c>
      <c r="E84" s="25">
        <f>F84</f>
        <v>9.37701</v>
      </c>
      <c r="F84" s="25">
        <f>ROUND(9.37701,5)</f>
        <v>9.37701</v>
      </c>
      <c r="G84" s="24"/>
      <c r="H84" s="36"/>
    </row>
    <row r="85" spans="1:8" ht="12.75" customHeight="1">
      <c r="A85" s="22">
        <v>42768</v>
      </c>
      <c r="B85" s="22"/>
      <c r="C85" s="25">
        <f>ROUND(9.355,5)</f>
        <v>9.355</v>
      </c>
      <c r="D85" s="25">
        <f>F85</f>
        <v>9.41532</v>
      </c>
      <c r="E85" s="25">
        <f>F85</f>
        <v>9.41532</v>
      </c>
      <c r="F85" s="25">
        <f>ROUND(9.41532,5)</f>
        <v>9.41532</v>
      </c>
      <c r="G85" s="24"/>
      <c r="H85" s="36"/>
    </row>
    <row r="86" spans="1:8" ht="12.75" customHeight="1">
      <c r="A86" s="22">
        <v>42859</v>
      </c>
      <c r="B86" s="22"/>
      <c r="C86" s="25">
        <f>ROUND(9.355,5)</f>
        <v>9.355</v>
      </c>
      <c r="D86" s="25">
        <f>F86</f>
        <v>9.44934</v>
      </c>
      <c r="E86" s="25">
        <f>F86</f>
        <v>9.44934</v>
      </c>
      <c r="F86" s="25">
        <f>ROUND(9.44934,5)</f>
        <v>9.44934</v>
      </c>
      <c r="G86" s="24"/>
      <c r="H86" s="36"/>
    </row>
    <row r="87" spans="1:8" ht="12.75" customHeight="1">
      <c r="A87" s="22">
        <v>42950</v>
      </c>
      <c r="B87" s="22"/>
      <c r="C87" s="25">
        <f>ROUND(9.355,5)</f>
        <v>9.355</v>
      </c>
      <c r="D87" s="25">
        <f>F87</f>
        <v>9.47605</v>
      </c>
      <c r="E87" s="25">
        <f>F87</f>
        <v>9.47605</v>
      </c>
      <c r="F87" s="25">
        <f>ROUND(9.47605,5)</f>
        <v>9.47605</v>
      </c>
      <c r="G87" s="24"/>
      <c r="H87" s="36"/>
    </row>
    <row r="88" spans="1:8" ht="12.75" customHeight="1">
      <c r="A88" s="22">
        <v>43041</v>
      </c>
      <c r="B88" s="22"/>
      <c r="C88" s="25">
        <f>ROUND(9.355,5)</f>
        <v>9.355</v>
      </c>
      <c r="D88" s="25">
        <f>F88</f>
        <v>9.5038</v>
      </c>
      <c r="E88" s="25">
        <f>F88</f>
        <v>9.5038</v>
      </c>
      <c r="F88" s="25">
        <f>ROUND(9.5038,5)</f>
        <v>9.5038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ROUND(132.32705,5)</f>
        <v>132.32705</v>
      </c>
      <c r="D90" s="25">
        <f>F90</f>
        <v>133.63484</v>
      </c>
      <c r="E90" s="25">
        <f>F90</f>
        <v>133.63484</v>
      </c>
      <c r="F90" s="25">
        <f>ROUND(133.63484,5)</f>
        <v>133.63484</v>
      </c>
      <c r="G90" s="24"/>
      <c r="H90" s="36"/>
    </row>
    <row r="91" spans="1:8" ht="12.75" customHeight="1">
      <c r="A91" s="22">
        <v>42768</v>
      </c>
      <c r="B91" s="22"/>
      <c r="C91" s="25">
        <f>ROUND(132.32705,5)</f>
        <v>132.32705</v>
      </c>
      <c r="D91" s="25">
        <f>F91</f>
        <v>136.21677</v>
      </c>
      <c r="E91" s="25">
        <f>F91</f>
        <v>136.21677</v>
      </c>
      <c r="F91" s="25">
        <f>ROUND(136.21677,5)</f>
        <v>136.21677</v>
      </c>
      <c r="G91" s="24"/>
      <c r="H91" s="36"/>
    </row>
    <row r="92" spans="1:8" ht="12.75" customHeight="1">
      <c r="A92" s="22">
        <v>42859</v>
      </c>
      <c r="B92" s="22"/>
      <c r="C92" s="25">
        <f>ROUND(132.32705,5)</f>
        <v>132.32705</v>
      </c>
      <c r="D92" s="25">
        <f>F92</f>
        <v>137.42606</v>
      </c>
      <c r="E92" s="25">
        <f>F92</f>
        <v>137.42606</v>
      </c>
      <c r="F92" s="25">
        <f>ROUND(137.42606,5)</f>
        <v>137.42606</v>
      </c>
      <c r="G92" s="24"/>
      <c r="H92" s="36"/>
    </row>
    <row r="93" spans="1:8" ht="12.75" customHeight="1">
      <c r="A93" s="22">
        <v>42950</v>
      </c>
      <c r="B93" s="22"/>
      <c r="C93" s="25">
        <f>ROUND(132.32705,5)</f>
        <v>132.32705</v>
      </c>
      <c r="D93" s="25">
        <f>F93</f>
        <v>140.30427</v>
      </c>
      <c r="E93" s="25">
        <f>F93</f>
        <v>140.30427</v>
      </c>
      <c r="F93" s="25">
        <f>ROUND(140.30427,5)</f>
        <v>140.30427</v>
      </c>
      <c r="G93" s="24"/>
      <c r="H93" s="36"/>
    </row>
    <row r="94" spans="1:8" ht="12.75" customHeight="1">
      <c r="A94" s="22">
        <v>43041</v>
      </c>
      <c r="B94" s="22"/>
      <c r="C94" s="25">
        <f>ROUND(132.32705,5)</f>
        <v>132.32705</v>
      </c>
      <c r="D94" s="25">
        <f>F94</f>
        <v>141.53412</v>
      </c>
      <c r="E94" s="25">
        <f>F94</f>
        <v>141.53412</v>
      </c>
      <c r="F94" s="25">
        <f>ROUND(141.53412,5)</f>
        <v>141.53412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ROUND(2,5)</f>
        <v>2</v>
      </c>
      <c r="D96" s="25">
        <f>F96</f>
        <v>143.43471</v>
      </c>
      <c r="E96" s="25">
        <f>F96</f>
        <v>143.43471</v>
      </c>
      <c r="F96" s="25">
        <f>ROUND(143.43471,5)</f>
        <v>143.43471</v>
      </c>
      <c r="G96" s="24"/>
      <c r="H96" s="36"/>
    </row>
    <row r="97" spans="1:8" ht="12.75" customHeight="1">
      <c r="A97" s="22">
        <v>42768</v>
      </c>
      <c r="B97" s="22"/>
      <c r="C97" s="25">
        <f>ROUND(2,5)</f>
        <v>2</v>
      </c>
      <c r="D97" s="25">
        <f>F97</f>
        <v>144.60097</v>
      </c>
      <c r="E97" s="25">
        <f>F97</f>
        <v>144.60097</v>
      </c>
      <c r="F97" s="25">
        <f>ROUND(144.60097,5)</f>
        <v>144.60097</v>
      </c>
      <c r="G97" s="24"/>
      <c r="H97" s="36"/>
    </row>
    <row r="98" spans="1:8" ht="12.75" customHeight="1">
      <c r="A98" s="22">
        <v>42859</v>
      </c>
      <c r="B98" s="22"/>
      <c r="C98" s="25">
        <f>ROUND(2,5)</f>
        <v>2</v>
      </c>
      <c r="D98" s="25">
        <f>F98</f>
        <v>147.51038</v>
      </c>
      <c r="E98" s="25">
        <f>F98</f>
        <v>147.51038</v>
      </c>
      <c r="F98" s="25">
        <f>ROUND(147.51038,5)</f>
        <v>147.51038</v>
      </c>
      <c r="G98" s="24"/>
      <c r="H98" s="36"/>
    </row>
    <row r="99" spans="1:8" ht="12.75" customHeight="1">
      <c r="A99" s="22">
        <v>42950</v>
      </c>
      <c r="B99" s="22"/>
      <c r="C99" s="25">
        <f>ROUND(2,5)</f>
        <v>2</v>
      </c>
      <c r="D99" s="25">
        <f>F99</f>
        <v>148.93418</v>
      </c>
      <c r="E99" s="25">
        <f>F99</f>
        <v>148.93418</v>
      </c>
      <c r="F99" s="25">
        <f>ROUND(148.93418,5)</f>
        <v>148.93418</v>
      </c>
      <c r="G99" s="24"/>
      <c r="H99" s="36"/>
    </row>
    <row r="100" spans="1:8" ht="12.75" customHeight="1">
      <c r="A100" s="22">
        <v>43041</v>
      </c>
      <c r="B100" s="22"/>
      <c r="C100" s="25">
        <f>ROUND(2,5)</f>
        <v>2</v>
      </c>
      <c r="D100" s="25">
        <f>F100</f>
        <v>151.93294</v>
      </c>
      <c r="E100" s="25">
        <f>F100</f>
        <v>151.93294</v>
      </c>
      <c r="F100" s="25">
        <f>ROUND(151.93294,5)</f>
        <v>151.93294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ROUND(2.43,5)</f>
        <v>2.43</v>
      </c>
      <c r="D102" s="25">
        <f>F102</f>
        <v>130.45294</v>
      </c>
      <c r="E102" s="25">
        <f>F102</f>
        <v>130.45294</v>
      </c>
      <c r="F102" s="25">
        <f>ROUND(130.45294,5)</f>
        <v>130.45294</v>
      </c>
      <c r="G102" s="24"/>
      <c r="H102" s="36"/>
    </row>
    <row r="103" spans="1:8" ht="12.75" customHeight="1">
      <c r="A103" s="22">
        <v>42768</v>
      </c>
      <c r="B103" s="22"/>
      <c r="C103" s="25">
        <f>ROUND(2.43,5)</f>
        <v>2.43</v>
      </c>
      <c r="D103" s="25">
        <f>F103</f>
        <v>132.9736</v>
      </c>
      <c r="E103" s="25">
        <f>F103</f>
        <v>132.9736</v>
      </c>
      <c r="F103" s="25">
        <f>ROUND(132.9736,5)</f>
        <v>132.9736</v>
      </c>
      <c r="G103" s="24"/>
      <c r="H103" s="36"/>
    </row>
    <row r="104" spans="1:8" ht="12.75" customHeight="1">
      <c r="A104" s="22">
        <v>42859</v>
      </c>
      <c r="B104" s="22"/>
      <c r="C104" s="25">
        <f>ROUND(2.43,5)</f>
        <v>2.43</v>
      </c>
      <c r="D104" s="25">
        <f>F104</f>
        <v>133.96368</v>
      </c>
      <c r="E104" s="25">
        <f>F104</f>
        <v>133.96368</v>
      </c>
      <c r="F104" s="25">
        <f>ROUND(133.96368,5)</f>
        <v>133.96368</v>
      </c>
      <c r="G104" s="24"/>
      <c r="H104" s="36"/>
    </row>
    <row r="105" spans="1:8" ht="12.75" customHeight="1">
      <c r="A105" s="22">
        <v>42950</v>
      </c>
      <c r="B105" s="22"/>
      <c r="C105" s="25">
        <f>ROUND(2.43,5)</f>
        <v>2.43</v>
      </c>
      <c r="D105" s="25">
        <f>F105</f>
        <v>136.76969</v>
      </c>
      <c r="E105" s="25">
        <f>F105</f>
        <v>136.76969</v>
      </c>
      <c r="F105" s="25">
        <f>ROUND(136.76969,5)</f>
        <v>136.76969</v>
      </c>
      <c r="G105" s="24"/>
      <c r="H105" s="36"/>
    </row>
    <row r="106" spans="1:8" ht="12.75" customHeight="1">
      <c r="A106" s="22">
        <v>43041</v>
      </c>
      <c r="B106" s="22"/>
      <c r="C106" s="25">
        <f>ROUND(2.43,5)</f>
        <v>2.43</v>
      </c>
      <c r="D106" s="25">
        <f>F106</f>
        <v>139.52375</v>
      </c>
      <c r="E106" s="25">
        <f>F106</f>
        <v>139.52375</v>
      </c>
      <c r="F106" s="25">
        <f>ROUND(139.52375,5)</f>
        <v>139.52375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ROUND(10.195,5)</f>
        <v>10.195</v>
      </c>
      <c r="D108" s="25">
        <f>F108</f>
        <v>10.23548</v>
      </c>
      <c r="E108" s="25">
        <f>F108</f>
        <v>10.23548</v>
      </c>
      <c r="F108" s="25">
        <f>ROUND(10.23548,5)</f>
        <v>10.23548</v>
      </c>
      <c r="G108" s="24"/>
      <c r="H108" s="36"/>
    </row>
    <row r="109" spans="1:8" ht="12.75" customHeight="1">
      <c r="A109" s="22">
        <v>42768</v>
      </c>
      <c r="B109" s="22"/>
      <c r="C109" s="25">
        <f>ROUND(10.195,5)</f>
        <v>10.195</v>
      </c>
      <c r="D109" s="25">
        <f>F109</f>
        <v>10.30976</v>
      </c>
      <c r="E109" s="25">
        <f>F109</f>
        <v>10.30976</v>
      </c>
      <c r="F109" s="25">
        <f>ROUND(10.30976,5)</f>
        <v>10.30976</v>
      </c>
      <c r="G109" s="24"/>
      <c r="H109" s="36"/>
    </row>
    <row r="110" spans="1:8" ht="12.75" customHeight="1">
      <c r="A110" s="22">
        <v>42859</v>
      </c>
      <c r="B110" s="22"/>
      <c r="C110" s="25">
        <f>ROUND(10.195,5)</f>
        <v>10.195</v>
      </c>
      <c r="D110" s="25">
        <f>F110</f>
        <v>10.37371</v>
      </c>
      <c r="E110" s="25">
        <f>F110</f>
        <v>10.37371</v>
      </c>
      <c r="F110" s="25">
        <f>ROUND(10.37371,5)</f>
        <v>10.37371</v>
      </c>
      <c r="G110" s="24"/>
      <c r="H110" s="36"/>
    </row>
    <row r="111" spans="1:8" ht="12.75" customHeight="1">
      <c r="A111" s="22">
        <v>42950</v>
      </c>
      <c r="B111" s="22"/>
      <c r="C111" s="25">
        <f>ROUND(10.195,5)</f>
        <v>10.195</v>
      </c>
      <c r="D111" s="25">
        <f>F111</f>
        <v>10.42799</v>
      </c>
      <c r="E111" s="25">
        <f>F111</f>
        <v>10.42799</v>
      </c>
      <c r="F111" s="25">
        <f>ROUND(10.42799,5)</f>
        <v>10.42799</v>
      </c>
      <c r="G111" s="24"/>
      <c r="H111" s="36"/>
    </row>
    <row r="112" spans="1:8" ht="12.75" customHeight="1">
      <c r="A112" s="22">
        <v>43041</v>
      </c>
      <c r="B112" s="22"/>
      <c r="C112" s="25">
        <f>ROUND(10.195,5)</f>
        <v>10.195</v>
      </c>
      <c r="D112" s="25">
        <f>F112</f>
        <v>10.49248</v>
      </c>
      <c r="E112" s="25">
        <f>F112</f>
        <v>10.49248</v>
      </c>
      <c r="F112" s="25">
        <f>ROUND(10.49248,5)</f>
        <v>10.49248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ROUND(10.295,5)</f>
        <v>10.295</v>
      </c>
      <c r="D114" s="25">
        <f>F114</f>
        <v>10.33328</v>
      </c>
      <c r="E114" s="25">
        <f>F114</f>
        <v>10.33328</v>
      </c>
      <c r="F114" s="25">
        <f>ROUND(10.33328,5)</f>
        <v>10.33328</v>
      </c>
      <c r="G114" s="24"/>
      <c r="H114" s="36"/>
    </row>
    <row r="115" spans="1:8" ht="12.75" customHeight="1">
      <c r="A115" s="22">
        <v>42768</v>
      </c>
      <c r="B115" s="22"/>
      <c r="C115" s="25">
        <f>ROUND(10.295,5)</f>
        <v>10.295</v>
      </c>
      <c r="D115" s="25">
        <f>F115</f>
        <v>10.40198</v>
      </c>
      <c r="E115" s="25">
        <f>F115</f>
        <v>10.40198</v>
      </c>
      <c r="F115" s="25">
        <f>ROUND(10.40198,5)</f>
        <v>10.40198</v>
      </c>
      <c r="G115" s="24"/>
      <c r="H115" s="36"/>
    </row>
    <row r="116" spans="1:8" ht="12.75" customHeight="1">
      <c r="A116" s="22">
        <v>42859</v>
      </c>
      <c r="B116" s="22"/>
      <c r="C116" s="25">
        <f>ROUND(10.295,5)</f>
        <v>10.295</v>
      </c>
      <c r="D116" s="25">
        <f>F116</f>
        <v>10.46494</v>
      </c>
      <c r="E116" s="25">
        <f>F116</f>
        <v>10.46494</v>
      </c>
      <c r="F116" s="25">
        <f>ROUND(10.46494,5)</f>
        <v>10.46494</v>
      </c>
      <c r="G116" s="24"/>
      <c r="H116" s="36"/>
    </row>
    <row r="117" spans="1:8" ht="12.75" customHeight="1">
      <c r="A117" s="22">
        <v>42950</v>
      </c>
      <c r="B117" s="22"/>
      <c r="C117" s="25">
        <f>ROUND(10.295,5)</f>
        <v>10.295</v>
      </c>
      <c r="D117" s="25">
        <f>F117</f>
        <v>10.51805</v>
      </c>
      <c r="E117" s="25">
        <f>F117</f>
        <v>10.51805</v>
      </c>
      <c r="F117" s="25">
        <f>ROUND(10.51805,5)</f>
        <v>10.51805</v>
      </c>
      <c r="G117" s="24"/>
      <c r="H117" s="36"/>
    </row>
    <row r="118" spans="1:8" ht="12.75" customHeight="1">
      <c r="A118" s="22">
        <v>43041</v>
      </c>
      <c r="B118" s="22"/>
      <c r="C118" s="25">
        <f>ROUND(10.295,5)</f>
        <v>10.295</v>
      </c>
      <c r="D118" s="25">
        <f>F118</f>
        <v>10.57915</v>
      </c>
      <c r="E118" s="25">
        <f>F118</f>
        <v>10.57915</v>
      </c>
      <c r="F118" s="25">
        <f>ROUND(10.57915,5)</f>
        <v>10.57915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ROUND(153.1302236,5)</f>
        <v>153.13022</v>
      </c>
      <c r="D120" s="25">
        <f>F120</f>
        <v>154.64358</v>
      </c>
      <c r="E120" s="25">
        <f>F120</f>
        <v>154.64358</v>
      </c>
      <c r="F120" s="25">
        <f>ROUND(154.64358,5)</f>
        <v>154.64358</v>
      </c>
      <c r="G120" s="24"/>
      <c r="H120" s="36"/>
    </row>
    <row r="121" spans="1:8" ht="12.75" customHeight="1">
      <c r="A121" s="22">
        <v>42768</v>
      </c>
      <c r="B121" s="22"/>
      <c r="C121" s="25">
        <f>ROUND(153.1302236,5)</f>
        <v>153.13022</v>
      </c>
      <c r="D121" s="25">
        <f>F121</f>
        <v>154.64358</v>
      </c>
      <c r="E121" s="25">
        <f>F121</f>
        <v>154.64358</v>
      </c>
      <c r="F121" s="25">
        <f>ROUND(154.64358,5)</f>
        <v>154.64358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ROUND(8.38,5)</f>
        <v>8.38</v>
      </c>
      <c r="D123" s="25">
        <f>F123</f>
        <v>8.40252</v>
      </c>
      <c r="E123" s="25">
        <f>F123</f>
        <v>8.40252</v>
      </c>
      <c r="F123" s="25">
        <f>ROUND(8.40252,5)</f>
        <v>8.40252</v>
      </c>
      <c r="G123" s="24"/>
      <c r="H123" s="36"/>
    </row>
    <row r="124" spans="1:8" ht="12.75" customHeight="1">
      <c r="A124" s="22">
        <v>42768</v>
      </c>
      <c r="B124" s="22"/>
      <c r="C124" s="25">
        <f>ROUND(8.38,5)</f>
        <v>8.38</v>
      </c>
      <c r="D124" s="25">
        <f>F124</f>
        <v>8.43784</v>
      </c>
      <c r="E124" s="25">
        <f>F124</f>
        <v>8.43784</v>
      </c>
      <c r="F124" s="25">
        <f>ROUND(8.43784,5)</f>
        <v>8.43784</v>
      </c>
      <c r="G124" s="24"/>
      <c r="H124" s="36"/>
    </row>
    <row r="125" spans="1:8" ht="12.75" customHeight="1">
      <c r="A125" s="22">
        <v>42859</v>
      </c>
      <c r="B125" s="22"/>
      <c r="C125" s="25">
        <f>ROUND(8.38,5)</f>
        <v>8.38</v>
      </c>
      <c r="D125" s="25">
        <f>F125</f>
        <v>8.45237</v>
      </c>
      <c r="E125" s="25">
        <f>F125</f>
        <v>8.45237</v>
      </c>
      <c r="F125" s="25">
        <f>ROUND(8.45237,5)</f>
        <v>8.45237</v>
      </c>
      <c r="G125" s="24"/>
      <c r="H125" s="36"/>
    </row>
    <row r="126" spans="1:8" ht="12.75" customHeight="1">
      <c r="A126" s="22">
        <v>42950</v>
      </c>
      <c r="B126" s="22"/>
      <c r="C126" s="25">
        <f>ROUND(8.38,5)</f>
        <v>8.38</v>
      </c>
      <c r="D126" s="25">
        <f>F126</f>
        <v>8.44747</v>
      </c>
      <c r="E126" s="25">
        <f>F126</f>
        <v>8.44747</v>
      </c>
      <c r="F126" s="25">
        <f>ROUND(8.44747,5)</f>
        <v>8.44747</v>
      </c>
      <c r="G126" s="24"/>
      <c r="H126" s="36"/>
    </row>
    <row r="127" spans="1:8" ht="12.75" customHeight="1">
      <c r="A127" s="22">
        <v>43041</v>
      </c>
      <c r="B127" s="22"/>
      <c r="C127" s="25">
        <f>ROUND(8.38,5)</f>
        <v>8.38</v>
      </c>
      <c r="D127" s="25">
        <f>F127</f>
        <v>8.45824</v>
      </c>
      <c r="E127" s="25">
        <f>F127</f>
        <v>8.45824</v>
      </c>
      <c r="F127" s="25">
        <f>ROUND(8.45824,5)</f>
        <v>8.45824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ROUND(9.25,5)</f>
        <v>9.25</v>
      </c>
      <c r="D129" s="25">
        <f>F129</f>
        <v>9.27526</v>
      </c>
      <c r="E129" s="25">
        <f>F129</f>
        <v>9.27526</v>
      </c>
      <c r="F129" s="25">
        <f>ROUND(9.27526,5)</f>
        <v>9.27526</v>
      </c>
      <c r="G129" s="24"/>
      <c r="H129" s="36"/>
    </row>
    <row r="130" spans="1:8" ht="12.75" customHeight="1">
      <c r="A130" s="22">
        <v>42768</v>
      </c>
      <c r="B130" s="22"/>
      <c r="C130" s="25">
        <f>ROUND(9.25,5)</f>
        <v>9.25</v>
      </c>
      <c r="D130" s="25">
        <f>F130</f>
        <v>9.31942</v>
      </c>
      <c r="E130" s="25">
        <f>F130</f>
        <v>9.31942</v>
      </c>
      <c r="F130" s="25">
        <f>ROUND(9.31942,5)</f>
        <v>9.31942</v>
      </c>
      <c r="G130" s="24"/>
      <c r="H130" s="36"/>
    </row>
    <row r="131" spans="1:8" ht="12.75" customHeight="1">
      <c r="A131" s="22">
        <v>42859</v>
      </c>
      <c r="B131" s="22"/>
      <c r="C131" s="25">
        <f>ROUND(9.25,5)</f>
        <v>9.25</v>
      </c>
      <c r="D131" s="25">
        <f>F131</f>
        <v>9.35189</v>
      </c>
      <c r="E131" s="25">
        <f>F131</f>
        <v>9.35189</v>
      </c>
      <c r="F131" s="25">
        <f>ROUND(9.35189,5)</f>
        <v>9.35189</v>
      </c>
      <c r="G131" s="24"/>
      <c r="H131" s="36"/>
    </row>
    <row r="132" spans="1:8" ht="12.75" customHeight="1">
      <c r="A132" s="22">
        <v>42950</v>
      </c>
      <c r="B132" s="22"/>
      <c r="C132" s="25">
        <f>ROUND(9.25,5)</f>
        <v>9.25</v>
      </c>
      <c r="D132" s="25">
        <f>F132</f>
        <v>9.37501</v>
      </c>
      <c r="E132" s="25">
        <f>F132</f>
        <v>9.37501</v>
      </c>
      <c r="F132" s="25">
        <f>ROUND(9.37501,5)</f>
        <v>9.37501</v>
      </c>
      <c r="G132" s="24"/>
      <c r="H132" s="36"/>
    </row>
    <row r="133" spans="1:8" ht="12.75" customHeight="1">
      <c r="A133" s="22">
        <v>43041</v>
      </c>
      <c r="B133" s="22"/>
      <c r="C133" s="25">
        <f>ROUND(9.25,5)</f>
        <v>9.25</v>
      </c>
      <c r="D133" s="25">
        <f>F133</f>
        <v>9.40709</v>
      </c>
      <c r="E133" s="25">
        <f>F133</f>
        <v>9.40709</v>
      </c>
      <c r="F133" s="25">
        <f>ROUND(9.40709,5)</f>
        <v>9.40709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ROUND(8.7,5)</f>
        <v>8.7</v>
      </c>
      <c r="D135" s="25">
        <f>F135</f>
        <v>8.72212</v>
      </c>
      <c r="E135" s="25">
        <f>F135</f>
        <v>8.72212</v>
      </c>
      <c r="F135" s="25">
        <f>ROUND(8.72212,5)</f>
        <v>8.72212</v>
      </c>
      <c r="G135" s="24"/>
      <c r="H135" s="36"/>
    </row>
    <row r="136" spans="1:8" ht="12.75" customHeight="1">
      <c r="A136" s="22">
        <v>42768</v>
      </c>
      <c r="B136" s="22"/>
      <c r="C136" s="25">
        <f>ROUND(8.7,5)</f>
        <v>8.7</v>
      </c>
      <c r="D136" s="25">
        <f>F136</f>
        <v>8.75842</v>
      </c>
      <c r="E136" s="25">
        <f>F136</f>
        <v>8.75842</v>
      </c>
      <c r="F136" s="25">
        <f>ROUND(8.75842,5)</f>
        <v>8.75842</v>
      </c>
      <c r="G136" s="24"/>
      <c r="H136" s="36"/>
    </row>
    <row r="137" spans="1:8" ht="12.75" customHeight="1">
      <c r="A137" s="22">
        <v>42859</v>
      </c>
      <c r="B137" s="22"/>
      <c r="C137" s="25">
        <f>ROUND(8.7,5)</f>
        <v>8.7</v>
      </c>
      <c r="D137" s="25">
        <f>F137</f>
        <v>8.78453</v>
      </c>
      <c r="E137" s="25">
        <f>F137</f>
        <v>8.78453</v>
      </c>
      <c r="F137" s="25">
        <f>ROUND(8.78453,5)</f>
        <v>8.78453</v>
      </c>
      <c r="G137" s="24"/>
      <c r="H137" s="36"/>
    </row>
    <row r="138" spans="1:8" ht="12.75" customHeight="1">
      <c r="A138" s="22">
        <v>42950</v>
      </c>
      <c r="B138" s="22"/>
      <c r="C138" s="25">
        <f>ROUND(8.7,5)</f>
        <v>8.7</v>
      </c>
      <c r="D138" s="25">
        <f>F138</f>
        <v>8.79721</v>
      </c>
      <c r="E138" s="25">
        <f>F138</f>
        <v>8.79721</v>
      </c>
      <c r="F138" s="25">
        <f>ROUND(8.79721,5)</f>
        <v>8.79721</v>
      </c>
      <c r="G138" s="24"/>
      <c r="H138" s="36"/>
    </row>
    <row r="139" spans="1:8" ht="12.75" customHeight="1">
      <c r="A139" s="22">
        <v>43041</v>
      </c>
      <c r="B139" s="22"/>
      <c r="C139" s="25">
        <f>ROUND(8.7,5)</f>
        <v>8.7</v>
      </c>
      <c r="D139" s="25">
        <f>F139</f>
        <v>8.81698</v>
      </c>
      <c r="E139" s="25">
        <f>F139</f>
        <v>8.81698</v>
      </c>
      <c r="F139" s="25">
        <f>ROUND(8.81698,5)</f>
        <v>8.81698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302.32461</v>
      </c>
      <c r="E141" s="25">
        <f>F141</f>
        <v>302.32461</v>
      </c>
      <c r="F141" s="25">
        <f>ROUND(302.32461,5)</f>
        <v>302.32461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301.47485</v>
      </c>
      <c r="E142" s="25">
        <f>F142</f>
        <v>301.47485</v>
      </c>
      <c r="F142" s="25">
        <f>ROUND(301.47485,5)</f>
        <v>301.47485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307.54107</v>
      </c>
      <c r="E143" s="25">
        <f>F143</f>
        <v>307.54107</v>
      </c>
      <c r="F143" s="25">
        <f>ROUND(307.54107,5)</f>
        <v>307.54107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307.06662</v>
      </c>
      <c r="E144" s="25">
        <f>F144</f>
        <v>307.06662</v>
      </c>
      <c r="F144" s="25">
        <f>ROUND(307.06662,5)</f>
        <v>307.06662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313.24773</v>
      </c>
      <c r="E145" s="25">
        <f>F145</f>
        <v>313.24773</v>
      </c>
      <c r="F145" s="25">
        <f>ROUND(313.24773,5)</f>
        <v>313.24773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ROUND(1.89,5)</f>
        <v>1.89</v>
      </c>
      <c r="D147" s="25">
        <f>F147</f>
        <v>251.33467</v>
      </c>
      <c r="E147" s="25">
        <f>F147</f>
        <v>251.33467</v>
      </c>
      <c r="F147" s="25">
        <f>ROUND(251.33467,5)</f>
        <v>251.33467</v>
      </c>
      <c r="G147" s="24"/>
      <c r="H147" s="36"/>
    </row>
    <row r="148" spans="1:8" ht="12.75" customHeight="1">
      <c r="A148" s="22">
        <v>42768</v>
      </c>
      <c r="B148" s="22"/>
      <c r="C148" s="25">
        <f>ROUND(1.89,5)</f>
        <v>1.89</v>
      </c>
      <c r="D148" s="25">
        <f>F148</f>
        <v>252.63678</v>
      </c>
      <c r="E148" s="25">
        <f>F148</f>
        <v>252.63678</v>
      </c>
      <c r="F148" s="25">
        <f>ROUND(252.63678,5)</f>
        <v>252.63678</v>
      </c>
      <c r="G148" s="24"/>
      <c r="H148" s="36"/>
    </row>
    <row r="149" spans="1:8" ht="12.75" customHeight="1">
      <c r="A149" s="22">
        <v>42859</v>
      </c>
      <c r="B149" s="22"/>
      <c r="C149" s="25">
        <f>ROUND(1.89,5)</f>
        <v>1.89</v>
      </c>
      <c r="D149" s="25">
        <f>F149</f>
        <v>257.72</v>
      </c>
      <c r="E149" s="25">
        <f>F149</f>
        <v>257.72</v>
      </c>
      <c r="F149" s="25">
        <f>ROUND(257.72,5)</f>
        <v>257.72</v>
      </c>
      <c r="G149" s="24"/>
      <c r="H149" s="36"/>
    </row>
    <row r="150" spans="1:8" ht="12.75" customHeight="1">
      <c r="A150" s="22">
        <v>42950</v>
      </c>
      <c r="B150" s="22"/>
      <c r="C150" s="25">
        <f>ROUND(1.89,5)</f>
        <v>1.89</v>
      </c>
      <c r="D150" s="25">
        <f>F150</f>
        <v>259.44372</v>
      </c>
      <c r="E150" s="25">
        <f>F150</f>
        <v>259.44372</v>
      </c>
      <c r="F150" s="25">
        <f>ROUND(259.44372,5)</f>
        <v>259.44372</v>
      </c>
      <c r="G150" s="24"/>
      <c r="H150" s="36"/>
    </row>
    <row r="151" spans="1:8" ht="12.75" customHeight="1">
      <c r="A151" s="22">
        <v>43041</v>
      </c>
      <c r="B151" s="22"/>
      <c r="C151" s="25">
        <f>ROUND(1.89,5)</f>
        <v>1.89</v>
      </c>
      <c r="D151" s="25">
        <f>F151</f>
        <v>264.66762</v>
      </c>
      <c r="E151" s="25">
        <f>F151</f>
        <v>264.66762</v>
      </c>
      <c r="F151" s="25">
        <f>ROUND(264.66762,5)</f>
        <v>264.66762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ROUND(7.485,5)</f>
        <v>7.485</v>
      </c>
      <c r="D153" s="25">
        <f>F153</f>
        <v>7.47775</v>
      </c>
      <c r="E153" s="25">
        <f>F153</f>
        <v>7.47775</v>
      </c>
      <c r="F153" s="25">
        <f>ROUND(7.47775,5)</f>
        <v>7.47775</v>
      </c>
      <c r="G153" s="24"/>
      <c r="H153" s="36"/>
    </row>
    <row r="154" spans="1:8" ht="12.75" customHeight="1">
      <c r="A154" s="22">
        <v>42768</v>
      </c>
      <c r="B154" s="22"/>
      <c r="C154" s="25">
        <f>ROUND(7.485,5)</f>
        <v>7.485</v>
      </c>
      <c r="D154" s="25">
        <f>F154</f>
        <v>7.36631</v>
      </c>
      <c r="E154" s="25">
        <f>F154</f>
        <v>7.36631</v>
      </c>
      <c r="F154" s="25">
        <f>ROUND(7.36631,5)</f>
        <v>7.36631</v>
      </c>
      <c r="G154" s="24"/>
      <c r="H154" s="36"/>
    </row>
    <row r="155" spans="1:8" ht="12.75" customHeight="1">
      <c r="A155" s="22">
        <v>42859</v>
      </c>
      <c r="B155" s="22"/>
      <c r="C155" s="25">
        <f>ROUND(7.485,5)</f>
        <v>7.485</v>
      </c>
      <c r="D155" s="25">
        <f>F155</f>
        <v>6.71918</v>
      </c>
      <c r="E155" s="25">
        <f>F155</f>
        <v>6.71918</v>
      </c>
      <c r="F155" s="25">
        <f>ROUND(6.71918,5)</f>
        <v>6.71918</v>
      </c>
      <c r="G155" s="24"/>
      <c r="H155" s="36"/>
    </row>
    <row r="156" spans="1:8" ht="12.75" customHeight="1">
      <c r="A156" s="22">
        <v>42950</v>
      </c>
      <c r="B156" s="22"/>
      <c r="C156" s="25">
        <f>ROUND(7.485,5)</f>
        <v>7.485</v>
      </c>
      <c r="D156" s="25">
        <f>F156</f>
        <v>2.68075</v>
      </c>
      <c r="E156" s="25">
        <f>F156</f>
        <v>2.68075</v>
      </c>
      <c r="F156" s="25">
        <f>ROUND(2.68075,5)</f>
        <v>2.68075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ROUND(7.72,5)</f>
        <v>7.72</v>
      </c>
      <c r="D158" s="25">
        <f>F158</f>
        <v>7.72711</v>
      </c>
      <c r="E158" s="25">
        <f>F158</f>
        <v>7.72711</v>
      </c>
      <c r="F158" s="25">
        <f>ROUND(7.72711,5)</f>
        <v>7.72711</v>
      </c>
      <c r="G158" s="24"/>
      <c r="H158" s="36"/>
    </row>
    <row r="159" spans="1:8" ht="12.75" customHeight="1">
      <c r="A159" s="22">
        <v>42768</v>
      </c>
      <c r="B159" s="22"/>
      <c r="C159" s="25">
        <f>ROUND(7.72,5)</f>
        <v>7.72</v>
      </c>
      <c r="D159" s="25">
        <f>F159</f>
        <v>7.71665</v>
      </c>
      <c r="E159" s="25">
        <f>F159</f>
        <v>7.71665</v>
      </c>
      <c r="F159" s="25">
        <f>ROUND(7.71665,5)</f>
        <v>7.71665</v>
      </c>
      <c r="G159" s="24"/>
      <c r="H159" s="36"/>
    </row>
    <row r="160" spans="1:8" ht="12.75" customHeight="1">
      <c r="A160" s="22">
        <v>42859</v>
      </c>
      <c r="B160" s="22"/>
      <c r="C160" s="25">
        <f>ROUND(7.72,5)</f>
        <v>7.72</v>
      </c>
      <c r="D160" s="25">
        <f>F160</f>
        <v>7.65185</v>
      </c>
      <c r="E160" s="25">
        <f>F160</f>
        <v>7.65185</v>
      </c>
      <c r="F160" s="25">
        <f>ROUND(7.65185,5)</f>
        <v>7.65185</v>
      </c>
      <c r="G160" s="24"/>
      <c r="H160" s="36"/>
    </row>
    <row r="161" spans="1:8" ht="12.75" customHeight="1">
      <c r="A161" s="22">
        <v>42950</v>
      </c>
      <c r="B161" s="22"/>
      <c r="C161" s="25">
        <f>ROUND(7.72,5)</f>
        <v>7.72</v>
      </c>
      <c r="D161" s="25">
        <f>F161</f>
        <v>7.49361</v>
      </c>
      <c r="E161" s="25">
        <f>F161</f>
        <v>7.49361</v>
      </c>
      <c r="F161" s="25">
        <f>ROUND(7.49361,5)</f>
        <v>7.49361</v>
      </c>
      <c r="G161" s="24"/>
      <c r="H161" s="36"/>
    </row>
    <row r="162" spans="1:8" ht="12.75" customHeight="1">
      <c r="A162" s="22">
        <v>43041</v>
      </c>
      <c r="B162" s="22"/>
      <c r="C162" s="25">
        <f>ROUND(7.72,5)</f>
        <v>7.72</v>
      </c>
      <c r="D162" s="25">
        <f>F162</f>
        <v>7.30106</v>
      </c>
      <c r="E162" s="25">
        <f>F162</f>
        <v>7.30106</v>
      </c>
      <c r="F162" s="25">
        <f>ROUND(7.30106,5)</f>
        <v>7.30106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ROUND(7.935,5)</f>
        <v>7.935</v>
      </c>
      <c r="D164" s="25">
        <f>F164</f>
        <v>7.94778</v>
      </c>
      <c r="E164" s="25">
        <f>F164</f>
        <v>7.94778</v>
      </c>
      <c r="F164" s="25">
        <f>ROUND(7.94778,5)</f>
        <v>7.94778</v>
      </c>
      <c r="G164" s="24"/>
      <c r="H164" s="36"/>
    </row>
    <row r="165" spans="1:8" ht="12.75" customHeight="1">
      <c r="A165" s="22">
        <v>42768</v>
      </c>
      <c r="B165" s="22"/>
      <c r="C165" s="25">
        <f>ROUND(7.935,5)</f>
        <v>7.935</v>
      </c>
      <c r="D165" s="25">
        <f>F165</f>
        <v>7.9587</v>
      </c>
      <c r="E165" s="25">
        <f>F165</f>
        <v>7.9587</v>
      </c>
      <c r="F165" s="25">
        <f>ROUND(7.9587,5)</f>
        <v>7.9587</v>
      </c>
      <c r="G165" s="24"/>
      <c r="H165" s="36"/>
    </row>
    <row r="166" spans="1:8" ht="12.75" customHeight="1">
      <c r="A166" s="22">
        <v>42859</v>
      </c>
      <c r="B166" s="22"/>
      <c r="C166" s="25">
        <f>ROUND(7.935,5)</f>
        <v>7.935</v>
      </c>
      <c r="D166" s="25">
        <f>F166</f>
        <v>7.94797</v>
      </c>
      <c r="E166" s="25">
        <f>F166</f>
        <v>7.94797</v>
      </c>
      <c r="F166" s="25">
        <f>ROUND(7.94797,5)</f>
        <v>7.94797</v>
      </c>
      <c r="G166" s="24"/>
      <c r="H166" s="36"/>
    </row>
    <row r="167" spans="1:8" ht="12.75" customHeight="1">
      <c r="A167" s="22">
        <v>42950</v>
      </c>
      <c r="B167" s="22"/>
      <c r="C167" s="25">
        <f>ROUND(7.935,5)</f>
        <v>7.935</v>
      </c>
      <c r="D167" s="25">
        <f>F167</f>
        <v>7.89286</v>
      </c>
      <c r="E167" s="25">
        <f>F167</f>
        <v>7.89286</v>
      </c>
      <c r="F167" s="25">
        <f>ROUND(7.89286,5)</f>
        <v>7.89286</v>
      </c>
      <c r="G167" s="24"/>
      <c r="H167" s="36"/>
    </row>
    <row r="168" spans="1:8" ht="12.75" customHeight="1">
      <c r="A168" s="22">
        <v>43041</v>
      </c>
      <c r="B168" s="22"/>
      <c r="C168" s="25">
        <f>ROUND(7.935,5)</f>
        <v>7.935</v>
      </c>
      <c r="D168" s="25">
        <f>F168</f>
        <v>7.835</v>
      </c>
      <c r="E168" s="25">
        <f>F168</f>
        <v>7.835</v>
      </c>
      <c r="F168" s="25">
        <f>ROUND(7.835,5)</f>
        <v>7.835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ROUND(8.105,5)</f>
        <v>8.105</v>
      </c>
      <c r="D170" s="25">
        <f>F170</f>
        <v>8.12305</v>
      </c>
      <c r="E170" s="25">
        <f>F170</f>
        <v>8.12305</v>
      </c>
      <c r="F170" s="25">
        <f>ROUND(8.12305,5)</f>
        <v>8.12305</v>
      </c>
      <c r="G170" s="24"/>
      <c r="H170" s="36"/>
    </row>
    <row r="171" spans="1:8" ht="12.75" customHeight="1">
      <c r="A171" s="22">
        <v>42768</v>
      </c>
      <c r="B171" s="22"/>
      <c r="C171" s="25">
        <f>ROUND(8.105,5)</f>
        <v>8.105</v>
      </c>
      <c r="D171" s="25">
        <f>F171</f>
        <v>8.14713</v>
      </c>
      <c r="E171" s="25">
        <f>F171</f>
        <v>8.14713</v>
      </c>
      <c r="F171" s="25">
        <f>ROUND(8.14713,5)</f>
        <v>8.14713</v>
      </c>
      <c r="G171" s="24"/>
      <c r="H171" s="36"/>
    </row>
    <row r="172" spans="1:8" ht="12.75" customHeight="1">
      <c r="A172" s="22">
        <v>42859</v>
      </c>
      <c r="B172" s="22"/>
      <c r="C172" s="25">
        <f>ROUND(8.105,5)</f>
        <v>8.105</v>
      </c>
      <c r="D172" s="25">
        <f>F172</f>
        <v>8.1488</v>
      </c>
      <c r="E172" s="25">
        <f>F172</f>
        <v>8.1488</v>
      </c>
      <c r="F172" s="25">
        <f>ROUND(8.1488,5)</f>
        <v>8.1488</v>
      </c>
      <c r="G172" s="24"/>
      <c r="H172" s="36"/>
    </row>
    <row r="173" spans="1:8" ht="12.75" customHeight="1">
      <c r="A173" s="22">
        <v>42950</v>
      </c>
      <c r="B173" s="22"/>
      <c r="C173" s="25">
        <f>ROUND(8.105,5)</f>
        <v>8.105</v>
      </c>
      <c r="D173" s="25">
        <f>F173</f>
        <v>8.12207</v>
      </c>
      <c r="E173" s="25">
        <f>F173</f>
        <v>8.12207</v>
      </c>
      <c r="F173" s="25">
        <f>ROUND(8.12207,5)</f>
        <v>8.12207</v>
      </c>
      <c r="G173" s="24"/>
      <c r="H173" s="36"/>
    </row>
    <row r="174" spans="1:8" ht="12.75" customHeight="1">
      <c r="A174" s="22">
        <v>43041</v>
      </c>
      <c r="B174" s="22"/>
      <c r="C174" s="25">
        <f>ROUND(8.105,5)</f>
        <v>8.105</v>
      </c>
      <c r="D174" s="25">
        <f>F174</f>
        <v>8.10727</v>
      </c>
      <c r="E174" s="25">
        <f>F174</f>
        <v>8.10727</v>
      </c>
      <c r="F174" s="25">
        <f>ROUND(8.10727,5)</f>
        <v>8.10727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ROUND(9.21,5)</f>
        <v>9.21</v>
      </c>
      <c r="D176" s="25">
        <f>F176</f>
        <v>9.23145</v>
      </c>
      <c r="E176" s="25">
        <f>F176</f>
        <v>9.23145</v>
      </c>
      <c r="F176" s="25">
        <f>ROUND(9.23145,5)</f>
        <v>9.23145</v>
      </c>
      <c r="G176" s="24"/>
      <c r="H176" s="36"/>
    </row>
    <row r="177" spans="1:8" ht="12.75" customHeight="1">
      <c r="A177" s="22">
        <v>42768</v>
      </c>
      <c r="B177" s="22"/>
      <c r="C177" s="25">
        <f>ROUND(9.21,5)</f>
        <v>9.21</v>
      </c>
      <c r="D177" s="25">
        <f>F177</f>
        <v>9.2687</v>
      </c>
      <c r="E177" s="25">
        <f>F177</f>
        <v>9.2687</v>
      </c>
      <c r="F177" s="25">
        <f>ROUND(9.2687,5)</f>
        <v>9.2687</v>
      </c>
      <c r="G177" s="24"/>
      <c r="H177" s="36"/>
    </row>
    <row r="178" spans="1:8" ht="12.75" customHeight="1">
      <c r="A178" s="22">
        <v>42859</v>
      </c>
      <c r="B178" s="22"/>
      <c r="C178" s="25">
        <f>ROUND(9.21,5)</f>
        <v>9.21</v>
      </c>
      <c r="D178" s="25">
        <f>F178</f>
        <v>9.29822</v>
      </c>
      <c r="E178" s="25">
        <f>F178</f>
        <v>9.29822</v>
      </c>
      <c r="F178" s="25">
        <f>ROUND(9.29822,5)</f>
        <v>9.29822</v>
      </c>
      <c r="G178" s="24"/>
      <c r="H178" s="36"/>
    </row>
    <row r="179" spans="1:8" ht="12.75" customHeight="1">
      <c r="A179" s="22">
        <v>42950</v>
      </c>
      <c r="B179" s="22"/>
      <c r="C179" s="25">
        <f>ROUND(9.21,5)</f>
        <v>9.21</v>
      </c>
      <c r="D179" s="25">
        <f>F179</f>
        <v>9.31891</v>
      </c>
      <c r="E179" s="25">
        <f>F179</f>
        <v>9.31891</v>
      </c>
      <c r="F179" s="25">
        <f>ROUND(9.31891,5)</f>
        <v>9.31891</v>
      </c>
      <c r="G179" s="24"/>
      <c r="H179" s="36"/>
    </row>
    <row r="180" spans="1:8" ht="12.75" customHeight="1">
      <c r="A180" s="22">
        <v>43041</v>
      </c>
      <c r="B180" s="22"/>
      <c r="C180" s="25">
        <f>ROUND(9.21,5)</f>
        <v>9.21</v>
      </c>
      <c r="D180" s="25">
        <f>F180</f>
        <v>9.34549</v>
      </c>
      <c r="E180" s="25">
        <f>F180</f>
        <v>9.34549</v>
      </c>
      <c r="F180" s="25">
        <f>ROUND(9.34549,5)</f>
        <v>9.34549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186.77955</v>
      </c>
      <c r="E182" s="25">
        <f>F182</f>
        <v>186.77955</v>
      </c>
      <c r="F182" s="25">
        <f>ROUND(186.77955,5)</f>
        <v>186.77955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190.38841</v>
      </c>
      <c r="E183" s="25">
        <f>F183</f>
        <v>190.38841</v>
      </c>
      <c r="F183" s="25">
        <f>ROUND(190.38841,5)</f>
        <v>190.38841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191.8974</v>
      </c>
      <c r="E184" s="25">
        <f>F184</f>
        <v>191.8974</v>
      </c>
      <c r="F184" s="25">
        <f>ROUND(191.8974,5)</f>
        <v>191.8974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195.91656</v>
      </c>
      <c r="E185" s="25">
        <f>F185</f>
        <v>195.91656</v>
      </c>
      <c r="F185" s="25">
        <f>ROUND(195.91656,5)</f>
        <v>195.91656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197.44309</v>
      </c>
      <c r="E186" s="25">
        <f>F186</f>
        <v>197.44309</v>
      </c>
      <c r="F186" s="25">
        <f>ROUND(197.44309,5)</f>
        <v>197.44309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141.80175</v>
      </c>
      <c r="E188" s="25">
        <f>F188</f>
        <v>141.80175</v>
      </c>
      <c r="F188" s="25">
        <f>ROUND(141.80175,5)</f>
        <v>141.80175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ROUND(1.83,5)</f>
        <v>1.83</v>
      </c>
      <c r="D194" s="25">
        <f>F194</f>
        <v>148.01746</v>
      </c>
      <c r="E194" s="25">
        <f>F194</f>
        <v>148.01746</v>
      </c>
      <c r="F194" s="25">
        <f>ROUND(148.01746,5)</f>
        <v>148.01746</v>
      </c>
      <c r="G194" s="24"/>
      <c r="H194" s="36"/>
    </row>
    <row r="195" spans="1:8" ht="12.75" customHeight="1">
      <c r="A195" s="22">
        <v>42768</v>
      </c>
      <c r="B195" s="22"/>
      <c r="C195" s="25">
        <f>ROUND(1.83,5)</f>
        <v>1.83</v>
      </c>
      <c r="D195" s="25">
        <f>F195</f>
        <v>148.92369</v>
      </c>
      <c r="E195" s="25">
        <f>F195</f>
        <v>148.92369</v>
      </c>
      <c r="F195" s="25">
        <f>ROUND(148.92369,5)</f>
        <v>148.92369</v>
      </c>
      <c r="G195" s="24"/>
      <c r="H195" s="36"/>
    </row>
    <row r="196" spans="1:8" ht="12.75" customHeight="1">
      <c r="A196" s="22">
        <v>42859</v>
      </c>
      <c r="B196" s="22"/>
      <c r="C196" s="25">
        <f>ROUND(1.83,5)</f>
        <v>1.83</v>
      </c>
      <c r="D196" s="25">
        <f>F196</f>
        <v>151.92034</v>
      </c>
      <c r="E196" s="25">
        <f>F196</f>
        <v>151.92034</v>
      </c>
      <c r="F196" s="25">
        <f>ROUND(151.92034,5)</f>
        <v>151.92034</v>
      </c>
      <c r="G196" s="24"/>
      <c r="H196" s="36"/>
    </row>
    <row r="197" spans="1:8" ht="12.75" customHeight="1">
      <c r="A197" s="22">
        <v>42950</v>
      </c>
      <c r="B197" s="22"/>
      <c r="C197" s="25">
        <f>ROUND(1.83,5)</f>
        <v>1.83</v>
      </c>
      <c r="D197" s="25">
        <f>F197</f>
        <v>153.06754</v>
      </c>
      <c r="E197" s="25">
        <f>F197</f>
        <v>153.06754</v>
      </c>
      <c r="F197" s="25">
        <f>ROUND(153.06754,5)</f>
        <v>153.06754</v>
      </c>
      <c r="G197" s="24"/>
      <c r="H197" s="36"/>
    </row>
    <row r="198" spans="1:8" ht="12.75" customHeight="1">
      <c r="A198" s="22">
        <v>43041</v>
      </c>
      <c r="B198" s="22"/>
      <c r="C198" s="25">
        <f>ROUND(1.83,5)</f>
        <v>1.83</v>
      </c>
      <c r="D198" s="25">
        <f>F198</f>
        <v>156.14912</v>
      </c>
      <c r="E198" s="25">
        <f>F198</f>
        <v>156.14912</v>
      </c>
      <c r="F198" s="25">
        <f>ROUND(156.14912,5)</f>
        <v>156.14912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ROUND(9.075,5)</f>
        <v>9.075</v>
      </c>
      <c r="D200" s="25">
        <f>F200</f>
        <v>9.09887</v>
      </c>
      <c r="E200" s="25">
        <f>F200</f>
        <v>9.09887</v>
      </c>
      <c r="F200" s="25">
        <f>ROUND(9.09887,5)</f>
        <v>9.09887</v>
      </c>
      <c r="G200" s="24"/>
      <c r="H200" s="36"/>
    </row>
    <row r="201" spans="1:8" ht="12.75" customHeight="1">
      <c r="A201" s="22">
        <v>42768</v>
      </c>
      <c r="B201" s="22"/>
      <c r="C201" s="25">
        <f>ROUND(9.075,5)</f>
        <v>9.075</v>
      </c>
      <c r="D201" s="25">
        <f>F201</f>
        <v>9.14007</v>
      </c>
      <c r="E201" s="25">
        <f>F201</f>
        <v>9.14007</v>
      </c>
      <c r="F201" s="25">
        <f>ROUND(9.14007,5)</f>
        <v>9.14007</v>
      </c>
      <c r="G201" s="24"/>
      <c r="H201" s="36"/>
    </row>
    <row r="202" spans="1:8" ht="12.75" customHeight="1">
      <c r="A202" s="22">
        <v>42859</v>
      </c>
      <c r="B202" s="22"/>
      <c r="C202" s="25">
        <f>ROUND(9.075,5)</f>
        <v>9.075</v>
      </c>
      <c r="D202" s="25">
        <f>F202</f>
        <v>9.16907</v>
      </c>
      <c r="E202" s="25">
        <f>F202</f>
        <v>9.16907</v>
      </c>
      <c r="F202" s="25">
        <f>ROUND(9.16907,5)</f>
        <v>9.16907</v>
      </c>
      <c r="G202" s="24"/>
      <c r="H202" s="36"/>
    </row>
    <row r="203" spans="1:8" ht="12.75" customHeight="1">
      <c r="A203" s="22">
        <v>42950</v>
      </c>
      <c r="B203" s="22"/>
      <c r="C203" s="25">
        <f>ROUND(9.075,5)</f>
        <v>9.075</v>
      </c>
      <c r="D203" s="25">
        <f>F203</f>
        <v>9.18806</v>
      </c>
      <c r="E203" s="25">
        <f>F203</f>
        <v>9.18806</v>
      </c>
      <c r="F203" s="25">
        <f>ROUND(9.18806,5)</f>
        <v>9.18806</v>
      </c>
      <c r="G203" s="24"/>
      <c r="H203" s="36"/>
    </row>
    <row r="204" spans="1:8" ht="12.75" customHeight="1">
      <c r="A204" s="22">
        <v>43041</v>
      </c>
      <c r="B204" s="22"/>
      <c r="C204" s="25">
        <f>ROUND(9.075,5)</f>
        <v>9.075</v>
      </c>
      <c r="D204" s="25">
        <f>F204</f>
        <v>9.21647</v>
      </c>
      <c r="E204" s="25">
        <f>F204</f>
        <v>9.21647</v>
      </c>
      <c r="F204" s="25">
        <f>ROUND(9.21647,5)</f>
        <v>9.21647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ROUND(9.275,5)</f>
        <v>9.275</v>
      </c>
      <c r="D206" s="25">
        <f>F206</f>
        <v>9.29713</v>
      </c>
      <c r="E206" s="25">
        <f>F206</f>
        <v>9.29713</v>
      </c>
      <c r="F206" s="25">
        <f>ROUND(9.29713,5)</f>
        <v>9.29713</v>
      </c>
      <c r="G206" s="24"/>
      <c r="H206" s="36"/>
    </row>
    <row r="207" spans="1:8" ht="12.75" customHeight="1">
      <c r="A207" s="22">
        <v>42768</v>
      </c>
      <c r="B207" s="22"/>
      <c r="C207" s="25">
        <f>ROUND(9.275,5)</f>
        <v>9.275</v>
      </c>
      <c r="D207" s="25">
        <f>F207</f>
        <v>9.33566</v>
      </c>
      <c r="E207" s="25">
        <f>F207</f>
        <v>9.33566</v>
      </c>
      <c r="F207" s="25">
        <f>ROUND(9.33566,5)</f>
        <v>9.33566</v>
      </c>
      <c r="G207" s="24"/>
      <c r="H207" s="36"/>
    </row>
    <row r="208" spans="1:8" ht="12.75" customHeight="1">
      <c r="A208" s="22">
        <v>42859</v>
      </c>
      <c r="B208" s="22"/>
      <c r="C208" s="25">
        <f>ROUND(9.275,5)</f>
        <v>9.275</v>
      </c>
      <c r="D208" s="25">
        <f>F208</f>
        <v>9.36393</v>
      </c>
      <c r="E208" s="25">
        <f>F208</f>
        <v>9.36393</v>
      </c>
      <c r="F208" s="25">
        <f>ROUND(9.36393,5)</f>
        <v>9.36393</v>
      </c>
      <c r="G208" s="24"/>
      <c r="H208" s="36"/>
    </row>
    <row r="209" spans="1:8" ht="12.75" customHeight="1">
      <c r="A209" s="22">
        <v>42950</v>
      </c>
      <c r="B209" s="22"/>
      <c r="C209" s="25">
        <f>ROUND(9.275,5)</f>
        <v>9.275</v>
      </c>
      <c r="D209" s="25">
        <f>F209</f>
        <v>9.38401</v>
      </c>
      <c r="E209" s="25">
        <f>F209</f>
        <v>9.38401</v>
      </c>
      <c r="F209" s="25">
        <f>ROUND(9.38401,5)</f>
        <v>9.38401</v>
      </c>
      <c r="G209" s="24"/>
      <c r="H209" s="36"/>
    </row>
    <row r="210" spans="1:8" ht="12.75" customHeight="1">
      <c r="A210" s="22">
        <v>43041</v>
      </c>
      <c r="B210" s="22"/>
      <c r="C210" s="25">
        <f>ROUND(9.275,5)</f>
        <v>9.275</v>
      </c>
      <c r="D210" s="25">
        <f>F210</f>
        <v>9.41161</v>
      </c>
      <c r="E210" s="25">
        <f>F210</f>
        <v>9.41161</v>
      </c>
      <c r="F210" s="25">
        <f>ROUND(9.41161,5)</f>
        <v>9.41161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ROUND(9.32,5)</f>
        <v>9.32</v>
      </c>
      <c r="D212" s="25">
        <f>F212</f>
        <v>9.34276</v>
      </c>
      <c r="E212" s="25">
        <f>F212</f>
        <v>9.34276</v>
      </c>
      <c r="F212" s="25">
        <f>ROUND(9.34276,5)</f>
        <v>9.34276</v>
      </c>
      <c r="G212" s="24"/>
      <c r="H212" s="36"/>
    </row>
    <row r="213" spans="1:8" ht="12.75" customHeight="1">
      <c r="A213" s="22">
        <v>42768</v>
      </c>
      <c r="B213" s="22"/>
      <c r="C213" s="25">
        <f>ROUND(9.32,5)</f>
        <v>9.32</v>
      </c>
      <c r="D213" s="25">
        <f>F213</f>
        <v>9.38257</v>
      </c>
      <c r="E213" s="25">
        <f>F213</f>
        <v>9.38257</v>
      </c>
      <c r="F213" s="25">
        <f>ROUND(9.38257,5)</f>
        <v>9.38257</v>
      </c>
      <c r="G213" s="24"/>
      <c r="H213" s="36"/>
    </row>
    <row r="214" spans="1:8" ht="12.75" customHeight="1">
      <c r="A214" s="22">
        <v>42859</v>
      </c>
      <c r="B214" s="22"/>
      <c r="C214" s="25">
        <f>ROUND(9.32,5)</f>
        <v>9.32</v>
      </c>
      <c r="D214" s="25">
        <f>F214</f>
        <v>9.41203</v>
      </c>
      <c r="E214" s="25">
        <f>F214</f>
        <v>9.41203</v>
      </c>
      <c r="F214" s="25">
        <f>ROUND(9.41203,5)</f>
        <v>9.41203</v>
      </c>
      <c r="G214" s="24"/>
      <c r="H214" s="36"/>
    </row>
    <row r="215" spans="1:8" ht="12.75" customHeight="1">
      <c r="A215" s="22">
        <v>42950</v>
      </c>
      <c r="B215" s="22"/>
      <c r="C215" s="25">
        <f>ROUND(9.32,5)</f>
        <v>9.32</v>
      </c>
      <c r="D215" s="25">
        <f>F215</f>
        <v>9.43333</v>
      </c>
      <c r="E215" s="25">
        <f>F215</f>
        <v>9.43333</v>
      </c>
      <c r="F215" s="25">
        <f>ROUND(9.43333,5)</f>
        <v>9.43333</v>
      </c>
      <c r="G215" s="24"/>
      <c r="H215" s="36"/>
    </row>
    <row r="216" spans="1:8" ht="12.75" customHeight="1">
      <c r="A216" s="22">
        <v>43041</v>
      </c>
      <c r="B216" s="22"/>
      <c r="C216" s="25">
        <f>ROUND(9.32,5)</f>
        <v>9.32</v>
      </c>
      <c r="D216" s="25">
        <f>F216</f>
        <v>9.46218</v>
      </c>
      <c r="E216" s="25">
        <f>F216</f>
        <v>9.46218</v>
      </c>
      <c r="F216" s="25">
        <f>ROUND(9.46218,5)</f>
        <v>9.46218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ROUND(384.04168993995,4)</f>
        <v>384.0417</v>
      </c>
      <c r="D218" s="26">
        <f>F218</f>
        <v>391.3139</v>
      </c>
      <c r="E218" s="26">
        <f>F218</f>
        <v>391.3139</v>
      </c>
      <c r="F218" s="26">
        <f>ROUND(391.3139,4)</f>
        <v>391.3139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ROUND(68.482648826987,4)</f>
        <v>68.4826</v>
      </c>
      <c r="D220" s="26">
        <f>F220</f>
        <v>68.7085</v>
      </c>
      <c r="E220" s="26">
        <f>F220</f>
        <v>68.7085</v>
      </c>
      <c r="F220" s="26">
        <f>ROUND(68.7085,4)</f>
        <v>68.7085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ROUND(2.14907934407495,4)</f>
        <v>2.1491</v>
      </c>
      <c r="D222" s="26">
        <f>F222</f>
        <v>2.1562</v>
      </c>
      <c r="E222" s="26">
        <f>F222</f>
        <v>2.1562</v>
      </c>
      <c r="F222" s="26">
        <f>ROUND(2.1562,4)</f>
        <v>2.1562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ROUND(15.959601709375,4)</f>
        <v>15.9596</v>
      </c>
      <c r="D224" s="26">
        <f>F224</f>
        <v>15.9979</v>
      </c>
      <c r="E224" s="26">
        <f>F224</f>
        <v>15.9979</v>
      </c>
      <c r="F224" s="26">
        <f>ROUND(15.9979,4)</f>
        <v>15.9979</v>
      </c>
      <c r="G224" s="24"/>
      <c r="H224" s="36"/>
    </row>
    <row r="225" spans="1:8" ht="12.75" customHeight="1">
      <c r="A225" s="22">
        <v>42702</v>
      </c>
      <c r="B225" s="22"/>
      <c r="C225" s="26">
        <f>ROUND(15.959601709375,4)</f>
        <v>15.9596</v>
      </c>
      <c r="D225" s="26">
        <f>F225</f>
        <v>16.2215</v>
      </c>
      <c r="E225" s="26">
        <f>F225</f>
        <v>16.2215</v>
      </c>
      <c r="F225" s="26">
        <f>ROUND(16.2215,4)</f>
        <v>16.2215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ROUND(18.6953854390625,4)</f>
        <v>18.6954</v>
      </c>
      <c r="D227" s="26">
        <f>F227</f>
        <v>18.7581</v>
      </c>
      <c r="E227" s="26">
        <f>F227</f>
        <v>18.7581</v>
      </c>
      <c r="F227" s="26">
        <f>ROUND(18.7581,4)</f>
        <v>18.7581</v>
      </c>
      <c r="G227" s="24"/>
      <c r="H227" s="36"/>
    </row>
    <row r="228" spans="1:8" ht="12.75" customHeight="1">
      <c r="A228" s="22">
        <v>42670</v>
      </c>
      <c r="B228" s="22"/>
      <c r="C228" s="26">
        <f>ROUND(18.6953854390625,4)</f>
        <v>18.6954</v>
      </c>
      <c r="D228" s="26">
        <f>F228</f>
        <v>18.8459</v>
      </c>
      <c r="E228" s="26">
        <f>F228</f>
        <v>18.8459</v>
      </c>
      <c r="F228" s="26">
        <f>ROUND(18.8459,4)</f>
        <v>18.8459</v>
      </c>
      <c r="G228" s="24"/>
      <c r="H228" s="36"/>
    </row>
    <row r="229" spans="1:8" ht="12.75" customHeight="1">
      <c r="A229" s="22">
        <v>42850</v>
      </c>
      <c r="B229" s="22"/>
      <c r="C229" s="26">
        <f>ROUND(18.6953854390625,4)</f>
        <v>18.6954</v>
      </c>
      <c r="D229" s="26">
        <f>F229</f>
        <v>19.5853</v>
      </c>
      <c r="E229" s="26">
        <f>F229</f>
        <v>19.5853</v>
      </c>
      <c r="F229" s="26">
        <f>ROUND(19.5853,4)</f>
        <v>19.5853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42635</v>
      </c>
      <c r="B231" s="22"/>
      <c r="C231" s="26">
        <f>ROUND(14.288875,4)</f>
        <v>14.2889</v>
      </c>
      <c r="D231" s="26">
        <f>F231</f>
        <v>14.2945</v>
      </c>
      <c r="E231" s="26">
        <f>F231</f>
        <v>14.2945</v>
      </c>
      <c r="F231" s="26">
        <f>ROUND(14.2945,4)</f>
        <v>14.2945</v>
      </c>
      <c r="G231" s="24"/>
      <c r="H231" s="36"/>
    </row>
    <row r="232" spans="1:8" ht="12.75" customHeight="1">
      <c r="A232" s="22">
        <v>42640</v>
      </c>
      <c r="B232" s="22"/>
      <c r="C232" s="26">
        <f>ROUND(14.288875,4)</f>
        <v>14.2889</v>
      </c>
      <c r="D232" s="26">
        <f>F232</f>
        <v>14.3084</v>
      </c>
      <c r="E232" s="26">
        <f>F232</f>
        <v>14.3084</v>
      </c>
      <c r="F232" s="26">
        <f>ROUND(14.3084,4)</f>
        <v>14.3084</v>
      </c>
      <c r="G232" s="24"/>
      <c r="H232" s="36"/>
    </row>
    <row r="233" spans="1:8" ht="12.75" customHeight="1">
      <c r="A233" s="22">
        <v>42641</v>
      </c>
      <c r="B233" s="22"/>
      <c r="C233" s="26">
        <f>ROUND(14.288875,4)</f>
        <v>14.2889</v>
      </c>
      <c r="D233" s="26">
        <f>F233</f>
        <v>14.3112</v>
      </c>
      <c r="E233" s="26">
        <f>F233</f>
        <v>14.3112</v>
      </c>
      <c r="F233" s="26">
        <f>ROUND(14.3112,4)</f>
        <v>14.3112</v>
      </c>
      <c r="G233" s="24"/>
      <c r="H233" s="36"/>
    </row>
    <row r="234" spans="1:8" ht="12.75" customHeight="1">
      <c r="A234" s="22">
        <v>42642</v>
      </c>
      <c r="B234" s="22"/>
      <c r="C234" s="26">
        <f>ROUND(14.288875,4)</f>
        <v>14.2889</v>
      </c>
      <c r="D234" s="26">
        <f>F234</f>
        <v>14.314</v>
      </c>
      <c r="E234" s="26">
        <f>F234</f>
        <v>14.314</v>
      </c>
      <c r="F234" s="26">
        <f>ROUND(14.314,4)</f>
        <v>14.314</v>
      </c>
      <c r="G234" s="24"/>
      <c r="H234" s="36"/>
    </row>
    <row r="235" spans="1:8" ht="12.75" customHeight="1">
      <c r="A235" s="22">
        <v>42643</v>
      </c>
      <c r="B235" s="22"/>
      <c r="C235" s="26">
        <f>ROUND(14.288875,4)</f>
        <v>14.2889</v>
      </c>
      <c r="D235" s="26">
        <f>F235</f>
        <v>14.3168</v>
      </c>
      <c r="E235" s="26">
        <f>F235</f>
        <v>14.3168</v>
      </c>
      <c r="F235" s="26">
        <f>ROUND(14.3168,4)</f>
        <v>14.3168</v>
      </c>
      <c r="G235" s="24"/>
      <c r="H235" s="36"/>
    </row>
    <row r="236" spans="1:8" ht="12.75" customHeight="1">
      <c r="A236" s="22">
        <v>42646</v>
      </c>
      <c r="B236" s="22"/>
      <c r="C236" s="26">
        <f>ROUND(14.288875,4)</f>
        <v>14.2889</v>
      </c>
      <c r="D236" s="26">
        <f>F236</f>
        <v>14.3252</v>
      </c>
      <c r="E236" s="26">
        <f>F236</f>
        <v>14.3252</v>
      </c>
      <c r="F236" s="26">
        <f>ROUND(14.3252,4)</f>
        <v>14.3252</v>
      </c>
      <c r="G236" s="24"/>
      <c r="H236" s="36"/>
    </row>
    <row r="237" spans="1:8" ht="12.75" customHeight="1">
      <c r="A237" s="22">
        <v>42647</v>
      </c>
      <c r="B237" s="22"/>
      <c r="C237" s="26">
        <f>ROUND(14.288875,4)</f>
        <v>14.2889</v>
      </c>
      <c r="D237" s="26">
        <f>F237</f>
        <v>14.328</v>
      </c>
      <c r="E237" s="26">
        <f>F237</f>
        <v>14.328</v>
      </c>
      <c r="F237" s="26">
        <f>ROUND(14.328,4)</f>
        <v>14.328</v>
      </c>
      <c r="G237" s="24"/>
      <c r="H237" s="36"/>
    </row>
    <row r="238" spans="1:8" ht="12.75" customHeight="1">
      <c r="A238" s="22">
        <v>42648</v>
      </c>
      <c r="B238" s="22"/>
      <c r="C238" s="26">
        <f>ROUND(14.288875,4)</f>
        <v>14.2889</v>
      </c>
      <c r="D238" s="26">
        <f>F238</f>
        <v>14.3308</v>
      </c>
      <c r="E238" s="26">
        <f>F238</f>
        <v>14.3308</v>
      </c>
      <c r="F238" s="26">
        <f>ROUND(14.3308,4)</f>
        <v>14.3308</v>
      </c>
      <c r="G238" s="24"/>
      <c r="H238" s="36"/>
    </row>
    <row r="239" spans="1:8" ht="12.75" customHeight="1">
      <c r="A239" s="22">
        <v>42653</v>
      </c>
      <c r="B239" s="22"/>
      <c r="C239" s="26">
        <f>ROUND(14.288875,4)</f>
        <v>14.2889</v>
      </c>
      <c r="D239" s="26">
        <f>F239</f>
        <v>14.3449</v>
      </c>
      <c r="E239" s="26">
        <f>F239</f>
        <v>14.3449</v>
      </c>
      <c r="F239" s="26">
        <f>ROUND(14.3449,4)</f>
        <v>14.3449</v>
      </c>
      <c r="G239" s="24"/>
      <c r="H239" s="36"/>
    </row>
    <row r="240" spans="1:8" ht="12.75" customHeight="1">
      <c r="A240" s="22">
        <v>42655</v>
      </c>
      <c r="B240" s="22"/>
      <c r="C240" s="26">
        <f>ROUND(14.288875,4)</f>
        <v>14.2889</v>
      </c>
      <c r="D240" s="26">
        <f>F240</f>
        <v>14.3505</v>
      </c>
      <c r="E240" s="26">
        <f>F240</f>
        <v>14.3505</v>
      </c>
      <c r="F240" s="26">
        <f>ROUND(14.3505,4)</f>
        <v>14.3505</v>
      </c>
      <c r="G240" s="24"/>
      <c r="H240" s="36"/>
    </row>
    <row r="241" spans="1:8" ht="12.75" customHeight="1">
      <c r="A241" s="22">
        <v>42656</v>
      </c>
      <c r="B241" s="22"/>
      <c r="C241" s="26">
        <f>ROUND(14.288875,4)</f>
        <v>14.2889</v>
      </c>
      <c r="D241" s="26">
        <f>F241</f>
        <v>14.3533</v>
      </c>
      <c r="E241" s="26">
        <f>F241</f>
        <v>14.3533</v>
      </c>
      <c r="F241" s="26">
        <f>ROUND(14.3533,4)</f>
        <v>14.3533</v>
      </c>
      <c r="G241" s="24"/>
      <c r="H241" s="36"/>
    </row>
    <row r="242" spans="1:8" ht="12.75" customHeight="1">
      <c r="A242" s="22">
        <v>42657</v>
      </c>
      <c r="B242" s="22"/>
      <c r="C242" s="26">
        <f>ROUND(14.288875,4)</f>
        <v>14.2889</v>
      </c>
      <c r="D242" s="26">
        <f>F242</f>
        <v>14.3561</v>
      </c>
      <c r="E242" s="26">
        <f>F242</f>
        <v>14.3561</v>
      </c>
      <c r="F242" s="26">
        <f>ROUND(14.3561,4)</f>
        <v>14.3561</v>
      </c>
      <c r="G242" s="24"/>
      <c r="H242" s="36"/>
    </row>
    <row r="243" spans="1:8" ht="12.75" customHeight="1">
      <c r="A243" s="22">
        <v>42662</v>
      </c>
      <c r="B243" s="22"/>
      <c r="C243" s="26">
        <f>ROUND(14.288875,4)</f>
        <v>14.2889</v>
      </c>
      <c r="D243" s="26">
        <f>F243</f>
        <v>14.3701</v>
      </c>
      <c r="E243" s="26">
        <f>F243</f>
        <v>14.3701</v>
      </c>
      <c r="F243" s="26">
        <f>ROUND(14.3701,4)</f>
        <v>14.3701</v>
      </c>
      <c r="G243" s="24"/>
      <c r="H243" s="36"/>
    </row>
    <row r="244" spans="1:8" ht="12.75" customHeight="1">
      <c r="A244" s="22">
        <v>42669</v>
      </c>
      <c r="B244" s="22"/>
      <c r="C244" s="26">
        <f>ROUND(14.288875,4)</f>
        <v>14.2889</v>
      </c>
      <c r="D244" s="26">
        <f>F244</f>
        <v>14.3896</v>
      </c>
      <c r="E244" s="26">
        <f>F244</f>
        <v>14.3896</v>
      </c>
      <c r="F244" s="26">
        <f>ROUND(14.3896,4)</f>
        <v>14.3896</v>
      </c>
      <c r="G244" s="24"/>
      <c r="H244" s="36"/>
    </row>
    <row r="245" spans="1:8" ht="12.75" customHeight="1">
      <c r="A245" s="22">
        <v>42670</v>
      </c>
      <c r="B245" s="22"/>
      <c r="C245" s="26">
        <f>ROUND(14.288875,4)</f>
        <v>14.2889</v>
      </c>
      <c r="D245" s="26">
        <f>F245</f>
        <v>14.3924</v>
      </c>
      <c r="E245" s="26">
        <f>F245</f>
        <v>14.3924</v>
      </c>
      <c r="F245" s="26">
        <f>ROUND(14.3924,4)</f>
        <v>14.3924</v>
      </c>
      <c r="G245" s="24"/>
      <c r="H245" s="36"/>
    </row>
    <row r="246" spans="1:8" ht="12.75" customHeight="1">
      <c r="A246" s="22">
        <v>42681</v>
      </c>
      <c r="B246" s="22"/>
      <c r="C246" s="26">
        <f>ROUND(14.288875,4)</f>
        <v>14.2889</v>
      </c>
      <c r="D246" s="26">
        <f>F246</f>
        <v>14.423</v>
      </c>
      <c r="E246" s="26">
        <f>F246</f>
        <v>14.423</v>
      </c>
      <c r="F246" s="26">
        <f>ROUND(14.423,4)</f>
        <v>14.423</v>
      </c>
      <c r="G246" s="24"/>
      <c r="H246" s="36"/>
    </row>
    <row r="247" spans="1:8" ht="12.75" customHeight="1">
      <c r="A247" s="22">
        <v>42684</v>
      </c>
      <c r="B247" s="22"/>
      <c r="C247" s="26">
        <f>ROUND(14.288875,4)</f>
        <v>14.2889</v>
      </c>
      <c r="D247" s="26">
        <f>F247</f>
        <v>14.4313</v>
      </c>
      <c r="E247" s="26">
        <f>F247</f>
        <v>14.4313</v>
      </c>
      <c r="F247" s="26">
        <f>ROUND(14.4313,4)</f>
        <v>14.4313</v>
      </c>
      <c r="G247" s="24"/>
      <c r="H247" s="36"/>
    </row>
    <row r="248" spans="1:8" ht="12.75" customHeight="1">
      <c r="A248" s="22">
        <v>42691</v>
      </c>
      <c r="B248" s="22"/>
      <c r="C248" s="26">
        <f>ROUND(14.288875,4)</f>
        <v>14.2889</v>
      </c>
      <c r="D248" s="26">
        <f>F248</f>
        <v>14.4508</v>
      </c>
      <c r="E248" s="26">
        <f>F248</f>
        <v>14.4508</v>
      </c>
      <c r="F248" s="26">
        <f>ROUND(14.4508,4)</f>
        <v>14.4508</v>
      </c>
      <c r="G248" s="24"/>
      <c r="H248" s="36"/>
    </row>
    <row r="249" spans="1:8" ht="12.75" customHeight="1">
      <c r="A249" s="22">
        <v>42702</v>
      </c>
      <c r="B249" s="22"/>
      <c r="C249" s="26">
        <f>ROUND(14.288875,4)</f>
        <v>14.2889</v>
      </c>
      <c r="D249" s="26">
        <f>F249</f>
        <v>14.4813</v>
      </c>
      <c r="E249" s="26">
        <f>F249</f>
        <v>14.4813</v>
      </c>
      <c r="F249" s="26">
        <f>ROUND(14.4813,4)</f>
        <v>14.4813</v>
      </c>
      <c r="G249" s="24"/>
      <c r="H249" s="36"/>
    </row>
    <row r="250" spans="1:8" ht="12.75" customHeight="1">
      <c r="A250" s="22">
        <v>42716</v>
      </c>
      <c r="B250" s="22"/>
      <c r="C250" s="26">
        <f>ROUND(14.288875,4)</f>
        <v>14.2889</v>
      </c>
      <c r="D250" s="26">
        <f>F250</f>
        <v>14.52</v>
      </c>
      <c r="E250" s="26">
        <f>F250</f>
        <v>14.52</v>
      </c>
      <c r="F250" s="26">
        <f>ROUND(14.52,4)</f>
        <v>14.52</v>
      </c>
      <c r="G250" s="24"/>
      <c r="H250" s="36"/>
    </row>
    <row r="251" spans="1:8" ht="12.75" customHeight="1">
      <c r="A251" s="22">
        <v>42717</v>
      </c>
      <c r="B251" s="22"/>
      <c r="C251" s="26">
        <f>ROUND(14.288875,4)</f>
        <v>14.2889</v>
      </c>
      <c r="D251" s="26">
        <f>F251</f>
        <v>14.5227</v>
      </c>
      <c r="E251" s="26">
        <f>F251</f>
        <v>14.5227</v>
      </c>
      <c r="F251" s="26">
        <f>ROUND(14.5227,4)</f>
        <v>14.5227</v>
      </c>
      <c r="G251" s="24"/>
      <c r="H251" s="36"/>
    </row>
    <row r="252" spans="1:8" ht="12.75" customHeight="1">
      <c r="A252" s="22">
        <v>42718</v>
      </c>
      <c r="B252" s="22"/>
      <c r="C252" s="26">
        <f>ROUND(14.288875,4)</f>
        <v>14.2889</v>
      </c>
      <c r="D252" s="26">
        <f>F252</f>
        <v>14.5255</v>
      </c>
      <c r="E252" s="26">
        <f>F252</f>
        <v>14.5255</v>
      </c>
      <c r="F252" s="26">
        <f>ROUND(14.5255,4)</f>
        <v>14.5255</v>
      </c>
      <c r="G252" s="24"/>
      <c r="H252" s="36"/>
    </row>
    <row r="253" spans="1:8" ht="12.75" customHeight="1">
      <c r="A253" s="22">
        <v>42748</v>
      </c>
      <c r="B253" s="22"/>
      <c r="C253" s="26">
        <f>ROUND(14.288875,4)</f>
        <v>14.2889</v>
      </c>
      <c r="D253" s="26">
        <f>F253</f>
        <v>14.6101</v>
      </c>
      <c r="E253" s="26">
        <f>F253</f>
        <v>14.6101</v>
      </c>
      <c r="F253" s="26">
        <f>ROUND(14.6101,4)</f>
        <v>14.6101</v>
      </c>
      <c r="G253" s="24"/>
      <c r="H253" s="36"/>
    </row>
    <row r="254" spans="1:8" ht="12.75" customHeight="1">
      <c r="A254" s="22">
        <v>42760</v>
      </c>
      <c r="B254" s="22"/>
      <c r="C254" s="26">
        <f>ROUND(14.288875,4)</f>
        <v>14.2889</v>
      </c>
      <c r="D254" s="26">
        <f>F254</f>
        <v>14.6441</v>
      </c>
      <c r="E254" s="26">
        <f>F254</f>
        <v>14.6441</v>
      </c>
      <c r="F254" s="26">
        <f>ROUND(14.6441,4)</f>
        <v>14.6441</v>
      </c>
      <c r="G254" s="24"/>
      <c r="H254" s="36"/>
    </row>
    <row r="255" spans="1:8" ht="12.75" customHeight="1">
      <c r="A255" s="22">
        <v>42837</v>
      </c>
      <c r="B255" s="22"/>
      <c r="C255" s="26">
        <f>ROUND(14.288875,4)</f>
        <v>14.2889</v>
      </c>
      <c r="D255" s="26">
        <f>F255</f>
        <v>14.8625</v>
      </c>
      <c r="E255" s="26">
        <f>F255</f>
        <v>14.8625</v>
      </c>
      <c r="F255" s="26">
        <f>ROUND(14.8625,4)</f>
        <v>14.8625</v>
      </c>
      <c r="G255" s="24"/>
      <c r="H255" s="36"/>
    </row>
    <row r="256" spans="1:8" ht="12.75" customHeight="1">
      <c r="A256" s="22">
        <v>42850</v>
      </c>
      <c r="B256" s="22"/>
      <c r="C256" s="26">
        <f>ROUND(14.288875,4)</f>
        <v>14.2889</v>
      </c>
      <c r="D256" s="26">
        <f>F256</f>
        <v>14.8994</v>
      </c>
      <c r="E256" s="26">
        <f>F256</f>
        <v>14.8994</v>
      </c>
      <c r="F256" s="26">
        <f>ROUND(14.8994,4)</f>
        <v>14.8994</v>
      </c>
      <c r="G256" s="24"/>
      <c r="H256" s="36"/>
    </row>
    <row r="257" spans="1:8" ht="12.75" customHeight="1">
      <c r="A257" s="22">
        <v>42928</v>
      </c>
      <c r="B257" s="22"/>
      <c r="C257" s="26">
        <f>ROUND(14.288875,4)</f>
        <v>14.2889</v>
      </c>
      <c r="D257" s="26">
        <f>F257</f>
        <v>15.1221</v>
      </c>
      <c r="E257" s="26">
        <f>F257</f>
        <v>15.1221</v>
      </c>
      <c r="F257" s="26">
        <f>ROUND(15.1221,4)</f>
        <v>15.1221</v>
      </c>
      <c r="G257" s="24"/>
      <c r="H257" s="36"/>
    </row>
    <row r="258" spans="1:8" ht="12.75" customHeight="1">
      <c r="A258" s="22" t="s">
        <v>66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42632</v>
      </c>
      <c r="B259" s="22"/>
      <c r="C259" s="26">
        <f>ROUND(1.116925,4)</f>
        <v>1.1169</v>
      </c>
      <c r="D259" s="26">
        <f>F259</f>
        <v>1.117</v>
      </c>
      <c r="E259" s="26">
        <f>F259</f>
        <v>1.117</v>
      </c>
      <c r="F259" s="26">
        <f>ROUND(1.117,4)</f>
        <v>1.117</v>
      </c>
      <c r="G259" s="24"/>
      <c r="H259" s="36"/>
    </row>
    <row r="260" spans="1:8" ht="12.75" customHeight="1">
      <c r="A260" s="22">
        <v>42723</v>
      </c>
      <c r="B260" s="22"/>
      <c r="C260" s="26">
        <f>ROUND(1.116925,4)</f>
        <v>1.1169</v>
      </c>
      <c r="D260" s="26">
        <f>F260</f>
        <v>1.1211</v>
      </c>
      <c r="E260" s="26">
        <f>F260</f>
        <v>1.1211</v>
      </c>
      <c r="F260" s="26">
        <f>ROUND(1.1211,4)</f>
        <v>1.1211</v>
      </c>
      <c r="G260" s="24"/>
      <c r="H260" s="36"/>
    </row>
    <row r="261" spans="1:8" ht="12.75" customHeight="1">
      <c r="A261" s="22">
        <v>42807</v>
      </c>
      <c r="B261" s="22"/>
      <c r="C261" s="26">
        <f>ROUND(1.116925,4)</f>
        <v>1.1169</v>
      </c>
      <c r="D261" s="26">
        <f>F261</f>
        <v>1.1255</v>
      </c>
      <c r="E261" s="26">
        <f>F261</f>
        <v>1.1255</v>
      </c>
      <c r="F261" s="26">
        <f>ROUND(1.1255,4)</f>
        <v>1.1255</v>
      </c>
      <c r="G261" s="24"/>
      <c r="H261" s="36"/>
    </row>
    <row r="262" spans="1:8" ht="12.75" customHeight="1">
      <c r="A262" s="22">
        <v>42905</v>
      </c>
      <c r="B262" s="22"/>
      <c r="C262" s="26">
        <f>ROUND(1.116925,4)</f>
        <v>1.1169</v>
      </c>
      <c r="D262" s="26">
        <f>F262</f>
        <v>1.1306</v>
      </c>
      <c r="E262" s="26">
        <f>F262</f>
        <v>1.1306</v>
      </c>
      <c r="F262" s="26">
        <f>ROUND(1.1306,4)</f>
        <v>1.1306</v>
      </c>
      <c r="G262" s="24"/>
      <c r="H262" s="36"/>
    </row>
    <row r="263" spans="1:8" ht="12.75" customHeight="1">
      <c r="A263" s="22" t="s">
        <v>67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6">
        <f>ROUND(1.3083875,4)</f>
        <v>1.3084</v>
      </c>
      <c r="D264" s="26">
        <f>F264</f>
        <v>1.3084</v>
      </c>
      <c r="E264" s="26">
        <f>F264</f>
        <v>1.3084</v>
      </c>
      <c r="F264" s="26">
        <f>ROUND(1.3084,4)</f>
        <v>1.3084</v>
      </c>
      <c r="G264" s="24"/>
      <c r="H264" s="36"/>
    </row>
    <row r="265" spans="1:8" ht="12.75" customHeight="1">
      <c r="A265" s="22">
        <v>42723</v>
      </c>
      <c r="B265" s="22"/>
      <c r="C265" s="26">
        <f>ROUND(1.3083875,4)</f>
        <v>1.3084</v>
      </c>
      <c r="D265" s="26">
        <f>F265</f>
        <v>1.3105</v>
      </c>
      <c r="E265" s="26">
        <f>F265</f>
        <v>1.3105</v>
      </c>
      <c r="F265" s="26">
        <f>ROUND(1.3105,4)</f>
        <v>1.3105</v>
      </c>
      <c r="G265" s="24"/>
      <c r="H265" s="36"/>
    </row>
    <row r="266" spans="1:8" ht="12.75" customHeight="1">
      <c r="A266" s="22">
        <v>42807</v>
      </c>
      <c r="B266" s="22"/>
      <c r="C266" s="26">
        <f>ROUND(1.3083875,4)</f>
        <v>1.3084</v>
      </c>
      <c r="D266" s="26">
        <f>F266</f>
        <v>1.3131</v>
      </c>
      <c r="E266" s="26">
        <f>F266</f>
        <v>1.3131</v>
      </c>
      <c r="F266" s="26">
        <f>ROUND(1.3131,4)</f>
        <v>1.3131</v>
      </c>
      <c r="G266" s="24"/>
      <c r="H266" s="36"/>
    </row>
    <row r="267" spans="1:8" ht="12.75" customHeight="1">
      <c r="A267" s="22">
        <v>42905</v>
      </c>
      <c r="B267" s="22"/>
      <c r="C267" s="26">
        <f>ROUND(1.3083875,4)</f>
        <v>1.3084</v>
      </c>
      <c r="D267" s="26">
        <f>F267</f>
        <v>1.316</v>
      </c>
      <c r="E267" s="26">
        <f>F267</f>
        <v>1.316</v>
      </c>
      <c r="F267" s="26">
        <f>ROUND(1.316,4)</f>
        <v>1.316</v>
      </c>
      <c r="G267" s="24"/>
      <c r="H267" s="36"/>
    </row>
    <row r="268" spans="1:8" ht="12.75" customHeight="1">
      <c r="A268" s="22" t="s">
        <v>68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6">
        <f>ROUND(10.6968304359375,4)</f>
        <v>10.6968</v>
      </c>
      <c r="D269" s="26">
        <f>F269</f>
        <v>10.6987</v>
      </c>
      <c r="E269" s="26">
        <f>F269</f>
        <v>10.6987</v>
      </c>
      <c r="F269" s="26">
        <f>ROUND(10.6987,4)</f>
        <v>10.6987</v>
      </c>
      <c r="G269" s="24"/>
      <c r="H269" s="36"/>
    </row>
    <row r="270" spans="1:8" ht="12.75" customHeight="1">
      <c r="A270" s="22">
        <v>42723</v>
      </c>
      <c r="B270" s="22"/>
      <c r="C270" s="26">
        <f>ROUND(10.6968304359375,4)</f>
        <v>10.6968</v>
      </c>
      <c r="D270" s="26">
        <f>F270</f>
        <v>10.8591</v>
      </c>
      <c r="E270" s="26">
        <f>F270</f>
        <v>10.8591</v>
      </c>
      <c r="F270" s="26">
        <f>ROUND(10.8591,4)</f>
        <v>10.8591</v>
      </c>
      <c r="G270" s="24"/>
      <c r="H270" s="36"/>
    </row>
    <row r="271" spans="1:8" ht="12.75" customHeight="1">
      <c r="A271" s="22">
        <v>42807</v>
      </c>
      <c r="B271" s="22"/>
      <c r="C271" s="26">
        <f>ROUND(10.6968304359375,4)</f>
        <v>10.6968</v>
      </c>
      <c r="D271" s="26">
        <f>F271</f>
        <v>11.0159</v>
      </c>
      <c r="E271" s="26">
        <f>F271</f>
        <v>11.0159</v>
      </c>
      <c r="F271" s="26">
        <f>ROUND(11.0159,4)</f>
        <v>11.0159</v>
      </c>
      <c r="G271" s="24"/>
      <c r="H271" s="36"/>
    </row>
    <row r="272" spans="1:8" ht="12.75" customHeight="1">
      <c r="A272" s="22">
        <v>42905</v>
      </c>
      <c r="B272" s="22"/>
      <c r="C272" s="26">
        <f>ROUND(10.6968304359375,4)</f>
        <v>10.6968</v>
      </c>
      <c r="D272" s="26">
        <f>F272</f>
        <v>11.1992</v>
      </c>
      <c r="E272" s="26">
        <f>F272</f>
        <v>11.1992</v>
      </c>
      <c r="F272" s="26">
        <f>ROUND(11.1992,4)</f>
        <v>11.1992</v>
      </c>
      <c r="G272" s="24"/>
      <c r="H272" s="36"/>
    </row>
    <row r="273" spans="1:8" ht="12.75" customHeight="1">
      <c r="A273" s="22">
        <v>42996</v>
      </c>
      <c r="B273" s="22"/>
      <c r="C273" s="26">
        <f>ROUND(10.6968304359375,4)</f>
        <v>10.6968</v>
      </c>
      <c r="D273" s="26">
        <f>F273</f>
        <v>11.3727</v>
      </c>
      <c r="E273" s="26">
        <f>F273</f>
        <v>11.3727</v>
      </c>
      <c r="F273" s="26">
        <f>ROUND(11.3727,4)</f>
        <v>11.3727</v>
      </c>
      <c r="G273" s="24"/>
      <c r="H273" s="36"/>
    </row>
    <row r="274" spans="1:8" ht="12.75" customHeight="1">
      <c r="A274" s="22">
        <v>43087</v>
      </c>
      <c r="B274" s="22"/>
      <c r="C274" s="26">
        <f>ROUND(10.6968304359375,4)</f>
        <v>10.6968</v>
      </c>
      <c r="D274" s="26">
        <f>F274</f>
        <v>11.5975</v>
      </c>
      <c r="E274" s="26">
        <f>F274</f>
        <v>11.5975</v>
      </c>
      <c r="F274" s="26">
        <f>ROUND(11.5975,4)</f>
        <v>11.5975</v>
      </c>
      <c r="G274" s="24"/>
      <c r="H274" s="36"/>
    </row>
    <row r="275" spans="1:8" ht="12.75" customHeight="1">
      <c r="A275" s="22">
        <v>43178</v>
      </c>
      <c r="B275" s="22"/>
      <c r="C275" s="26">
        <f>ROUND(10.6968304359375,4)</f>
        <v>10.6968</v>
      </c>
      <c r="D275" s="26">
        <f>F275</f>
        <v>11.824</v>
      </c>
      <c r="E275" s="26">
        <f>F275</f>
        <v>11.824</v>
      </c>
      <c r="F275" s="26">
        <f>ROUND(11.824,4)</f>
        <v>11.824</v>
      </c>
      <c r="G275" s="24"/>
      <c r="H275" s="36"/>
    </row>
    <row r="276" spans="1:8" ht="12.75" customHeight="1">
      <c r="A276" s="22" t="s">
        <v>69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42632</v>
      </c>
      <c r="B277" s="22"/>
      <c r="C277" s="26">
        <f>ROUND(3.89014048079279,4)</f>
        <v>3.8901</v>
      </c>
      <c r="D277" s="26">
        <f>F277</f>
        <v>4.352</v>
      </c>
      <c r="E277" s="26">
        <f>F277</f>
        <v>4.352</v>
      </c>
      <c r="F277" s="26">
        <f>ROUND(4.352,4)</f>
        <v>4.352</v>
      </c>
      <c r="G277" s="24"/>
      <c r="H277" s="36"/>
    </row>
    <row r="278" spans="1:8" ht="12.75" customHeight="1">
      <c r="A278" s="22">
        <v>42723</v>
      </c>
      <c r="B278" s="22"/>
      <c r="C278" s="26">
        <f>ROUND(3.89014048079279,4)</f>
        <v>3.8901</v>
      </c>
      <c r="D278" s="26">
        <f>F278</f>
        <v>4.443</v>
      </c>
      <c r="E278" s="26">
        <f>F278</f>
        <v>4.443</v>
      </c>
      <c r="F278" s="26">
        <f>ROUND(4.443,4)</f>
        <v>4.443</v>
      </c>
      <c r="G278" s="24"/>
      <c r="H278" s="36"/>
    </row>
    <row r="279" spans="1:8" ht="12.75" customHeight="1">
      <c r="A279" s="22">
        <v>42807</v>
      </c>
      <c r="B279" s="22"/>
      <c r="C279" s="26">
        <f>ROUND(3.89014048079279,4)</f>
        <v>3.8901</v>
      </c>
      <c r="D279" s="26">
        <f>F279</f>
        <v>4.5339</v>
      </c>
      <c r="E279" s="26">
        <f>F279</f>
        <v>4.5339</v>
      </c>
      <c r="F279" s="26">
        <f>ROUND(4.5339,4)</f>
        <v>4.5339</v>
      </c>
      <c r="G279" s="24"/>
      <c r="H279" s="36"/>
    </row>
    <row r="280" spans="1:8" ht="12.75" customHeight="1">
      <c r="A280" s="22" t="s">
        <v>70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42632</v>
      </c>
      <c r="B281" s="22"/>
      <c r="C281" s="26">
        <f>ROUND(1.3374387,4)</f>
        <v>1.3374</v>
      </c>
      <c r="D281" s="26">
        <f>F281</f>
        <v>1.3377</v>
      </c>
      <c r="E281" s="26">
        <f>F281</f>
        <v>1.3377</v>
      </c>
      <c r="F281" s="26">
        <f>ROUND(1.3377,4)</f>
        <v>1.3377</v>
      </c>
      <c r="G281" s="24"/>
      <c r="H281" s="36"/>
    </row>
    <row r="282" spans="1:8" ht="12.75" customHeight="1">
      <c r="A282" s="22">
        <v>42723</v>
      </c>
      <c r="B282" s="22"/>
      <c r="C282" s="26">
        <f>ROUND(1.3374387,4)</f>
        <v>1.3374</v>
      </c>
      <c r="D282" s="26">
        <f>F282</f>
        <v>1.3531</v>
      </c>
      <c r="E282" s="26">
        <f>F282</f>
        <v>1.3531</v>
      </c>
      <c r="F282" s="26">
        <f>ROUND(1.3531,4)</f>
        <v>1.3531</v>
      </c>
      <c r="G282" s="24"/>
      <c r="H282" s="36"/>
    </row>
    <row r="283" spans="1:8" ht="12.75" customHeight="1">
      <c r="A283" s="22">
        <v>42807</v>
      </c>
      <c r="B283" s="22"/>
      <c r="C283" s="26">
        <f>ROUND(1.3374387,4)</f>
        <v>1.3374</v>
      </c>
      <c r="D283" s="26">
        <f>F283</f>
        <v>1.3669</v>
      </c>
      <c r="E283" s="26">
        <f>F283</f>
        <v>1.3669</v>
      </c>
      <c r="F283" s="26">
        <f>ROUND(1.3669,4)</f>
        <v>1.3669</v>
      </c>
      <c r="G283" s="24"/>
      <c r="H283" s="36"/>
    </row>
    <row r="284" spans="1:8" ht="12.75" customHeight="1">
      <c r="A284" s="22">
        <v>42905</v>
      </c>
      <c r="B284" s="22"/>
      <c r="C284" s="26">
        <f>ROUND(1.3374387,4)</f>
        <v>1.3374</v>
      </c>
      <c r="D284" s="26">
        <f>F284</f>
        <v>1.3831</v>
      </c>
      <c r="E284" s="26">
        <f>F284</f>
        <v>1.3831</v>
      </c>
      <c r="F284" s="26">
        <f>ROUND(1.3831,4)</f>
        <v>1.3831</v>
      </c>
      <c r="G284" s="24"/>
      <c r="H284" s="36"/>
    </row>
    <row r="285" spans="1:8" ht="12.75" customHeight="1">
      <c r="A285" s="22" t="s">
        <v>71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6">
        <f>ROUND(10.80934639534,4)</f>
        <v>10.8093</v>
      </c>
      <c r="D286" s="26">
        <f>F286</f>
        <v>10.8116</v>
      </c>
      <c r="E286" s="26">
        <f>F286</f>
        <v>10.8116</v>
      </c>
      <c r="F286" s="26">
        <f>ROUND(10.8116,4)</f>
        <v>10.8116</v>
      </c>
      <c r="G286" s="24"/>
      <c r="H286" s="36"/>
    </row>
    <row r="287" spans="1:8" ht="12.75" customHeight="1">
      <c r="A287" s="22">
        <v>42723</v>
      </c>
      <c r="B287" s="22"/>
      <c r="C287" s="26">
        <f>ROUND(10.80934639534,4)</f>
        <v>10.8093</v>
      </c>
      <c r="D287" s="26">
        <f>F287</f>
        <v>11.0052</v>
      </c>
      <c r="E287" s="26">
        <f>F287</f>
        <v>11.0052</v>
      </c>
      <c r="F287" s="26">
        <f>ROUND(11.0052,4)</f>
        <v>11.0052</v>
      </c>
      <c r="G287" s="24"/>
      <c r="H287" s="36"/>
    </row>
    <row r="288" spans="1:8" ht="12.75" customHeight="1">
      <c r="A288" s="22">
        <v>42807</v>
      </c>
      <c r="B288" s="22"/>
      <c r="C288" s="26">
        <f>ROUND(10.80934639534,4)</f>
        <v>10.8093</v>
      </c>
      <c r="D288" s="26">
        <f>F288</f>
        <v>11.1919</v>
      </c>
      <c r="E288" s="26">
        <f>F288</f>
        <v>11.1919</v>
      </c>
      <c r="F288" s="26">
        <f>ROUND(11.1919,4)</f>
        <v>11.1919</v>
      </c>
      <c r="G288" s="24"/>
      <c r="H288" s="36"/>
    </row>
    <row r="289" spans="1:8" ht="12.75" customHeight="1">
      <c r="A289" s="22">
        <v>42905</v>
      </c>
      <c r="B289" s="22"/>
      <c r="C289" s="26">
        <f>ROUND(10.80934639534,4)</f>
        <v>10.8093</v>
      </c>
      <c r="D289" s="26">
        <f>F289</f>
        <v>11.4102</v>
      </c>
      <c r="E289" s="26">
        <f>F289</f>
        <v>11.4102</v>
      </c>
      <c r="F289" s="26">
        <f>ROUND(11.4102,4)</f>
        <v>11.4102</v>
      </c>
      <c r="G289" s="24"/>
      <c r="H289" s="36"/>
    </row>
    <row r="290" spans="1:8" ht="12.75" customHeight="1">
      <c r="A290" s="22" t="s">
        <v>72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6">
        <f>ROUND(2.14907934407495,4)</f>
        <v>2.1491</v>
      </c>
      <c r="D291" s="26">
        <f>F291</f>
        <v>2.1473</v>
      </c>
      <c r="E291" s="26">
        <f>F291</f>
        <v>2.1473</v>
      </c>
      <c r="F291" s="26">
        <f>ROUND(2.1473,4)</f>
        <v>2.1473</v>
      </c>
      <c r="G291" s="24"/>
      <c r="H291" s="36"/>
    </row>
    <row r="292" spans="1:8" ht="12.75" customHeight="1">
      <c r="A292" s="22">
        <v>42723</v>
      </c>
      <c r="B292" s="22"/>
      <c r="C292" s="26">
        <f>ROUND(2.14907934407495,4)</f>
        <v>2.1491</v>
      </c>
      <c r="D292" s="26">
        <f>F292</f>
        <v>2.1607</v>
      </c>
      <c r="E292" s="26">
        <f>F292</f>
        <v>2.1607</v>
      </c>
      <c r="F292" s="26">
        <f>ROUND(2.1607,4)</f>
        <v>2.1607</v>
      </c>
      <c r="G292" s="24"/>
      <c r="H292" s="36"/>
    </row>
    <row r="293" spans="1:8" ht="12.75" customHeight="1">
      <c r="A293" s="22">
        <v>42807</v>
      </c>
      <c r="B293" s="22"/>
      <c r="C293" s="26">
        <f>ROUND(2.14907934407495,4)</f>
        <v>2.1491</v>
      </c>
      <c r="D293" s="26">
        <f>F293</f>
        <v>2.1837</v>
      </c>
      <c r="E293" s="26">
        <f>F293</f>
        <v>2.1837</v>
      </c>
      <c r="F293" s="26">
        <f>ROUND(2.1837,4)</f>
        <v>2.1837</v>
      </c>
      <c r="G293" s="24"/>
      <c r="H293" s="36"/>
    </row>
    <row r="294" spans="1:8" ht="12.75" customHeight="1">
      <c r="A294" s="22">
        <v>42905</v>
      </c>
      <c r="B294" s="22"/>
      <c r="C294" s="26">
        <f>ROUND(2.14907934407495,4)</f>
        <v>2.1491</v>
      </c>
      <c r="D294" s="26">
        <f>F294</f>
        <v>2.2119</v>
      </c>
      <c r="E294" s="26">
        <f>F294</f>
        <v>2.2119</v>
      </c>
      <c r="F294" s="26">
        <f>ROUND(2.2119,4)</f>
        <v>2.2119</v>
      </c>
      <c r="G294" s="24"/>
      <c r="H294" s="36"/>
    </row>
    <row r="295" spans="1:8" ht="12.75" customHeight="1">
      <c r="A295" s="22" t="s">
        <v>73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6">
        <f>ROUND(2.14107241859838,4)</f>
        <v>2.1411</v>
      </c>
      <c r="D296" s="26">
        <f>F296</f>
        <v>2.1434</v>
      </c>
      <c r="E296" s="26">
        <f>F296</f>
        <v>2.1434</v>
      </c>
      <c r="F296" s="26">
        <f>ROUND(2.1434,4)</f>
        <v>2.1434</v>
      </c>
      <c r="G296" s="24"/>
      <c r="H296" s="36"/>
    </row>
    <row r="297" spans="1:8" ht="12.75" customHeight="1">
      <c r="A297" s="22">
        <v>42723</v>
      </c>
      <c r="B297" s="22"/>
      <c r="C297" s="26">
        <f>ROUND(2.14107241859838,4)</f>
        <v>2.1411</v>
      </c>
      <c r="D297" s="26">
        <f>F297</f>
        <v>2.1901</v>
      </c>
      <c r="E297" s="26">
        <f>F297</f>
        <v>2.1901</v>
      </c>
      <c r="F297" s="26">
        <f>ROUND(2.1901,4)</f>
        <v>2.1901</v>
      </c>
      <c r="G297" s="24"/>
      <c r="H297" s="36"/>
    </row>
    <row r="298" spans="1:8" ht="12.75" customHeight="1">
      <c r="A298" s="22">
        <v>42807</v>
      </c>
      <c r="B298" s="22"/>
      <c r="C298" s="26">
        <f>ROUND(2.14107241859838,4)</f>
        <v>2.1411</v>
      </c>
      <c r="D298" s="26">
        <f>F298</f>
        <v>2.2346</v>
      </c>
      <c r="E298" s="26">
        <f>F298</f>
        <v>2.2346</v>
      </c>
      <c r="F298" s="26">
        <f>ROUND(2.2346,4)</f>
        <v>2.2346</v>
      </c>
      <c r="G298" s="24"/>
      <c r="H298" s="36"/>
    </row>
    <row r="299" spans="1:8" ht="12.75" customHeight="1">
      <c r="A299" s="22">
        <v>42905</v>
      </c>
      <c r="B299" s="22"/>
      <c r="C299" s="26">
        <f>ROUND(2.14107241859838,4)</f>
        <v>2.1411</v>
      </c>
      <c r="D299" s="26">
        <f>F299</f>
        <v>2.2883</v>
      </c>
      <c r="E299" s="26">
        <f>F299</f>
        <v>2.2883</v>
      </c>
      <c r="F299" s="26">
        <f>ROUND(2.2883,4)</f>
        <v>2.2883</v>
      </c>
      <c r="G299" s="24"/>
      <c r="H299" s="36"/>
    </row>
    <row r="300" spans="1:8" ht="12.75" customHeight="1">
      <c r="A300" s="22" t="s">
        <v>74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6">
        <f>ROUND(15.959601709375,4)</f>
        <v>15.9596</v>
      </c>
      <c r="D301" s="26">
        <f>F301</f>
        <v>15.9634</v>
      </c>
      <c r="E301" s="26">
        <f>F301</f>
        <v>15.9634</v>
      </c>
      <c r="F301" s="26">
        <f>ROUND(15.9634,4)</f>
        <v>15.9634</v>
      </c>
      <c r="G301" s="24"/>
      <c r="H301" s="36"/>
    </row>
    <row r="302" spans="1:8" ht="12.75" customHeight="1">
      <c r="A302" s="22">
        <v>42723</v>
      </c>
      <c r="B302" s="22"/>
      <c r="C302" s="26">
        <f>ROUND(15.959601709375,4)</f>
        <v>15.9596</v>
      </c>
      <c r="D302" s="26">
        <f>F302</f>
        <v>16.3</v>
      </c>
      <c r="E302" s="26">
        <f>F302</f>
        <v>16.3</v>
      </c>
      <c r="F302" s="26">
        <f>ROUND(16.3,4)</f>
        <v>16.3</v>
      </c>
      <c r="G302" s="24"/>
      <c r="H302" s="36"/>
    </row>
    <row r="303" spans="1:8" ht="12.75" customHeight="1">
      <c r="A303" s="22">
        <v>42807</v>
      </c>
      <c r="B303" s="22"/>
      <c r="C303" s="26">
        <f>ROUND(15.959601709375,4)</f>
        <v>15.9596</v>
      </c>
      <c r="D303" s="26">
        <f>F303</f>
        <v>16.6321</v>
      </c>
      <c r="E303" s="26">
        <f>F303</f>
        <v>16.6321</v>
      </c>
      <c r="F303" s="26">
        <f>ROUND(16.6321,4)</f>
        <v>16.6321</v>
      </c>
      <c r="G303" s="24"/>
      <c r="H303" s="36"/>
    </row>
    <row r="304" spans="1:8" ht="12.75" customHeight="1">
      <c r="A304" s="22">
        <v>42905</v>
      </c>
      <c r="B304" s="22"/>
      <c r="C304" s="26">
        <f>ROUND(15.959601709375,4)</f>
        <v>15.9596</v>
      </c>
      <c r="D304" s="26">
        <f>F304</f>
        <v>17.0225</v>
      </c>
      <c r="E304" s="26">
        <f>F304</f>
        <v>17.0225</v>
      </c>
      <c r="F304" s="26">
        <f>ROUND(17.0225,4)</f>
        <v>17.0225</v>
      </c>
      <c r="G304" s="24"/>
      <c r="H304" s="36"/>
    </row>
    <row r="305" spans="1:8" ht="12.75" customHeight="1">
      <c r="A305" s="22">
        <v>42996</v>
      </c>
      <c r="B305" s="22"/>
      <c r="C305" s="26">
        <f>ROUND(15.959601709375,4)</f>
        <v>15.9596</v>
      </c>
      <c r="D305" s="26">
        <f>F305</f>
        <v>17.3967</v>
      </c>
      <c r="E305" s="26">
        <f>F305</f>
        <v>17.3967</v>
      </c>
      <c r="F305" s="26">
        <f>ROUND(17.3967,4)</f>
        <v>17.3967</v>
      </c>
      <c r="G305" s="24"/>
      <c r="H305" s="36"/>
    </row>
    <row r="306" spans="1:8" ht="12.75" customHeight="1">
      <c r="A306" s="22">
        <v>43087</v>
      </c>
      <c r="B306" s="22"/>
      <c r="C306" s="26">
        <f>ROUND(15.959601709375,4)</f>
        <v>15.9596</v>
      </c>
      <c r="D306" s="26">
        <f>F306</f>
        <v>17.8175</v>
      </c>
      <c r="E306" s="26">
        <f>F306</f>
        <v>17.8175</v>
      </c>
      <c r="F306" s="26">
        <f>ROUND(17.8175,4)</f>
        <v>17.8175</v>
      </c>
      <c r="G306" s="24"/>
      <c r="H306" s="36"/>
    </row>
    <row r="307" spans="1:8" ht="12.75" customHeight="1">
      <c r="A307" s="22">
        <v>43178</v>
      </c>
      <c r="B307" s="22"/>
      <c r="C307" s="26">
        <f>ROUND(15.959601709375,4)</f>
        <v>15.9596</v>
      </c>
      <c r="D307" s="26">
        <f>F307</f>
        <v>18.3199</v>
      </c>
      <c r="E307" s="26">
        <f>F307</f>
        <v>18.3199</v>
      </c>
      <c r="F307" s="26">
        <f>ROUND(18.3199,4)</f>
        <v>18.3199</v>
      </c>
      <c r="G307" s="24"/>
      <c r="H307" s="36"/>
    </row>
    <row r="308" spans="1:8" ht="12.75" customHeight="1">
      <c r="A308" s="22" t="s">
        <v>75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42632</v>
      </c>
      <c r="B309" s="22"/>
      <c r="C309" s="26">
        <f>ROUND(14.5916517743171,4)</f>
        <v>14.5917</v>
      </c>
      <c r="D309" s="26">
        <f>F309</f>
        <v>14.5952</v>
      </c>
      <c r="E309" s="26">
        <f>F309</f>
        <v>14.5952</v>
      </c>
      <c r="F309" s="26">
        <f>ROUND(14.5952,4)</f>
        <v>14.5952</v>
      </c>
      <c r="G309" s="24"/>
      <c r="H309" s="36"/>
    </row>
    <row r="310" spans="1:8" ht="12.75" customHeight="1">
      <c r="A310" s="22">
        <v>42723</v>
      </c>
      <c r="B310" s="22"/>
      <c r="C310" s="26">
        <f>ROUND(14.5916517743171,4)</f>
        <v>14.5917</v>
      </c>
      <c r="D310" s="26">
        <f>F310</f>
        <v>14.922</v>
      </c>
      <c r="E310" s="26">
        <f>F310</f>
        <v>14.922</v>
      </c>
      <c r="F310" s="26">
        <f>ROUND(14.922,4)</f>
        <v>14.922</v>
      </c>
      <c r="G310" s="24"/>
      <c r="H310" s="36"/>
    </row>
    <row r="311" spans="1:8" ht="12.75" customHeight="1">
      <c r="A311" s="22">
        <v>42807</v>
      </c>
      <c r="B311" s="22"/>
      <c r="C311" s="26">
        <f>ROUND(14.5916517743171,4)</f>
        <v>14.5917</v>
      </c>
      <c r="D311" s="26">
        <f>F311</f>
        <v>15.2473</v>
      </c>
      <c r="E311" s="26">
        <f>F311</f>
        <v>15.2473</v>
      </c>
      <c r="F311" s="26">
        <f>ROUND(15.2473,4)</f>
        <v>15.2473</v>
      </c>
      <c r="G311" s="24"/>
      <c r="H311" s="36"/>
    </row>
    <row r="312" spans="1:8" ht="12.75" customHeight="1">
      <c r="A312" s="22">
        <v>42905</v>
      </c>
      <c r="B312" s="22"/>
      <c r="C312" s="26">
        <f>ROUND(14.5916517743171,4)</f>
        <v>14.5917</v>
      </c>
      <c r="D312" s="26">
        <f>F312</f>
        <v>15.6255</v>
      </c>
      <c r="E312" s="26">
        <f>F312</f>
        <v>15.6255</v>
      </c>
      <c r="F312" s="26">
        <f>ROUND(15.6255,4)</f>
        <v>15.6255</v>
      </c>
      <c r="G312" s="24"/>
      <c r="H312" s="36"/>
    </row>
    <row r="313" spans="1:8" ht="12.75" customHeight="1">
      <c r="A313" s="22">
        <v>42996</v>
      </c>
      <c r="B313" s="22"/>
      <c r="C313" s="26">
        <f>ROUND(14.5916517743171,4)</f>
        <v>14.5917</v>
      </c>
      <c r="D313" s="26">
        <f>F313</f>
        <v>15.9888</v>
      </c>
      <c r="E313" s="26">
        <f>F313</f>
        <v>15.9888</v>
      </c>
      <c r="F313" s="26">
        <f>ROUND(15.9888,4)</f>
        <v>15.9888</v>
      </c>
      <c r="G313" s="24"/>
      <c r="H313" s="36"/>
    </row>
    <row r="314" spans="1:8" ht="12.75" customHeight="1">
      <c r="A314" s="22" t="s">
        <v>76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42632</v>
      </c>
      <c r="B315" s="22"/>
      <c r="C315" s="26">
        <f>ROUND(18.6953854390625,4)</f>
        <v>18.6954</v>
      </c>
      <c r="D315" s="26">
        <f>F315</f>
        <v>18.6993</v>
      </c>
      <c r="E315" s="26">
        <f>F315</f>
        <v>18.6993</v>
      </c>
      <c r="F315" s="26">
        <f>ROUND(18.6993,4)</f>
        <v>18.6993</v>
      </c>
      <c r="G315" s="24"/>
      <c r="H315" s="36"/>
    </row>
    <row r="316" spans="1:8" ht="12.75" customHeight="1">
      <c r="A316" s="22">
        <v>42723</v>
      </c>
      <c r="B316" s="22"/>
      <c r="C316" s="26">
        <f>ROUND(18.6953854390625,4)</f>
        <v>18.6954</v>
      </c>
      <c r="D316" s="26">
        <f>F316</f>
        <v>19.0531</v>
      </c>
      <c r="E316" s="26">
        <f>F316</f>
        <v>19.0531</v>
      </c>
      <c r="F316" s="26">
        <f>ROUND(19.0531,4)</f>
        <v>19.0531</v>
      </c>
      <c r="G316" s="24"/>
      <c r="H316" s="36"/>
    </row>
    <row r="317" spans="1:8" ht="12.75" customHeight="1">
      <c r="A317" s="22">
        <v>42807</v>
      </c>
      <c r="B317" s="22"/>
      <c r="C317" s="26">
        <f>ROUND(18.6953854390625,4)</f>
        <v>18.6954</v>
      </c>
      <c r="D317" s="26">
        <f>F317</f>
        <v>19.4038</v>
      </c>
      <c r="E317" s="26">
        <f>F317</f>
        <v>19.4038</v>
      </c>
      <c r="F317" s="26">
        <f>ROUND(19.4038,4)</f>
        <v>19.4038</v>
      </c>
      <c r="G317" s="24"/>
      <c r="H317" s="36"/>
    </row>
    <row r="318" spans="1:8" ht="12.75" customHeight="1">
      <c r="A318" s="22">
        <v>42905</v>
      </c>
      <c r="B318" s="22"/>
      <c r="C318" s="26">
        <f>ROUND(18.6953854390625,4)</f>
        <v>18.6954</v>
      </c>
      <c r="D318" s="26">
        <f>F318</f>
        <v>19.8127</v>
      </c>
      <c r="E318" s="26">
        <f>F318</f>
        <v>19.8127</v>
      </c>
      <c r="F318" s="26">
        <f>ROUND(19.8127,4)</f>
        <v>19.8127</v>
      </c>
      <c r="G318" s="24"/>
      <c r="H318" s="36"/>
    </row>
    <row r="319" spans="1:8" ht="12.75" customHeight="1">
      <c r="A319" s="22">
        <v>42996</v>
      </c>
      <c r="B319" s="22"/>
      <c r="C319" s="26">
        <f>ROUND(18.6953854390625,4)</f>
        <v>18.6954</v>
      </c>
      <c r="D319" s="26">
        <f>F319</f>
        <v>20.2026</v>
      </c>
      <c r="E319" s="26">
        <f>F319</f>
        <v>20.2026</v>
      </c>
      <c r="F319" s="26">
        <f>ROUND(20.2026,4)</f>
        <v>20.2026</v>
      </c>
      <c r="G319" s="24"/>
      <c r="H319" s="36"/>
    </row>
    <row r="320" spans="1:8" ht="12.75" customHeight="1">
      <c r="A320" s="22">
        <v>43087</v>
      </c>
      <c r="B320" s="22"/>
      <c r="C320" s="26">
        <f>ROUND(18.6953854390625,4)</f>
        <v>18.6954</v>
      </c>
      <c r="D320" s="26">
        <f>F320</f>
        <v>20.688</v>
      </c>
      <c r="E320" s="26">
        <f>F320</f>
        <v>20.688</v>
      </c>
      <c r="F320" s="26">
        <f>ROUND(20.688,4)</f>
        <v>20.688</v>
      </c>
      <c r="G320" s="24"/>
      <c r="H320" s="36"/>
    </row>
    <row r="321" spans="1:8" ht="12.75" customHeight="1">
      <c r="A321" s="22">
        <v>43178</v>
      </c>
      <c r="B321" s="22"/>
      <c r="C321" s="26">
        <f>ROUND(18.6953854390625,4)</f>
        <v>18.6954</v>
      </c>
      <c r="D321" s="26">
        <f>F321</f>
        <v>20.7352</v>
      </c>
      <c r="E321" s="26">
        <f>F321</f>
        <v>20.7352</v>
      </c>
      <c r="F321" s="26">
        <f>ROUND(20.7352,4)</f>
        <v>20.7352</v>
      </c>
      <c r="G321" s="24"/>
      <c r="H321" s="36"/>
    </row>
    <row r="322" spans="1:8" ht="12.75" customHeight="1">
      <c r="A322" s="22" t="s">
        <v>77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42632</v>
      </c>
      <c r="B323" s="22"/>
      <c r="C323" s="26">
        <f>ROUND(1.84158718907076,4)</f>
        <v>1.8416</v>
      </c>
      <c r="D323" s="26">
        <f>F323</f>
        <v>1.842</v>
      </c>
      <c r="E323" s="26">
        <f>F323</f>
        <v>1.842</v>
      </c>
      <c r="F323" s="26">
        <f>ROUND(1.842,4)</f>
        <v>1.842</v>
      </c>
      <c r="G323" s="24"/>
      <c r="H323" s="36"/>
    </row>
    <row r="324" spans="1:8" ht="12.75" customHeight="1">
      <c r="A324" s="22">
        <v>42723</v>
      </c>
      <c r="B324" s="22"/>
      <c r="C324" s="26">
        <f>ROUND(1.84158718907076,4)</f>
        <v>1.8416</v>
      </c>
      <c r="D324" s="26">
        <f>F324</f>
        <v>1.8752</v>
      </c>
      <c r="E324" s="26">
        <f>F324</f>
        <v>1.8752</v>
      </c>
      <c r="F324" s="26">
        <f>ROUND(1.8752,4)</f>
        <v>1.8752</v>
      </c>
      <c r="G324" s="24"/>
      <c r="H324" s="36"/>
    </row>
    <row r="325" spans="1:8" ht="12.75" customHeight="1">
      <c r="A325" s="22">
        <v>42807</v>
      </c>
      <c r="B325" s="22"/>
      <c r="C325" s="26">
        <f>ROUND(1.84158718907076,4)</f>
        <v>1.8416</v>
      </c>
      <c r="D325" s="26">
        <f>F325</f>
        <v>1.9069</v>
      </c>
      <c r="E325" s="26">
        <f>F325</f>
        <v>1.9069</v>
      </c>
      <c r="F325" s="26">
        <f>ROUND(1.9069,4)</f>
        <v>1.9069</v>
      </c>
      <c r="G325" s="24"/>
      <c r="H325" s="36"/>
    </row>
    <row r="326" spans="1:8" ht="12.75" customHeight="1">
      <c r="A326" s="22">
        <v>42905</v>
      </c>
      <c r="B326" s="22"/>
      <c r="C326" s="26">
        <f>ROUND(1.84158718907076,4)</f>
        <v>1.8416</v>
      </c>
      <c r="D326" s="26">
        <f>F326</f>
        <v>1.9433</v>
      </c>
      <c r="E326" s="26">
        <f>F326</f>
        <v>1.9433</v>
      </c>
      <c r="F326" s="26">
        <f>ROUND(1.9433,4)</f>
        <v>1.9433</v>
      </c>
      <c r="G326" s="24"/>
      <c r="H326" s="36"/>
    </row>
    <row r="327" spans="1:8" ht="12.75" customHeight="1">
      <c r="A327" s="22" t="s">
        <v>78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8">
        <f>ROUND(0.1397513325835,6)</f>
        <v>0.139751</v>
      </c>
      <c r="D328" s="28">
        <f>F328</f>
        <v>0.139785</v>
      </c>
      <c r="E328" s="28">
        <f>F328</f>
        <v>0.139785</v>
      </c>
      <c r="F328" s="28">
        <f>ROUND(0.139785,6)</f>
        <v>0.139785</v>
      </c>
      <c r="G328" s="24"/>
      <c r="H328" s="36"/>
    </row>
    <row r="329" spans="1:8" ht="12.75" customHeight="1">
      <c r="A329" s="22">
        <v>42723</v>
      </c>
      <c r="B329" s="22"/>
      <c r="C329" s="28">
        <f>ROUND(0.1397513325835,6)</f>
        <v>0.139751</v>
      </c>
      <c r="D329" s="28">
        <f>F329</f>
        <v>0.142763</v>
      </c>
      <c r="E329" s="28">
        <f>F329</f>
        <v>0.142763</v>
      </c>
      <c r="F329" s="28">
        <f>ROUND(0.142763,6)</f>
        <v>0.142763</v>
      </c>
      <c r="G329" s="24"/>
      <c r="H329" s="36"/>
    </row>
    <row r="330" spans="1:8" ht="12.75" customHeight="1">
      <c r="A330" s="22">
        <v>42807</v>
      </c>
      <c r="B330" s="22"/>
      <c r="C330" s="28">
        <f>ROUND(0.1397513325835,6)</f>
        <v>0.139751</v>
      </c>
      <c r="D330" s="28">
        <f>F330</f>
        <v>0.145721</v>
      </c>
      <c r="E330" s="28">
        <f>F330</f>
        <v>0.145721</v>
      </c>
      <c r="F330" s="28">
        <f>ROUND(0.145721,6)</f>
        <v>0.145721</v>
      </c>
      <c r="G330" s="24"/>
      <c r="H330" s="36"/>
    </row>
    <row r="331" spans="1:8" ht="12.75" customHeight="1">
      <c r="A331" s="22">
        <v>42905</v>
      </c>
      <c r="B331" s="22"/>
      <c r="C331" s="28">
        <f>ROUND(0.1397513325835,6)</f>
        <v>0.139751</v>
      </c>
      <c r="D331" s="28">
        <f>F331</f>
        <v>0.149173</v>
      </c>
      <c r="E331" s="28">
        <f>F331</f>
        <v>0.149173</v>
      </c>
      <c r="F331" s="28">
        <f>ROUND(0.149173,6)</f>
        <v>0.149173</v>
      </c>
      <c r="G331" s="24"/>
      <c r="H331" s="36"/>
    </row>
    <row r="332" spans="1:8" ht="12.75" customHeight="1">
      <c r="A332" s="22">
        <v>42996</v>
      </c>
      <c r="B332" s="22"/>
      <c r="C332" s="28">
        <f>ROUND(0.1397513325835,6)</f>
        <v>0.139751</v>
      </c>
      <c r="D332" s="28">
        <f>F332</f>
        <v>0.152492</v>
      </c>
      <c r="E332" s="28">
        <f>F332</f>
        <v>0.152492</v>
      </c>
      <c r="F332" s="28">
        <f>ROUND(0.152492,6)</f>
        <v>0.152492</v>
      </c>
      <c r="G332" s="24"/>
      <c r="H332" s="36"/>
    </row>
    <row r="333" spans="1:8" ht="12.75" customHeight="1">
      <c r="A333" s="22" t="s">
        <v>79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42632</v>
      </c>
      <c r="B334" s="22"/>
      <c r="C334" s="26">
        <f>ROUND(0.141055034550839,4)</f>
        <v>0.1411</v>
      </c>
      <c r="D334" s="26">
        <f>F334</f>
        <v>0.1411</v>
      </c>
      <c r="E334" s="26">
        <f>F334</f>
        <v>0.1411</v>
      </c>
      <c r="F334" s="26">
        <f>ROUND(0.1411,4)</f>
        <v>0.1411</v>
      </c>
      <c r="G334" s="24"/>
      <c r="H334" s="36"/>
    </row>
    <row r="335" spans="1:8" ht="12.75" customHeight="1">
      <c r="A335" s="22">
        <v>42723</v>
      </c>
      <c r="B335" s="22"/>
      <c r="C335" s="26">
        <f>ROUND(0.141055034550839,4)</f>
        <v>0.1411</v>
      </c>
      <c r="D335" s="26">
        <f>F335</f>
        <v>0.1415</v>
      </c>
      <c r="E335" s="26">
        <f>F335</f>
        <v>0.1415</v>
      </c>
      <c r="F335" s="26">
        <f>ROUND(0.1415,4)</f>
        <v>0.1415</v>
      </c>
      <c r="G335" s="24"/>
      <c r="H335" s="36"/>
    </row>
    <row r="336" spans="1:8" ht="12.75" customHeight="1">
      <c r="A336" s="22">
        <v>42807</v>
      </c>
      <c r="B336" s="22"/>
      <c r="C336" s="26">
        <f>ROUND(0.141055034550839,4)</f>
        <v>0.1411</v>
      </c>
      <c r="D336" s="26">
        <f>F336</f>
        <v>0.1403</v>
      </c>
      <c r="E336" s="26">
        <f>F336</f>
        <v>0.1403</v>
      </c>
      <c r="F336" s="26">
        <f>ROUND(0.1403,4)</f>
        <v>0.1403</v>
      </c>
      <c r="G336" s="24"/>
      <c r="H336" s="36"/>
    </row>
    <row r="337" spans="1:8" ht="12.75" customHeight="1">
      <c r="A337" s="22">
        <v>42905</v>
      </c>
      <c r="B337" s="22"/>
      <c r="C337" s="26">
        <f>ROUND(0.141055034550839,4)</f>
        <v>0.1411</v>
      </c>
      <c r="D337" s="26">
        <f>F337</f>
        <v>0.1412</v>
      </c>
      <c r="E337" s="26">
        <f>F337</f>
        <v>0.1412</v>
      </c>
      <c r="F337" s="26">
        <f>ROUND(0.1412,4)</f>
        <v>0.1412</v>
      </c>
      <c r="G337" s="24"/>
      <c r="H337" s="36"/>
    </row>
    <row r="338" spans="1:8" ht="12.75" customHeight="1">
      <c r="A338" s="22" t="s">
        <v>80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42632</v>
      </c>
      <c r="B339" s="22"/>
      <c r="C339" s="26">
        <f>ROUND(10.3808676875,4)</f>
        <v>10.3809</v>
      </c>
      <c r="D339" s="26">
        <f>F339</f>
        <v>10.3798</v>
      </c>
      <c r="E339" s="26">
        <f>F339</f>
        <v>10.3798</v>
      </c>
      <c r="F339" s="26">
        <f>ROUND(10.3798,4)</f>
        <v>10.3798</v>
      </c>
      <c r="G339" s="24"/>
      <c r="H339" s="36"/>
    </row>
    <row r="340" spans="1:8" ht="12.75" customHeight="1">
      <c r="A340" s="22">
        <v>42723</v>
      </c>
      <c r="B340" s="22"/>
      <c r="C340" s="26">
        <f>ROUND(10.3808676875,4)</f>
        <v>10.3809</v>
      </c>
      <c r="D340" s="26">
        <f>F340</f>
        <v>10.5249</v>
      </c>
      <c r="E340" s="26">
        <f>F340</f>
        <v>10.5249</v>
      </c>
      <c r="F340" s="26">
        <f>ROUND(10.5249,4)</f>
        <v>10.5249</v>
      </c>
      <c r="G340" s="24"/>
      <c r="H340" s="36"/>
    </row>
    <row r="341" spans="1:8" ht="12.75" customHeight="1">
      <c r="A341" s="22">
        <v>42807</v>
      </c>
      <c r="B341" s="22"/>
      <c r="C341" s="26">
        <f>ROUND(10.3808676875,4)</f>
        <v>10.3809</v>
      </c>
      <c r="D341" s="26">
        <f>F341</f>
        <v>10.665</v>
      </c>
      <c r="E341" s="26">
        <f>F341</f>
        <v>10.665</v>
      </c>
      <c r="F341" s="26">
        <f>ROUND(10.665,4)</f>
        <v>10.665</v>
      </c>
      <c r="G341" s="24"/>
      <c r="H341" s="36"/>
    </row>
    <row r="342" spans="1:8" ht="12.75" customHeight="1">
      <c r="A342" s="22">
        <v>42905</v>
      </c>
      <c r="B342" s="22"/>
      <c r="C342" s="26">
        <f>ROUND(10.3808676875,4)</f>
        <v>10.3809</v>
      </c>
      <c r="D342" s="26">
        <f>F342</f>
        <v>10.8305</v>
      </c>
      <c r="E342" s="26">
        <f>F342</f>
        <v>10.8305</v>
      </c>
      <c r="F342" s="26">
        <f>ROUND(10.8305,4)</f>
        <v>10.8305</v>
      </c>
      <c r="G342" s="24"/>
      <c r="H342" s="36"/>
    </row>
    <row r="343" spans="1:8" ht="12.75" customHeight="1">
      <c r="A343" s="22" t="s">
        <v>81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42632</v>
      </c>
      <c r="B344" s="22"/>
      <c r="C344" s="26">
        <f>ROUND(10.4504315073503,4)</f>
        <v>10.4504</v>
      </c>
      <c r="D344" s="26">
        <f>F344</f>
        <v>10.4525</v>
      </c>
      <c r="E344" s="26">
        <f>F344</f>
        <v>10.4525</v>
      </c>
      <c r="F344" s="26">
        <f>ROUND(10.4525,4)</f>
        <v>10.4525</v>
      </c>
      <c r="G344" s="24"/>
      <c r="H344" s="36"/>
    </row>
    <row r="345" spans="1:8" ht="12.75" customHeight="1">
      <c r="A345" s="22">
        <v>42723</v>
      </c>
      <c r="B345" s="22"/>
      <c r="C345" s="26">
        <f>ROUND(10.4504315073503,4)</f>
        <v>10.4504</v>
      </c>
      <c r="D345" s="26">
        <f>F345</f>
        <v>10.6314</v>
      </c>
      <c r="E345" s="26">
        <f>F345</f>
        <v>10.6314</v>
      </c>
      <c r="F345" s="26">
        <f>ROUND(10.6314,4)</f>
        <v>10.6314</v>
      </c>
      <c r="G345" s="24"/>
      <c r="H345" s="36"/>
    </row>
    <row r="346" spans="1:8" ht="12.75" customHeight="1">
      <c r="A346" s="22">
        <v>42807</v>
      </c>
      <c r="B346" s="22"/>
      <c r="C346" s="26">
        <f>ROUND(10.4504315073503,4)</f>
        <v>10.4504</v>
      </c>
      <c r="D346" s="26">
        <f>F346</f>
        <v>10.8052</v>
      </c>
      <c r="E346" s="26">
        <f>F346</f>
        <v>10.8052</v>
      </c>
      <c r="F346" s="26">
        <f>ROUND(10.8052,4)</f>
        <v>10.8052</v>
      </c>
      <c r="G346" s="24"/>
      <c r="H346" s="36"/>
    </row>
    <row r="347" spans="1:8" ht="12.75" customHeight="1">
      <c r="A347" s="22">
        <v>42905</v>
      </c>
      <c r="B347" s="22"/>
      <c r="C347" s="26">
        <f>ROUND(10.4504315073503,4)</f>
        <v>10.4504</v>
      </c>
      <c r="D347" s="26">
        <f>F347</f>
        <v>11.0052</v>
      </c>
      <c r="E347" s="26">
        <f>F347</f>
        <v>11.0052</v>
      </c>
      <c r="F347" s="26">
        <f>ROUND(11.0052,4)</f>
        <v>11.0052</v>
      </c>
      <c r="G347" s="24"/>
      <c r="H347" s="36"/>
    </row>
    <row r="348" spans="1:8" ht="12.75" customHeight="1">
      <c r="A348" s="22" t="s">
        <v>82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42632</v>
      </c>
      <c r="B349" s="22"/>
      <c r="C349" s="26">
        <f>ROUND(4.7903431282163,4)</f>
        <v>4.7903</v>
      </c>
      <c r="D349" s="26">
        <f>F349</f>
        <v>4.7903</v>
      </c>
      <c r="E349" s="26">
        <f>F349</f>
        <v>4.7903</v>
      </c>
      <c r="F349" s="26">
        <f>ROUND(4.7903,4)</f>
        <v>4.7903</v>
      </c>
      <c r="G349" s="24"/>
      <c r="H349" s="36"/>
    </row>
    <row r="350" spans="1:8" ht="12.75" customHeight="1">
      <c r="A350" s="22">
        <v>42723</v>
      </c>
      <c r="B350" s="22"/>
      <c r="C350" s="26">
        <f>ROUND(4.7903431282163,4)</f>
        <v>4.7903</v>
      </c>
      <c r="D350" s="26">
        <f>F350</f>
        <v>4.7847</v>
      </c>
      <c r="E350" s="26">
        <f>F350</f>
        <v>4.7847</v>
      </c>
      <c r="F350" s="26">
        <f>ROUND(4.7847,4)</f>
        <v>4.7847</v>
      </c>
      <c r="G350" s="24"/>
      <c r="H350" s="36"/>
    </row>
    <row r="351" spans="1:8" ht="12.75" customHeight="1">
      <c r="A351" s="22">
        <v>42807</v>
      </c>
      <c r="B351" s="22"/>
      <c r="C351" s="26">
        <f>ROUND(4.7903431282163,4)</f>
        <v>4.7903</v>
      </c>
      <c r="D351" s="26">
        <f>F351</f>
        <v>4.78</v>
      </c>
      <c r="E351" s="26">
        <f>F351</f>
        <v>4.78</v>
      </c>
      <c r="F351" s="26">
        <f>ROUND(4.78,4)</f>
        <v>4.78</v>
      </c>
      <c r="G351" s="24"/>
      <c r="H351" s="36"/>
    </row>
    <row r="352" spans="1:8" ht="12.75" customHeight="1">
      <c r="A352" s="22" t="s">
        <v>83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6">
        <f>ROUND(14.288875,4)</f>
        <v>14.2889</v>
      </c>
      <c r="D353" s="26">
        <f>F353</f>
        <v>14.2917</v>
      </c>
      <c r="E353" s="26">
        <f>F353</f>
        <v>14.2917</v>
      </c>
      <c r="F353" s="26">
        <f>ROUND(14.2917,4)</f>
        <v>14.2917</v>
      </c>
      <c r="G353" s="24"/>
      <c r="H353" s="36"/>
    </row>
    <row r="354" spans="1:8" ht="12.75" customHeight="1">
      <c r="A354" s="22">
        <v>42723</v>
      </c>
      <c r="B354" s="22"/>
      <c r="C354" s="26">
        <f>ROUND(14.288875,4)</f>
        <v>14.2889</v>
      </c>
      <c r="D354" s="26">
        <f>F354</f>
        <v>14.5393</v>
      </c>
      <c r="E354" s="26">
        <f>F354</f>
        <v>14.5393</v>
      </c>
      <c r="F354" s="26">
        <f>ROUND(14.5393,4)</f>
        <v>14.5393</v>
      </c>
      <c r="G354" s="24"/>
      <c r="H354" s="36"/>
    </row>
    <row r="355" spans="1:8" ht="12.75" customHeight="1">
      <c r="A355" s="22">
        <v>42807</v>
      </c>
      <c r="B355" s="22"/>
      <c r="C355" s="26">
        <f>ROUND(14.288875,4)</f>
        <v>14.2889</v>
      </c>
      <c r="D355" s="26">
        <f>F355</f>
        <v>14.7773</v>
      </c>
      <c r="E355" s="26">
        <f>F355</f>
        <v>14.7773</v>
      </c>
      <c r="F355" s="26">
        <f>ROUND(14.7773,4)</f>
        <v>14.7773</v>
      </c>
      <c r="G355" s="24"/>
      <c r="H355" s="36"/>
    </row>
    <row r="356" spans="1:8" ht="12.75" customHeight="1">
      <c r="A356" s="22">
        <v>42905</v>
      </c>
      <c r="B356" s="22"/>
      <c r="C356" s="26">
        <f>ROUND(14.288875,4)</f>
        <v>14.2889</v>
      </c>
      <c r="D356" s="26">
        <f>F356</f>
        <v>15.0556</v>
      </c>
      <c r="E356" s="26">
        <f>F356</f>
        <v>15.0556</v>
      </c>
      <c r="F356" s="26">
        <f>ROUND(15.0556,4)</f>
        <v>15.0556</v>
      </c>
      <c r="G356" s="24"/>
      <c r="H356" s="36"/>
    </row>
    <row r="357" spans="1:8" ht="12.75" customHeight="1">
      <c r="A357" s="22">
        <v>42996</v>
      </c>
      <c r="B357" s="22"/>
      <c r="C357" s="26">
        <f>ROUND(14.288875,4)</f>
        <v>14.2889</v>
      </c>
      <c r="D357" s="26">
        <f>F357</f>
        <v>15.3191</v>
      </c>
      <c r="E357" s="26">
        <f>F357</f>
        <v>15.3191</v>
      </c>
      <c r="F357" s="26">
        <f>ROUND(15.3191,4)</f>
        <v>15.3191</v>
      </c>
      <c r="G357" s="24"/>
      <c r="H357" s="36"/>
    </row>
    <row r="358" spans="1:8" ht="12.75" customHeight="1">
      <c r="A358" s="22" t="s">
        <v>84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42632</v>
      </c>
      <c r="B359" s="22"/>
      <c r="C359" s="26">
        <f>ROUND(14.288875,4)</f>
        <v>14.2889</v>
      </c>
      <c r="D359" s="26">
        <f>F359</f>
        <v>14.2917</v>
      </c>
      <c r="E359" s="26">
        <f>F359</f>
        <v>14.2917</v>
      </c>
      <c r="F359" s="26">
        <f>ROUND(14.2917,4)</f>
        <v>14.2917</v>
      </c>
      <c r="G359" s="24"/>
      <c r="H359" s="36"/>
    </row>
    <row r="360" spans="1:8" ht="12.75" customHeight="1">
      <c r="A360" s="22">
        <v>42723</v>
      </c>
      <c r="B360" s="22"/>
      <c r="C360" s="26">
        <f>ROUND(14.288875,4)</f>
        <v>14.2889</v>
      </c>
      <c r="D360" s="26">
        <f>F360</f>
        <v>14.5393</v>
      </c>
      <c r="E360" s="26">
        <f>F360</f>
        <v>14.5393</v>
      </c>
      <c r="F360" s="26">
        <f>ROUND(14.5393,4)</f>
        <v>14.5393</v>
      </c>
      <c r="G360" s="24"/>
      <c r="H360" s="36"/>
    </row>
    <row r="361" spans="1:8" ht="12.75" customHeight="1">
      <c r="A361" s="22">
        <v>42807</v>
      </c>
      <c r="B361" s="22"/>
      <c r="C361" s="26">
        <f>ROUND(14.288875,4)</f>
        <v>14.2889</v>
      </c>
      <c r="D361" s="26">
        <f>F361</f>
        <v>14.7773</v>
      </c>
      <c r="E361" s="26">
        <f>F361</f>
        <v>14.7773</v>
      </c>
      <c r="F361" s="26">
        <f>ROUND(14.7773,4)</f>
        <v>14.7773</v>
      </c>
      <c r="G361" s="24"/>
      <c r="H361" s="36"/>
    </row>
    <row r="362" spans="1:8" ht="12.75" customHeight="1">
      <c r="A362" s="22">
        <v>42905</v>
      </c>
      <c r="B362" s="22"/>
      <c r="C362" s="26">
        <f>ROUND(14.288875,4)</f>
        <v>14.2889</v>
      </c>
      <c r="D362" s="26">
        <f>F362</f>
        <v>15.0556</v>
      </c>
      <c r="E362" s="26">
        <f>F362</f>
        <v>15.0556</v>
      </c>
      <c r="F362" s="26">
        <f>ROUND(15.0556,4)</f>
        <v>15.0556</v>
      </c>
      <c r="G362" s="24"/>
      <c r="H362" s="36"/>
    </row>
    <row r="363" spans="1:8" ht="12.75" customHeight="1">
      <c r="A363" s="22">
        <v>42996</v>
      </c>
      <c r="B363" s="22"/>
      <c r="C363" s="26">
        <f>ROUND(14.288875,4)</f>
        <v>14.2889</v>
      </c>
      <c r="D363" s="26">
        <f>F363</f>
        <v>15.3191</v>
      </c>
      <c r="E363" s="26">
        <f>F363</f>
        <v>15.3191</v>
      </c>
      <c r="F363" s="26">
        <f>ROUND(15.3191,4)</f>
        <v>15.3191</v>
      </c>
      <c r="G363" s="24"/>
      <c r="H363" s="36"/>
    </row>
    <row r="364" spans="1:8" ht="12.75" customHeight="1">
      <c r="A364" s="22">
        <v>43087</v>
      </c>
      <c r="B364" s="22"/>
      <c r="C364" s="26">
        <f>ROUND(14.288875,4)</f>
        <v>14.2889</v>
      </c>
      <c r="D364" s="26">
        <f>F364</f>
        <v>15.6515</v>
      </c>
      <c r="E364" s="26">
        <f>F364</f>
        <v>15.6515</v>
      </c>
      <c r="F364" s="26">
        <f>ROUND(15.6515,4)</f>
        <v>15.6515</v>
      </c>
      <c r="G364" s="24"/>
      <c r="H364" s="36"/>
    </row>
    <row r="365" spans="1:8" ht="12.75" customHeight="1">
      <c r="A365" s="22">
        <v>43178</v>
      </c>
      <c r="B365" s="22"/>
      <c r="C365" s="26">
        <f>ROUND(14.288875,4)</f>
        <v>14.2889</v>
      </c>
      <c r="D365" s="26">
        <f>F365</f>
        <v>15.9854</v>
      </c>
      <c r="E365" s="26">
        <f>F365</f>
        <v>15.9854</v>
      </c>
      <c r="F365" s="26">
        <f>ROUND(15.9854,4)</f>
        <v>15.9854</v>
      </c>
      <c r="G365" s="24"/>
      <c r="H365" s="36"/>
    </row>
    <row r="366" spans="1:8" ht="12.75" customHeight="1">
      <c r="A366" s="22">
        <v>43269</v>
      </c>
      <c r="B366" s="22"/>
      <c r="C366" s="26">
        <f>ROUND(14.288875,4)</f>
        <v>14.2889</v>
      </c>
      <c r="D366" s="26">
        <f>F366</f>
        <v>16.3194</v>
      </c>
      <c r="E366" s="26">
        <f>F366</f>
        <v>16.3194</v>
      </c>
      <c r="F366" s="26">
        <f>ROUND(16.3194,4)</f>
        <v>16.3194</v>
      </c>
      <c r="G366" s="24"/>
      <c r="H366" s="36"/>
    </row>
    <row r="367" spans="1:8" ht="12.75" customHeight="1">
      <c r="A367" s="22">
        <v>43360</v>
      </c>
      <c r="B367" s="22"/>
      <c r="C367" s="26">
        <f>ROUND(14.288875,4)</f>
        <v>14.2889</v>
      </c>
      <c r="D367" s="26">
        <f>F367</f>
        <v>16.6534</v>
      </c>
      <c r="E367" s="26">
        <f>F367</f>
        <v>16.6534</v>
      </c>
      <c r="F367" s="26">
        <f>ROUND(16.6534,4)</f>
        <v>16.6534</v>
      </c>
      <c r="G367" s="24"/>
      <c r="H367" s="36"/>
    </row>
    <row r="368" spans="1:8" ht="12.75" customHeight="1">
      <c r="A368" s="22">
        <v>43448</v>
      </c>
      <c r="B368" s="22"/>
      <c r="C368" s="26">
        <f>ROUND(14.288875,4)</f>
        <v>14.2889</v>
      </c>
      <c r="D368" s="26">
        <f>F368</f>
        <v>16.9747</v>
      </c>
      <c r="E368" s="26">
        <f>F368</f>
        <v>16.9747</v>
      </c>
      <c r="F368" s="26">
        <f>ROUND(16.9747,4)</f>
        <v>16.9747</v>
      </c>
      <c r="G368" s="24"/>
      <c r="H368" s="36"/>
    </row>
    <row r="369" spans="1:8" ht="12.75" customHeight="1">
      <c r="A369" s="22">
        <v>43542</v>
      </c>
      <c r="B369" s="22"/>
      <c r="C369" s="26">
        <f>ROUND(14.288875,4)</f>
        <v>14.2889</v>
      </c>
      <c r="D369" s="26">
        <f>F369</f>
        <v>17.3178</v>
      </c>
      <c r="E369" s="26">
        <f>F369</f>
        <v>17.3178</v>
      </c>
      <c r="F369" s="26">
        <f>ROUND(17.3178,4)</f>
        <v>17.3178</v>
      </c>
      <c r="G369" s="24"/>
      <c r="H369" s="36"/>
    </row>
    <row r="370" spans="1:8" ht="12.75" customHeight="1">
      <c r="A370" s="22">
        <v>43630</v>
      </c>
      <c r="B370" s="22"/>
      <c r="C370" s="26">
        <f>ROUND(14.288875,4)</f>
        <v>14.2889</v>
      </c>
      <c r="D370" s="26">
        <f>F370</f>
        <v>17.6391</v>
      </c>
      <c r="E370" s="26">
        <f>F370</f>
        <v>17.6391</v>
      </c>
      <c r="F370" s="26">
        <f>ROUND(17.6391,4)</f>
        <v>17.6391</v>
      </c>
      <c r="G370" s="24"/>
      <c r="H370" s="36"/>
    </row>
    <row r="371" spans="1:8" ht="12.75" customHeight="1">
      <c r="A371" s="22">
        <v>43724</v>
      </c>
      <c r="B371" s="22"/>
      <c r="C371" s="26">
        <f>ROUND(14.288875,4)</f>
        <v>14.2889</v>
      </c>
      <c r="D371" s="26">
        <f>F371</f>
        <v>17.9823</v>
      </c>
      <c r="E371" s="26">
        <f>F371</f>
        <v>17.9823</v>
      </c>
      <c r="F371" s="26">
        <f>ROUND(17.9823,4)</f>
        <v>17.9823</v>
      </c>
      <c r="G371" s="24"/>
      <c r="H371" s="36"/>
    </row>
    <row r="372" spans="1:8" ht="12.75" customHeight="1">
      <c r="A372" s="22" t="s">
        <v>85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42632</v>
      </c>
      <c r="B373" s="22"/>
      <c r="C373" s="26">
        <f>ROUND(1.41488018615705,4)</f>
        <v>1.4149</v>
      </c>
      <c r="D373" s="26">
        <f>F373</f>
        <v>1.4143</v>
      </c>
      <c r="E373" s="26">
        <f>F373</f>
        <v>1.4143</v>
      </c>
      <c r="F373" s="26">
        <f>ROUND(1.4143,4)</f>
        <v>1.4143</v>
      </c>
      <c r="G373" s="24"/>
      <c r="H373" s="36"/>
    </row>
    <row r="374" spans="1:8" ht="12.75" customHeight="1">
      <c r="A374" s="22">
        <v>42723</v>
      </c>
      <c r="B374" s="22"/>
      <c r="C374" s="26">
        <f>ROUND(1.41488018615705,4)</f>
        <v>1.4149</v>
      </c>
      <c r="D374" s="26">
        <f>F374</f>
        <v>1.3627</v>
      </c>
      <c r="E374" s="26">
        <f>F374</f>
        <v>1.3627</v>
      </c>
      <c r="F374" s="26">
        <f>ROUND(1.3627,4)</f>
        <v>1.3627</v>
      </c>
      <c r="G374" s="24"/>
      <c r="H374" s="36"/>
    </row>
    <row r="375" spans="1:8" ht="12.75" customHeight="1">
      <c r="A375" s="22">
        <v>42807</v>
      </c>
      <c r="B375" s="22"/>
      <c r="C375" s="26">
        <f>ROUND(1.41488018615705,4)</f>
        <v>1.4149</v>
      </c>
      <c r="D375" s="26">
        <f>F375</f>
        <v>1.3249</v>
      </c>
      <c r="E375" s="26">
        <f>F375</f>
        <v>1.3249</v>
      </c>
      <c r="F375" s="26">
        <f>ROUND(1.3249,4)</f>
        <v>1.3249</v>
      </c>
      <c r="G375" s="24"/>
      <c r="H375" s="36"/>
    </row>
    <row r="376" spans="1:8" ht="12.75" customHeight="1">
      <c r="A376" s="22">
        <v>42905</v>
      </c>
      <c r="B376" s="22"/>
      <c r="C376" s="26">
        <f>ROUND(1.41488018615705,4)</f>
        <v>1.4149</v>
      </c>
      <c r="D376" s="26">
        <f>F376</f>
        <v>1.2759</v>
      </c>
      <c r="E376" s="26">
        <f>F376</f>
        <v>1.2759</v>
      </c>
      <c r="F376" s="26">
        <f>ROUND(1.2759,4)</f>
        <v>1.2759</v>
      </c>
      <c r="G376" s="24"/>
      <c r="H376" s="36"/>
    </row>
    <row r="377" spans="1:8" ht="12.75" customHeight="1">
      <c r="A377" s="22" t="s">
        <v>86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42677</v>
      </c>
      <c r="B378" s="22"/>
      <c r="C378" s="27">
        <f>ROUND(582.682,3)</f>
        <v>582.682</v>
      </c>
      <c r="D378" s="27">
        <f>F378</f>
        <v>588.421</v>
      </c>
      <c r="E378" s="27">
        <f>F378</f>
        <v>588.421</v>
      </c>
      <c r="F378" s="27">
        <f>ROUND(588.421,3)</f>
        <v>588.421</v>
      </c>
      <c r="G378" s="24"/>
      <c r="H378" s="36"/>
    </row>
    <row r="379" spans="1:8" ht="12.75" customHeight="1">
      <c r="A379" s="22">
        <v>42768</v>
      </c>
      <c r="B379" s="22"/>
      <c r="C379" s="27">
        <f>ROUND(582.682,3)</f>
        <v>582.682</v>
      </c>
      <c r="D379" s="27">
        <f>F379</f>
        <v>599.755</v>
      </c>
      <c r="E379" s="27">
        <f>F379</f>
        <v>599.755</v>
      </c>
      <c r="F379" s="27">
        <f>ROUND(599.755,3)</f>
        <v>599.755</v>
      </c>
      <c r="G379" s="24"/>
      <c r="H379" s="36"/>
    </row>
    <row r="380" spans="1:8" ht="12.75" customHeight="1">
      <c r="A380" s="22">
        <v>42859</v>
      </c>
      <c r="B380" s="22"/>
      <c r="C380" s="27">
        <f>ROUND(582.682,3)</f>
        <v>582.682</v>
      </c>
      <c r="D380" s="27">
        <f>F380</f>
        <v>611.786</v>
      </c>
      <c r="E380" s="27">
        <f>F380</f>
        <v>611.786</v>
      </c>
      <c r="F380" s="27">
        <f>ROUND(611.786,3)</f>
        <v>611.786</v>
      </c>
      <c r="G380" s="24"/>
      <c r="H380" s="36"/>
    </row>
    <row r="381" spans="1:8" ht="12.75" customHeight="1">
      <c r="A381" s="22">
        <v>42950</v>
      </c>
      <c r="B381" s="22"/>
      <c r="C381" s="27">
        <f>ROUND(582.682,3)</f>
        <v>582.682</v>
      </c>
      <c r="D381" s="27">
        <f>F381</f>
        <v>624.561</v>
      </c>
      <c r="E381" s="27">
        <f>F381</f>
        <v>624.561</v>
      </c>
      <c r="F381" s="27">
        <f>ROUND(624.561,3)</f>
        <v>624.561</v>
      </c>
      <c r="G381" s="24"/>
      <c r="H381" s="36"/>
    </row>
    <row r="382" spans="1:8" ht="12.75" customHeight="1">
      <c r="A382" s="22" t="s">
        <v>87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42677</v>
      </c>
      <c r="B383" s="22"/>
      <c r="C383" s="27">
        <f>ROUND(500.895,3)</f>
        <v>500.895</v>
      </c>
      <c r="D383" s="27">
        <f>F383</f>
        <v>505.829</v>
      </c>
      <c r="E383" s="27">
        <f>F383</f>
        <v>505.829</v>
      </c>
      <c r="F383" s="27">
        <f>ROUND(505.829,3)</f>
        <v>505.829</v>
      </c>
      <c r="G383" s="24"/>
      <c r="H383" s="36"/>
    </row>
    <row r="384" spans="1:8" ht="12.75" customHeight="1">
      <c r="A384" s="22">
        <v>42768</v>
      </c>
      <c r="B384" s="22"/>
      <c r="C384" s="27">
        <f>ROUND(500.895,3)</f>
        <v>500.895</v>
      </c>
      <c r="D384" s="27">
        <f>F384</f>
        <v>515.571</v>
      </c>
      <c r="E384" s="27">
        <f>F384</f>
        <v>515.571</v>
      </c>
      <c r="F384" s="27">
        <f>ROUND(515.571,3)</f>
        <v>515.571</v>
      </c>
      <c r="G384" s="24"/>
      <c r="H384" s="36"/>
    </row>
    <row r="385" spans="1:8" ht="12.75" customHeight="1">
      <c r="A385" s="22">
        <v>42859</v>
      </c>
      <c r="B385" s="22"/>
      <c r="C385" s="27">
        <f>ROUND(500.895,3)</f>
        <v>500.895</v>
      </c>
      <c r="D385" s="27">
        <f>F385</f>
        <v>525.914</v>
      </c>
      <c r="E385" s="27">
        <f>F385</f>
        <v>525.914</v>
      </c>
      <c r="F385" s="27">
        <f>ROUND(525.914,3)</f>
        <v>525.914</v>
      </c>
      <c r="G385" s="24"/>
      <c r="H385" s="36"/>
    </row>
    <row r="386" spans="1:8" ht="12.75" customHeight="1">
      <c r="A386" s="22">
        <v>42950</v>
      </c>
      <c r="B386" s="22"/>
      <c r="C386" s="27">
        <f>ROUND(500.895,3)</f>
        <v>500.895</v>
      </c>
      <c r="D386" s="27">
        <f>F386</f>
        <v>536.896</v>
      </c>
      <c r="E386" s="27">
        <f>F386</f>
        <v>536.896</v>
      </c>
      <c r="F386" s="27">
        <f>ROUND(536.896,3)</f>
        <v>536.896</v>
      </c>
      <c r="G386" s="24"/>
      <c r="H386" s="36"/>
    </row>
    <row r="387" spans="1:8" ht="12.75" customHeight="1">
      <c r="A387" s="22" t="s">
        <v>88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42677</v>
      </c>
      <c r="B388" s="22"/>
      <c r="C388" s="27">
        <f>ROUND(580.579,3)</f>
        <v>580.579</v>
      </c>
      <c r="D388" s="27">
        <f>F388</f>
        <v>586.298</v>
      </c>
      <c r="E388" s="27">
        <f>F388</f>
        <v>586.298</v>
      </c>
      <c r="F388" s="27">
        <f>ROUND(586.298,3)</f>
        <v>586.298</v>
      </c>
      <c r="G388" s="24"/>
      <c r="H388" s="36"/>
    </row>
    <row r="389" spans="1:8" ht="12.75" customHeight="1">
      <c r="A389" s="22">
        <v>42768</v>
      </c>
      <c r="B389" s="22"/>
      <c r="C389" s="27">
        <f>ROUND(580.579,3)</f>
        <v>580.579</v>
      </c>
      <c r="D389" s="27">
        <f>F389</f>
        <v>597.59</v>
      </c>
      <c r="E389" s="27">
        <f>F389</f>
        <v>597.59</v>
      </c>
      <c r="F389" s="27">
        <f>ROUND(597.59,3)</f>
        <v>597.59</v>
      </c>
      <c r="G389" s="24"/>
      <c r="H389" s="36"/>
    </row>
    <row r="390" spans="1:8" ht="12.75" customHeight="1">
      <c r="A390" s="22">
        <v>42859</v>
      </c>
      <c r="B390" s="22"/>
      <c r="C390" s="27">
        <f>ROUND(580.579,3)</f>
        <v>580.579</v>
      </c>
      <c r="D390" s="27">
        <f>F390</f>
        <v>609.578</v>
      </c>
      <c r="E390" s="27">
        <f>F390</f>
        <v>609.578</v>
      </c>
      <c r="F390" s="27">
        <f>ROUND(609.578,3)</f>
        <v>609.578</v>
      </c>
      <c r="G390" s="24"/>
      <c r="H390" s="36"/>
    </row>
    <row r="391" spans="1:8" ht="12.75" customHeight="1">
      <c r="A391" s="22">
        <v>42950</v>
      </c>
      <c r="B391" s="22"/>
      <c r="C391" s="27">
        <f>ROUND(580.579,3)</f>
        <v>580.579</v>
      </c>
      <c r="D391" s="27">
        <f>F391</f>
        <v>622.307</v>
      </c>
      <c r="E391" s="27">
        <f>F391</f>
        <v>622.307</v>
      </c>
      <c r="F391" s="27">
        <f>ROUND(622.307,3)</f>
        <v>622.307</v>
      </c>
      <c r="G391" s="24"/>
      <c r="H391" s="36"/>
    </row>
    <row r="392" spans="1:8" ht="12.75" customHeight="1">
      <c r="A392" s="22" t="s">
        <v>89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42677</v>
      </c>
      <c r="B393" s="22"/>
      <c r="C393" s="27">
        <f>ROUND(530.44,3)</f>
        <v>530.44</v>
      </c>
      <c r="D393" s="27">
        <f>F393</f>
        <v>535.665</v>
      </c>
      <c r="E393" s="27">
        <f>F393</f>
        <v>535.665</v>
      </c>
      <c r="F393" s="27">
        <f>ROUND(535.665,3)</f>
        <v>535.665</v>
      </c>
      <c r="G393" s="24"/>
      <c r="H393" s="36"/>
    </row>
    <row r="394" spans="1:8" ht="12.75" customHeight="1">
      <c r="A394" s="22">
        <v>42768</v>
      </c>
      <c r="B394" s="22"/>
      <c r="C394" s="27">
        <f>ROUND(530.44,3)</f>
        <v>530.44</v>
      </c>
      <c r="D394" s="27">
        <f>F394</f>
        <v>545.982</v>
      </c>
      <c r="E394" s="27">
        <f>F394</f>
        <v>545.982</v>
      </c>
      <c r="F394" s="27">
        <f>ROUND(545.982,3)</f>
        <v>545.982</v>
      </c>
      <c r="G394" s="24"/>
      <c r="H394" s="36"/>
    </row>
    <row r="395" spans="1:8" ht="12.75" customHeight="1">
      <c r="A395" s="22">
        <v>42859</v>
      </c>
      <c r="B395" s="22"/>
      <c r="C395" s="27">
        <f>ROUND(530.44,3)</f>
        <v>530.44</v>
      </c>
      <c r="D395" s="27">
        <f>F395</f>
        <v>556.934</v>
      </c>
      <c r="E395" s="27">
        <f>F395</f>
        <v>556.934</v>
      </c>
      <c r="F395" s="27">
        <f>ROUND(556.934,3)</f>
        <v>556.934</v>
      </c>
      <c r="G395" s="24"/>
      <c r="H395" s="36"/>
    </row>
    <row r="396" spans="1:8" ht="12.75" customHeight="1">
      <c r="A396" s="22">
        <v>42950</v>
      </c>
      <c r="B396" s="22"/>
      <c r="C396" s="27">
        <f>ROUND(530.44,3)</f>
        <v>530.44</v>
      </c>
      <c r="D396" s="27">
        <f>F396</f>
        <v>568.564</v>
      </c>
      <c r="E396" s="27">
        <f>F396</f>
        <v>568.564</v>
      </c>
      <c r="F396" s="27">
        <f>ROUND(568.564,3)</f>
        <v>568.564</v>
      </c>
      <c r="G396" s="24"/>
      <c r="H396" s="36"/>
    </row>
    <row r="397" spans="1:8" ht="12.75" customHeight="1">
      <c r="A397" s="22" t="s">
        <v>90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42677</v>
      </c>
      <c r="B398" s="22"/>
      <c r="C398" s="27">
        <f>ROUND(247.44781100739,3)</f>
        <v>247.448</v>
      </c>
      <c r="D398" s="27">
        <f>F398</f>
        <v>249.893</v>
      </c>
      <c r="E398" s="27">
        <f>F398</f>
        <v>249.893</v>
      </c>
      <c r="F398" s="27">
        <f>ROUND(249.893,3)</f>
        <v>249.893</v>
      </c>
      <c r="G398" s="24"/>
      <c r="H398" s="36"/>
    </row>
    <row r="399" spans="1:8" ht="12.75" customHeight="1">
      <c r="A399" s="22">
        <v>42768</v>
      </c>
      <c r="B399" s="22"/>
      <c r="C399" s="27">
        <f>ROUND(247.44781100739,3)</f>
        <v>247.448</v>
      </c>
      <c r="D399" s="27">
        <f>F399</f>
        <v>254.722</v>
      </c>
      <c r="E399" s="27">
        <f>F399</f>
        <v>254.722</v>
      </c>
      <c r="F399" s="27">
        <f>ROUND(254.722,3)</f>
        <v>254.722</v>
      </c>
      <c r="G399" s="24"/>
      <c r="H399" s="36"/>
    </row>
    <row r="400" spans="1:8" ht="12.75" customHeight="1">
      <c r="A400" s="22">
        <v>42859</v>
      </c>
      <c r="B400" s="22"/>
      <c r="C400" s="27">
        <f>ROUND(247.44781100739,3)</f>
        <v>247.448</v>
      </c>
      <c r="D400" s="27">
        <f>F400</f>
        <v>259.846</v>
      </c>
      <c r="E400" s="27">
        <f>F400</f>
        <v>259.846</v>
      </c>
      <c r="F400" s="27">
        <f>ROUND(259.846,3)</f>
        <v>259.846</v>
      </c>
      <c r="G400" s="24"/>
      <c r="H400" s="36"/>
    </row>
    <row r="401" spans="1:8" ht="12.75" customHeight="1">
      <c r="A401" s="22">
        <v>42950</v>
      </c>
      <c r="B401" s="22"/>
      <c r="C401" s="27">
        <f>ROUND(247.44781100739,3)</f>
        <v>247.448</v>
      </c>
      <c r="D401" s="27">
        <f>F401</f>
        <v>265.287</v>
      </c>
      <c r="E401" s="27">
        <f>F401</f>
        <v>265.287</v>
      </c>
      <c r="F401" s="27">
        <f>ROUND(265.287,3)</f>
        <v>265.287</v>
      </c>
      <c r="G401" s="24"/>
      <c r="H401" s="36"/>
    </row>
    <row r="402" spans="1:8" ht="12.75" customHeight="1">
      <c r="A402" s="22" t="s">
        <v>91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42677</v>
      </c>
      <c r="B403" s="22"/>
      <c r="C403" s="27">
        <f>ROUND(670.693339362492,3)</f>
        <v>670.693</v>
      </c>
      <c r="D403" s="27">
        <f>F403</f>
        <v>677.355</v>
      </c>
      <c r="E403" s="27">
        <f>F403</f>
        <v>677.355</v>
      </c>
      <c r="F403" s="27">
        <f>ROUND(677.355,3)</f>
        <v>677.355</v>
      </c>
      <c r="G403" s="24"/>
      <c r="H403" s="36"/>
    </row>
    <row r="404" spans="1:8" ht="12.75" customHeight="1">
      <c r="A404" s="22">
        <v>42768</v>
      </c>
      <c r="B404" s="22"/>
      <c r="C404" s="27">
        <f>ROUND(670.693339362492,3)</f>
        <v>670.693</v>
      </c>
      <c r="D404" s="27">
        <f>F404</f>
        <v>690.496</v>
      </c>
      <c r="E404" s="27">
        <f>F404</f>
        <v>690.496</v>
      </c>
      <c r="F404" s="27">
        <f>ROUND(690.496,3)</f>
        <v>690.496</v>
      </c>
      <c r="G404" s="24"/>
      <c r="H404" s="36"/>
    </row>
    <row r="405" spans="1:8" ht="12.75" customHeight="1">
      <c r="A405" s="22">
        <v>42859</v>
      </c>
      <c r="B405" s="22"/>
      <c r="C405" s="27">
        <f>ROUND(670.693339362492,3)</f>
        <v>670.693</v>
      </c>
      <c r="D405" s="27">
        <f>F405</f>
        <v>704.089</v>
      </c>
      <c r="E405" s="27">
        <f>F405</f>
        <v>704.089</v>
      </c>
      <c r="F405" s="27">
        <f>ROUND(704.089,3)</f>
        <v>704.089</v>
      </c>
      <c r="G405" s="24"/>
      <c r="H405" s="36"/>
    </row>
    <row r="406" spans="1:8" ht="12.75" customHeight="1">
      <c r="A406" s="22">
        <v>42950</v>
      </c>
      <c r="B406" s="22"/>
      <c r="C406" s="27">
        <f>ROUND(670.693339362492,3)</f>
        <v>670.693</v>
      </c>
      <c r="D406" s="27">
        <f>F406</f>
        <v>717.884</v>
      </c>
      <c r="E406" s="27">
        <f>F406</f>
        <v>717.884</v>
      </c>
      <c r="F406" s="27">
        <f>ROUND(717.884,3)</f>
        <v>717.884</v>
      </c>
      <c r="G406" s="24"/>
      <c r="H406" s="36"/>
    </row>
    <row r="407" spans="1:8" ht="12.75" customHeight="1">
      <c r="A407" s="22" t="s">
        <v>92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42632</v>
      </c>
      <c r="B408" s="22"/>
      <c r="C408" s="24">
        <f>ROUND(24935.15,2)</f>
        <v>24935.15</v>
      </c>
      <c r="D408" s="24">
        <f>F408</f>
        <v>24973.08</v>
      </c>
      <c r="E408" s="24">
        <f>F408</f>
        <v>24973.08</v>
      </c>
      <c r="F408" s="24">
        <f>ROUND(24973.08,2)</f>
        <v>24973.08</v>
      </c>
      <c r="G408" s="24"/>
      <c r="H408" s="36"/>
    </row>
    <row r="409" spans="1:8" ht="12.75" customHeight="1">
      <c r="A409" s="22">
        <v>42723</v>
      </c>
      <c r="B409" s="22"/>
      <c r="C409" s="24">
        <f>ROUND(24935.15,2)</f>
        <v>24935.15</v>
      </c>
      <c r="D409" s="24">
        <f>F409</f>
        <v>25384.46</v>
      </c>
      <c r="E409" s="24">
        <f>F409</f>
        <v>25384.46</v>
      </c>
      <c r="F409" s="24">
        <f>ROUND(25384.46,2)</f>
        <v>25384.46</v>
      </c>
      <c r="G409" s="24"/>
      <c r="H409" s="36"/>
    </row>
    <row r="410" spans="1:8" ht="12.75" customHeight="1">
      <c r="A410" s="22">
        <v>42807</v>
      </c>
      <c r="B410" s="22"/>
      <c r="C410" s="24">
        <f>ROUND(24935.15,2)</f>
        <v>24935.15</v>
      </c>
      <c r="D410" s="24">
        <f>F410</f>
        <v>25818.35</v>
      </c>
      <c r="E410" s="24">
        <f>F410</f>
        <v>25818.35</v>
      </c>
      <c r="F410" s="24">
        <f>ROUND(25818.35,2)</f>
        <v>25818.35</v>
      </c>
      <c r="G410" s="24"/>
      <c r="H410" s="36"/>
    </row>
    <row r="411" spans="1:8" ht="12.75" customHeight="1">
      <c r="A411" s="22" t="s">
        <v>93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42634</v>
      </c>
      <c r="B412" s="22"/>
      <c r="C412" s="27">
        <f>ROUND(7.358,3)</f>
        <v>7.358</v>
      </c>
      <c r="D412" s="27">
        <f>ROUND(7.43,3)</f>
        <v>7.43</v>
      </c>
      <c r="E412" s="27">
        <f>ROUND(7.33,3)</f>
        <v>7.33</v>
      </c>
      <c r="F412" s="27">
        <f>ROUND(7.38,3)</f>
        <v>7.38</v>
      </c>
      <c r="G412" s="24"/>
      <c r="H412" s="36"/>
    </row>
    <row r="413" spans="1:8" ht="12.75" customHeight="1">
      <c r="A413" s="22">
        <v>42662</v>
      </c>
      <c r="B413" s="22"/>
      <c r="C413" s="27">
        <f>ROUND(7.358,3)</f>
        <v>7.358</v>
      </c>
      <c r="D413" s="27">
        <f>ROUND(7.48,3)</f>
        <v>7.48</v>
      </c>
      <c r="E413" s="27">
        <f>ROUND(7.38,3)</f>
        <v>7.38</v>
      </c>
      <c r="F413" s="27">
        <f>ROUND(7.43,3)</f>
        <v>7.43</v>
      </c>
      <c r="G413" s="24"/>
      <c r="H413" s="36"/>
    </row>
    <row r="414" spans="1:8" ht="12.75" customHeight="1">
      <c r="A414" s="22">
        <v>42690</v>
      </c>
      <c r="B414" s="22"/>
      <c r="C414" s="27">
        <f>ROUND(7.358,3)</f>
        <v>7.358</v>
      </c>
      <c r="D414" s="27">
        <f>ROUND(7.5,3)</f>
        <v>7.5</v>
      </c>
      <c r="E414" s="27">
        <f>ROUND(7.4,3)</f>
        <v>7.4</v>
      </c>
      <c r="F414" s="27">
        <f>ROUND(7.45,3)</f>
        <v>7.45</v>
      </c>
      <c r="G414" s="24"/>
      <c r="H414" s="36"/>
    </row>
    <row r="415" spans="1:8" ht="12.75" customHeight="1">
      <c r="A415" s="22">
        <v>42725</v>
      </c>
      <c r="B415" s="22"/>
      <c r="C415" s="27">
        <f>ROUND(7.358,3)</f>
        <v>7.358</v>
      </c>
      <c r="D415" s="27">
        <f>ROUND(7.56,3)</f>
        <v>7.56</v>
      </c>
      <c r="E415" s="27">
        <f>ROUND(7.46,3)</f>
        <v>7.46</v>
      </c>
      <c r="F415" s="27">
        <f>ROUND(7.51,3)</f>
        <v>7.51</v>
      </c>
      <c r="G415" s="24"/>
      <c r="H415" s="36"/>
    </row>
    <row r="416" spans="1:8" ht="12.75" customHeight="1">
      <c r="A416" s="22">
        <v>42753</v>
      </c>
      <c r="B416" s="22"/>
      <c r="C416" s="27">
        <f>ROUND(7.358,3)</f>
        <v>7.358</v>
      </c>
      <c r="D416" s="27">
        <f>ROUND(7.58,3)</f>
        <v>7.58</v>
      </c>
      <c r="E416" s="27">
        <f>ROUND(7.48,3)</f>
        <v>7.48</v>
      </c>
      <c r="F416" s="27">
        <f>ROUND(7.53,3)</f>
        <v>7.53</v>
      </c>
      <c r="G416" s="24"/>
      <c r="H416" s="36"/>
    </row>
    <row r="417" spans="1:8" ht="12.75" customHeight="1">
      <c r="A417" s="22">
        <v>42781</v>
      </c>
      <c r="B417" s="22"/>
      <c r="C417" s="27">
        <f>ROUND(7.358,3)</f>
        <v>7.358</v>
      </c>
      <c r="D417" s="27">
        <f>ROUND(7.63,3)</f>
        <v>7.63</v>
      </c>
      <c r="E417" s="27">
        <f>ROUND(7.53,3)</f>
        <v>7.53</v>
      </c>
      <c r="F417" s="27">
        <f>ROUND(7.58,3)</f>
        <v>7.58</v>
      </c>
      <c r="G417" s="24"/>
      <c r="H417" s="36"/>
    </row>
    <row r="418" spans="1:8" ht="12.75" customHeight="1">
      <c r="A418" s="22">
        <v>42809</v>
      </c>
      <c r="B418" s="22"/>
      <c r="C418" s="27">
        <f>ROUND(7.358,3)</f>
        <v>7.358</v>
      </c>
      <c r="D418" s="27">
        <f>ROUND(7.64,3)</f>
        <v>7.64</v>
      </c>
      <c r="E418" s="27">
        <f>ROUND(7.54,3)</f>
        <v>7.54</v>
      </c>
      <c r="F418" s="27">
        <f>ROUND(7.59,3)</f>
        <v>7.59</v>
      </c>
      <c r="G418" s="24"/>
      <c r="H418" s="36"/>
    </row>
    <row r="419" spans="1:8" ht="12.75" customHeight="1">
      <c r="A419" s="22">
        <v>42907</v>
      </c>
      <c r="B419" s="22"/>
      <c r="C419" s="27">
        <f>ROUND(7.358,3)</f>
        <v>7.358</v>
      </c>
      <c r="D419" s="27">
        <f>ROUND(7.74,3)</f>
        <v>7.74</v>
      </c>
      <c r="E419" s="27">
        <f>ROUND(7.64,3)</f>
        <v>7.64</v>
      </c>
      <c r="F419" s="27">
        <f>ROUND(7.69,3)</f>
        <v>7.69</v>
      </c>
      <c r="G419" s="24"/>
      <c r="H419" s="36"/>
    </row>
    <row r="420" spans="1:8" ht="12.75" customHeight="1">
      <c r="A420" s="22">
        <v>42998</v>
      </c>
      <c r="B420" s="22"/>
      <c r="C420" s="27">
        <f>ROUND(7.358,3)</f>
        <v>7.358</v>
      </c>
      <c r="D420" s="27">
        <f>ROUND(7.76,3)</f>
        <v>7.76</v>
      </c>
      <c r="E420" s="27">
        <f>ROUND(7.66,3)</f>
        <v>7.66</v>
      </c>
      <c r="F420" s="27">
        <f>ROUND(7.71,3)</f>
        <v>7.71</v>
      </c>
      <c r="G420" s="24"/>
      <c r="H420" s="36"/>
    </row>
    <row r="421" spans="1:8" ht="12.75" customHeight="1">
      <c r="A421" s="22">
        <v>43089</v>
      </c>
      <c r="B421" s="22"/>
      <c r="C421" s="27">
        <f>ROUND(7.358,3)</f>
        <v>7.358</v>
      </c>
      <c r="D421" s="27">
        <f>ROUND(7.78,3)</f>
        <v>7.78</v>
      </c>
      <c r="E421" s="27">
        <f>ROUND(7.68,3)</f>
        <v>7.68</v>
      </c>
      <c r="F421" s="27">
        <f>ROUND(7.73,3)</f>
        <v>7.73</v>
      </c>
      <c r="G421" s="24"/>
      <c r="H421" s="36"/>
    </row>
    <row r="422" spans="1:8" ht="12.75" customHeight="1">
      <c r="A422" s="22">
        <v>43179</v>
      </c>
      <c r="B422" s="22"/>
      <c r="C422" s="27">
        <f>ROUND(7.358,3)</f>
        <v>7.358</v>
      </c>
      <c r="D422" s="27">
        <f>ROUND(7.78,3)</f>
        <v>7.78</v>
      </c>
      <c r="E422" s="27">
        <f>ROUND(7.68,3)</f>
        <v>7.68</v>
      </c>
      <c r="F422" s="27">
        <f>ROUND(7.73,3)</f>
        <v>7.73</v>
      </c>
      <c r="G422" s="24"/>
      <c r="H422" s="36"/>
    </row>
    <row r="423" spans="1:8" ht="12.75" customHeight="1">
      <c r="A423" s="22">
        <v>43269</v>
      </c>
      <c r="B423" s="22"/>
      <c r="C423" s="27">
        <f>ROUND(7.358,3)</f>
        <v>7.358</v>
      </c>
      <c r="D423" s="27">
        <f>ROUND(7.78,3)</f>
        <v>7.78</v>
      </c>
      <c r="E423" s="27">
        <f>ROUND(7.68,3)</f>
        <v>7.68</v>
      </c>
      <c r="F423" s="27">
        <f>ROUND(7.73,3)</f>
        <v>7.73</v>
      </c>
      <c r="G423" s="24"/>
      <c r="H423" s="36"/>
    </row>
    <row r="424" spans="1:8" ht="12.75" customHeight="1">
      <c r="A424" s="22" t="s">
        <v>94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42677</v>
      </c>
      <c r="B425" s="22"/>
      <c r="C425" s="27">
        <f>ROUND(527.96,3)</f>
        <v>527.96</v>
      </c>
      <c r="D425" s="27">
        <f>F425</f>
        <v>533.16</v>
      </c>
      <c r="E425" s="27">
        <f>F425</f>
        <v>533.16</v>
      </c>
      <c r="F425" s="27">
        <f>ROUND(533.16,3)</f>
        <v>533.16</v>
      </c>
      <c r="G425" s="24"/>
      <c r="H425" s="36"/>
    </row>
    <row r="426" spans="1:8" ht="12.75" customHeight="1">
      <c r="A426" s="22">
        <v>42768</v>
      </c>
      <c r="B426" s="22"/>
      <c r="C426" s="27">
        <f>ROUND(527.96,3)</f>
        <v>527.96</v>
      </c>
      <c r="D426" s="27">
        <f>F426</f>
        <v>543.429</v>
      </c>
      <c r="E426" s="27">
        <f>F426</f>
        <v>543.429</v>
      </c>
      <c r="F426" s="27">
        <f>ROUND(543.429,3)</f>
        <v>543.429</v>
      </c>
      <c r="G426" s="24"/>
      <c r="H426" s="36"/>
    </row>
    <row r="427" spans="1:8" ht="12.75" customHeight="1">
      <c r="A427" s="22">
        <v>42859</v>
      </c>
      <c r="B427" s="22"/>
      <c r="C427" s="27">
        <f>ROUND(527.96,3)</f>
        <v>527.96</v>
      </c>
      <c r="D427" s="27">
        <f>F427</f>
        <v>554.33</v>
      </c>
      <c r="E427" s="27">
        <f>F427</f>
        <v>554.33</v>
      </c>
      <c r="F427" s="27">
        <f>ROUND(554.33,3)</f>
        <v>554.33</v>
      </c>
      <c r="G427" s="24"/>
      <c r="H427" s="36"/>
    </row>
    <row r="428" spans="1:8" ht="12.75" customHeight="1">
      <c r="A428" s="22">
        <v>42950</v>
      </c>
      <c r="B428" s="22"/>
      <c r="C428" s="27">
        <f>ROUND(527.96,3)</f>
        <v>527.96</v>
      </c>
      <c r="D428" s="27">
        <f>F428</f>
        <v>565.906</v>
      </c>
      <c r="E428" s="27">
        <f>F428</f>
        <v>565.906</v>
      </c>
      <c r="F428" s="27">
        <f>ROUND(565.906,3)</f>
        <v>565.906</v>
      </c>
      <c r="G428" s="24"/>
      <c r="H428" s="36"/>
    </row>
    <row r="429" spans="1:8" ht="12.75" customHeight="1">
      <c r="A429" s="22" t="s">
        <v>95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42723</v>
      </c>
      <c r="B430" s="22"/>
      <c r="C430" s="25">
        <f>ROUND(100.045828370127,5)</f>
        <v>100.04583</v>
      </c>
      <c r="D430" s="25">
        <f>F430</f>
        <v>100.07197</v>
      </c>
      <c r="E430" s="25">
        <f>F430</f>
        <v>100.07197</v>
      </c>
      <c r="F430" s="25">
        <f>ROUND(100.071967488695,5)</f>
        <v>100.07197</v>
      </c>
      <c r="G430" s="24"/>
      <c r="H430" s="36"/>
    </row>
    <row r="431" spans="1:8" ht="12.75" customHeight="1">
      <c r="A431" s="22" t="s">
        <v>96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42810</v>
      </c>
      <c r="B432" s="22"/>
      <c r="C432" s="25">
        <f>ROUND(100.045828370127,5)</f>
        <v>100.04583</v>
      </c>
      <c r="D432" s="25">
        <f>F432</f>
        <v>100.02618</v>
      </c>
      <c r="E432" s="25">
        <f>F432</f>
        <v>100.02618</v>
      </c>
      <c r="F432" s="25">
        <f>ROUND(100.026178824737,5)</f>
        <v>100.02618</v>
      </c>
      <c r="G432" s="24"/>
      <c r="H432" s="36"/>
    </row>
    <row r="433" spans="1:8" ht="12.75" customHeight="1">
      <c r="A433" s="22" t="s">
        <v>97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42901</v>
      </c>
      <c r="B434" s="22"/>
      <c r="C434" s="25">
        <f>ROUND(100.045828370127,5)</f>
        <v>100.04583</v>
      </c>
      <c r="D434" s="25">
        <f>F434</f>
        <v>99.67494</v>
      </c>
      <c r="E434" s="25">
        <f>F434</f>
        <v>99.67494</v>
      </c>
      <c r="F434" s="25">
        <f>ROUND(99.6749440458896,5)</f>
        <v>99.67494</v>
      </c>
      <c r="G434" s="24"/>
      <c r="H434" s="36"/>
    </row>
    <row r="435" spans="1:8" ht="12.75" customHeight="1">
      <c r="A435" s="22" t="s">
        <v>98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42999</v>
      </c>
      <c r="B436" s="22"/>
      <c r="C436" s="25">
        <f>ROUND(100.045828370127,5)</f>
        <v>100.04583</v>
      </c>
      <c r="D436" s="25">
        <f>F436</f>
        <v>99.75616</v>
      </c>
      <c r="E436" s="25">
        <f>F436</f>
        <v>99.75616</v>
      </c>
      <c r="F436" s="25">
        <f>ROUND(99.7561565726384,5)</f>
        <v>99.75616</v>
      </c>
      <c r="G436" s="24"/>
      <c r="H436" s="36"/>
    </row>
    <row r="437" spans="1:8" ht="12.75" customHeight="1">
      <c r="A437" s="22" t="s">
        <v>99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43090</v>
      </c>
      <c r="B438" s="22"/>
      <c r="C438" s="25">
        <f>ROUND(100.045828370127,5)</f>
        <v>100.04583</v>
      </c>
      <c r="D438" s="25">
        <f>F438</f>
        <v>100.04583</v>
      </c>
      <c r="E438" s="25">
        <f>F438</f>
        <v>100.04583</v>
      </c>
      <c r="F438" s="25">
        <f>ROUND(100.045828370127,5)</f>
        <v>100.04583</v>
      </c>
      <c r="G438" s="24"/>
      <c r="H438" s="36"/>
    </row>
    <row r="439" spans="1:8" ht="12.75" customHeight="1">
      <c r="A439" s="22" t="s">
        <v>100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43087</v>
      </c>
      <c r="B440" s="22"/>
      <c r="C440" s="25">
        <f>ROUND(99.7586136761642,5)</f>
        <v>99.75861</v>
      </c>
      <c r="D440" s="25">
        <f>F440</f>
        <v>100.07429</v>
      </c>
      <c r="E440" s="25">
        <f>F440</f>
        <v>100.07429</v>
      </c>
      <c r="F440" s="25">
        <f>ROUND(100.074293772334,5)</f>
        <v>100.07429</v>
      </c>
      <c r="G440" s="24"/>
      <c r="H440" s="36"/>
    </row>
    <row r="441" spans="1:8" ht="12.75" customHeight="1">
      <c r="A441" s="22" t="s">
        <v>101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43175</v>
      </c>
      <c r="B442" s="22"/>
      <c r="C442" s="25">
        <f>ROUND(99.7586136761642,5)</f>
        <v>99.75861</v>
      </c>
      <c r="D442" s="25">
        <f>F442</f>
        <v>99.39074</v>
      </c>
      <c r="E442" s="25">
        <f>F442</f>
        <v>99.39074</v>
      </c>
      <c r="F442" s="25">
        <f>ROUND(99.3907445683857,5)</f>
        <v>99.39074</v>
      </c>
      <c r="G442" s="24"/>
      <c r="H442" s="36"/>
    </row>
    <row r="443" spans="1:8" ht="12.75" customHeight="1">
      <c r="A443" s="22" t="s">
        <v>102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43266</v>
      </c>
      <c r="B444" s="22"/>
      <c r="C444" s="25">
        <f>ROUND(99.7586136761642,5)</f>
        <v>99.75861</v>
      </c>
      <c r="D444" s="25">
        <f>F444</f>
        <v>99.0889</v>
      </c>
      <c r="E444" s="25">
        <f>F444</f>
        <v>99.0889</v>
      </c>
      <c r="F444" s="25">
        <f>ROUND(99.0889013634623,5)</f>
        <v>99.0889</v>
      </c>
      <c r="G444" s="24"/>
      <c r="H444" s="36"/>
    </row>
    <row r="445" spans="1:8" ht="12.75" customHeight="1">
      <c r="A445" s="22" t="s">
        <v>103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43364</v>
      </c>
      <c r="B446" s="22"/>
      <c r="C446" s="25">
        <f>ROUND(99.7586136761642,5)</f>
        <v>99.75861</v>
      </c>
      <c r="D446" s="25">
        <f>F446</f>
        <v>99.21955</v>
      </c>
      <c r="E446" s="25">
        <f>F446</f>
        <v>99.21955</v>
      </c>
      <c r="F446" s="25">
        <f>ROUND(99.2195521209131,5)</f>
        <v>99.21955</v>
      </c>
      <c r="G446" s="24"/>
      <c r="H446" s="36"/>
    </row>
    <row r="447" spans="1:8" ht="12.75" customHeight="1">
      <c r="A447" s="22" t="s">
        <v>104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43455</v>
      </c>
      <c r="B448" s="22"/>
      <c r="C448" s="24">
        <f>ROUND(99.7586136761642,2)</f>
        <v>99.76</v>
      </c>
      <c r="D448" s="24">
        <f>F448</f>
        <v>99.76</v>
      </c>
      <c r="E448" s="24">
        <f>F448</f>
        <v>99.76</v>
      </c>
      <c r="F448" s="24">
        <f>ROUND(99.7586136761642,2)</f>
        <v>99.76</v>
      </c>
      <c r="G448" s="24"/>
      <c r="H448" s="36"/>
    </row>
    <row r="449" spans="1:8" ht="12.75" customHeight="1">
      <c r="A449" s="22" t="s">
        <v>105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5">
        <f>ROUND(99.5710909187771,5)</f>
        <v>99.57109</v>
      </c>
      <c r="D450" s="25">
        <f>F450</f>
        <v>98.37891</v>
      </c>
      <c r="E450" s="25">
        <f>F450</f>
        <v>98.37891</v>
      </c>
      <c r="F450" s="25">
        <f>ROUND(98.378914674537,5)</f>
        <v>98.37891</v>
      </c>
      <c r="G450" s="24"/>
      <c r="H450" s="36"/>
    </row>
    <row r="451" spans="1:8" ht="12.75" customHeight="1">
      <c r="A451" s="22" t="s">
        <v>106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5">
        <f>ROUND(99.5710909187771,5)</f>
        <v>99.57109</v>
      </c>
      <c r="D452" s="25">
        <f>F452</f>
        <v>97.72682</v>
      </c>
      <c r="E452" s="25">
        <f>F452</f>
        <v>97.72682</v>
      </c>
      <c r="F452" s="25">
        <f>ROUND(97.7268173144063,5)</f>
        <v>97.72682</v>
      </c>
      <c r="G452" s="24"/>
      <c r="H452" s="36"/>
    </row>
    <row r="453" spans="1:8" ht="12.75" customHeight="1">
      <c r="A453" s="22" t="s">
        <v>107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44362</v>
      </c>
      <c r="B454" s="22"/>
      <c r="C454" s="25">
        <f>ROUND(99.5710909187771,5)</f>
        <v>99.57109</v>
      </c>
      <c r="D454" s="25">
        <f>F454</f>
        <v>97.0418</v>
      </c>
      <c r="E454" s="25">
        <f>F454</f>
        <v>97.0418</v>
      </c>
      <c r="F454" s="25">
        <f>ROUND(97.0417972534003,5)</f>
        <v>97.0418</v>
      </c>
      <c r="G454" s="24"/>
      <c r="H454" s="36"/>
    </row>
    <row r="455" spans="1:8" ht="12.75" customHeight="1">
      <c r="A455" s="22" t="s">
        <v>108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44460</v>
      </c>
      <c r="B456" s="22"/>
      <c r="C456" s="25">
        <f>ROUND(99.5710909187771,5)</f>
        <v>99.57109</v>
      </c>
      <c r="D456" s="25">
        <f>F456</f>
        <v>97.3317</v>
      </c>
      <c r="E456" s="25">
        <f>F456</f>
        <v>97.3317</v>
      </c>
      <c r="F456" s="25">
        <f>ROUND(97.3316992882597,5)</f>
        <v>97.3317</v>
      </c>
      <c r="G456" s="24"/>
      <c r="H456" s="36"/>
    </row>
    <row r="457" spans="1:8" ht="12.75" customHeight="1">
      <c r="A457" s="22" t="s">
        <v>109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44551</v>
      </c>
      <c r="B458" s="22"/>
      <c r="C458" s="25">
        <f>ROUND(99.5710909187771,5)</f>
        <v>99.57109</v>
      </c>
      <c r="D458" s="25">
        <f>F458</f>
        <v>99.57109</v>
      </c>
      <c r="E458" s="25">
        <f>F458</f>
        <v>99.57109</v>
      </c>
      <c r="F458" s="25">
        <f>ROUND(99.5710909187771,5)</f>
        <v>99.57109</v>
      </c>
      <c r="G458" s="24"/>
      <c r="H458" s="36"/>
    </row>
    <row r="459" spans="1:8" ht="12.75" customHeight="1">
      <c r="A459" s="22" t="s">
        <v>110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46008</v>
      </c>
      <c r="B460" s="22"/>
      <c r="C460" s="25">
        <f>ROUND(99.9256455480721,5)</f>
        <v>99.92565</v>
      </c>
      <c r="D460" s="25">
        <f>F460</f>
        <v>98.31524</v>
      </c>
      <c r="E460" s="25">
        <f>F460</f>
        <v>98.31524</v>
      </c>
      <c r="F460" s="25">
        <f>ROUND(98.3152428708364,5)</f>
        <v>98.31524</v>
      </c>
      <c r="G460" s="24"/>
      <c r="H460" s="36"/>
    </row>
    <row r="461" spans="1:8" ht="12.75" customHeight="1">
      <c r="A461" s="22" t="s">
        <v>111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46097</v>
      </c>
      <c r="B462" s="22"/>
      <c r="C462" s="25">
        <f>ROUND(99.9256455480721,5)</f>
        <v>99.92565</v>
      </c>
      <c r="D462" s="25">
        <f>F462</f>
        <v>95.40825</v>
      </c>
      <c r="E462" s="25">
        <f>F462</f>
        <v>95.40825</v>
      </c>
      <c r="F462" s="25">
        <f>ROUND(95.4082468244313,5)</f>
        <v>95.40825</v>
      </c>
      <c r="G462" s="24"/>
      <c r="H462" s="36"/>
    </row>
    <row r="463" spans="1:8" ht="12.75" customHeight="1">
      <c r="A463" s="22" t="s">
        <v>112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46188</v>
      </c>
      <c r="B464" s="22"/>
      <c r="C464" s="25">
        <f>ROUND(99.9256455480721,5)</f>
        <v>99.92565</v>
      </c>
      <c r="D464" s="25">
        <f>F464</f>
        <v>94.19096</v>
      </c>
      <c r="E464" s="25">
        <f>F464</f>
        <v>94.19096</v>
      </c>
      <c r="F464" s="25">
        <f>ROUND(94.1909591413638,5)</f>
        <v>94.19096</v>
      </c>
      <c r="G464" s="24"/>
      <c r="H464" s="36"/>
    </row>
    <row r="465" spans="1:8" ht="12.75" customHeight="1">
      <c r="A465" s="22" t="s">
        <v>113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46286</v>
      </c>
      <c r="B466" s="22"/>
      <c r="C466" s="25">
        <f>ROUND(99.9256455480721,5)</f>
        <v>99.92565</v>
      </c>
      <c r="D466" s="25">
        <f>F466</f>
        <v>96.28469</v>
      </c>
      <c r="E466" s="25">
        <f>F466</f>
        <v>96.28469</v>
      </c>
      <c r="F466" s="25">
        <f>ROUND(96.2846935125305,5)</f>
        <v>96.28469</v>
      </c>
      <c r="G466" s="24"/>
      <c r="H466" s="36"/>
    </row>
    <row r="467" spans="1:8" ht="12.75" customHeight="1">
      <c r="A467" s="22" t="s">
        <v>114</v>
      </c>
      <c r="B467" s="22"/>
      <c r="C467" s="23"/>
      <c r="D467" s="23"/>
      <c r="E467" s="23"/>
      <c r="F467" s="23"/>
      <c r="G467" s="24"/>
      <c r="H467" s="36"/>
    </row>
    <row r="468" spans="1:8" ht="12.75" customHeight="1" thickBot="1">
      <c r="A468" s="32">
        <v>46377</v>
      </c>
      <c r="B468" s="32"/>
      <c r="C468" s="33">
        <f>ROUND(99.9256455480721,5)</f>
        <v>99.92565</v>
      </c>
      <c r="D468" s="33">
        <f>F468</f>
        <v>99.92565</v>
      </c>
      <c r="E468" s="33">
        <f>F468</f>
        <v>99.92565</v>
      </c>
      <c r="F468" s="33">
        <f>ROUND(99.9256455480721,5)</f>
        <v>99.92565</v>
      </c>
      <c r="G468" s="34"/>
      <c r="H468" s="37"/>
    </row>
  </sheetData>
  <sheetProtection/>
  <mergeCells count="467"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2016-09-16T15:38:47Z</dcterms:modified>
  <cp:category/>
  <cp:version/>
  <cp:contentType/>
  <cp:contentStatus/>
</cp:coreProperties>
</file>