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<sst xmlns="http://schemas.openxmlformats.org/spreadsheetml/2006/main" count="114" uniqueCount="114">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</sst>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N8" sqref="N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42744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ROUND(2.12,5)</f>
        <v>2.12</v>
      </c>
      <c r="D6" s="26">
        <f>F6</f>
        <v>2.12</v>
      </c>
      <c r="E6" s="26">
        <f>F6</f>
        <v>2.12</v>
      </c>
      <c r="F6" s="26">
        <f>ROUND(2.12,5)</f>
        <v>2.12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ROUND(2.15002,5)</f>
        <v>2.15002</v>
      </c>
      <c r="D8" s="26">
        <f>F8</f>
        <v>2.15</v>
      </c>
      <c r="E8" s="26">
        <f>F8</f>
        <v>2.15</v>
      </c>
      <c r="F8" s="26">
        <f>ROUND(2.15,5)</f>
        <v>2.15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ROUND(2.18,5)</f>
        <v>2.18</v>
      </c>
      <c r="D10" s="26">
        <f>F10</f>
        <v>2.18</v>
      </c>
      <c r="E10" s="26">
        <f>F10</f>
        <v>2.18</v>
      </c>
      <c r="F10" s="26">
        <f>ROUND(2.18,5)</f>
        <v>2.18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ROUND(2.8,5)</f>
        <v>2.8</v>
      </c>
      <c r="D12" s="26">
        <f>F12</f>
        <v>2.8</v>
      </c>
      <c r="E12" s="26">
        <f>F12</f>
        <v>2.8</v>
      </c>
      <c r="F12" s="26">
        <f>ROUND(2.8,5)</f>
        <v>2.8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ROUND(10.435,5)</f>
        <v>10.435</v>
      </c>
      <c r="D14" s="26">
        <f>F14</f>
        <v>10.435</v>
      </c>
      <c r="E14" s="26">
        <f>F14</f>
        <v>10.435</v>
      </c>
      <c r="F14" s="26">
        <f>ROUND(10.435,5)</f>
        <v>10.435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ROUND(8.48,5)</f>
        <v>8.48</v>
      </c>
      <c r="D16" s="26">
        <f>F16</f>
        <v>8.48</v>
      </c>
      <c r="E16" s="26">
        <f>F16</f>
        <v>8.48</v>
      </c>
      <c r="F16" s="26">
        <f>ROUND(8.48,5)</f>
        <v>8.48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ROUND(8.78,3)</f>
        <v>8.78</v>
      </c>
      <c r="D18" s="27">
        <f>F18</f>
        <v>8.78</v>
      </c>
      <c r="E18" s="27">
        <f>F18</f>
        <v>8.78</v>
      </c>
      <c r="F18" s="27">
        <f>ROUND(8.78,3)</f>
        <v>8.78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ROUND(2.145,3)</f>
        <v>2.145</v>
      </c>
      <c r="D20" s="27">
        <f>F20</f>
        <v>2.145</v>
      </c>
      <c r="E20" s="27">
        <f>F20</f>
        <v>2.145</v>
      </c>
      <c r="F20" s="27">
        <f>ROUND(2.145,3)</f>
        <v>2.145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ROUND(7.655,3)</f>
        <v>7.655</v>
      </c>
      <c r="D24" s="27">
        <f>F24</f>
        <v>7.655</v>
      </c>
      <c r="E24" s="27">
        <f>F24</f>
        <v>7.655</v>
      </c>
      <c r="F24" s="27">
        <f>ROUND(7.655,3)</f>
        <v>7.655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ROUND(7.83,3)</f>
        <v>7.83</v>
      </c>
      <c r="D26" s="27">
        <f>F26</f>
        <v>7.83</v>
      </c>
      <c r="E26" s="27">
        <f>F26</f>
        <v>7.83</v>
      </c>
      <c r="F26" s="27">
        <f>ROUND(7.83,3)</f>
        <v>7.83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ROUND(7.985,3)</f>
        <v>7.985</v>
      </c>
      <c r="D28" s="27">
        <f>F28</f>
        <v>7.985</v>
      </c>
      <c r="E28" s="27">
        <f>F28</f>
        <v>7.985</v>
      </c>
      <c r="F28" s="27">
        <f>ROUND(7.985,3)</f>
        <v>7.985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ROUND(8.14,3)</f>
        <v>8.14</v>
      </c>
      <c r="D30" s="27">
        <f>F30</f>
        <v>8.14</v>
      </c>
      <c r="E30" s="27">
        <f>F30</f>
        <v>8.14</v>
      </c>
      <c r="F30" s="27">
        <f>ROUND(8.14,3)</f>
        <v>8.14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ROUND(9.42,3)</f>
        <v>9.42</v>
      </c>
      <c r="D32" s="27">
        <f>F32</f>
        <v>9.42</v>
      </c>
      <c r="E32" s="27">
        <f>F32</f>
        <v>9.42</v>
      </c>
      <c r="F32" s="27">
        <f>ROUND(9.42,3)</f>
        <v>9.42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ROUND(2.13,3)</f>
        <v>2.13</v>
      </c>
      <c r="D34" s="27">
        <f>F34</f>
        <v>2.13</v>
      </c>
      <c r="E34" s="27">
        <f>F34</f>
        <v>2.13</v>
      </c>
      <c r="F34" s="27">
        <f>ROUND(2.13,3)</f>
        <v>2.13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ROUND(4,5)</f>
        <v>4</v>
      </c>
      <c r="D36" s="26">
        <f>F36</f>
        <v>4</v>
      </c>
      <c r="E36" s="26">
        <f>F36</f>
        <v>4</v>
      </c>
      <c r="F36" s="26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ROUND(2.17,3)</f>
        <v>2.17</v>
      </c>
      <c r="D38" s="27">
        <f>F38</f>
        <v>2.17</v>
      </c>
      <c r="E38" s="27">
        <f>F38</f>
        <v>2.17</v>
      </c>
      <c r="F38" s="27">
        <f>ROUND(2.17,3)</f>
        <v>2.17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ROUND(9.225,3)</f>
        <v>9.225</v>
      </c>
      <c r="D40" s="27">
        <f>F40</f>
        <v>9.225</v>
      </c>
      <c r="E40" s="27">
        <f>F40</f>
        <v>9.225</v>
      </c>
      <c r="F40" s="27">
        <f>ROUND(9.225,3)</f>
        <v>9.225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ROUND(2.12,5)</f>
        <v>2.12</v>
      </c>
      <c r="D42" s="26">
        <f>F42</f>
        <v>126.90544</v>
      </c>
      <c r="E42" s="26">
        <f>F42</f>
        <v>126.90544</v>
      </c>
      <c r="F42" s="26">
        <f>ROUND(126.90544,5)</f>
        <v>126.90544</v>
      </c>
      <c r="G42" s="24"/>
      <c r="H42" s="36"/>
    </row>
    <row r="43" spans="1:8" ht="12.75" customHeight="1">
      <c r="A43" s="22">
        <v>42859</v>
      </c>
      <c r="B43" s="22"/>
      <c r="C43" s="26">
        <f>ROUND(2.12,5)</f>
        <v>2.12</v>
      </c>
      <c r="D43" s="26">
        <f>F43</f>
        <v>129.35314</v>
      </c>
      <c r="E43" s="26">
        <f>F43</f>
        <v>129.35314</v>
      </c>
      <c r="F43" s="26">
        <f>ROUND(129.35314,5)</f>
        <v>129.35314</v>
      </c>
      <c r="G43" s="24"/>
      <c r="H43" s="36"/>
    </row>
    <row r="44" spans="1:8" ht="12.75" customHeight="1">
      <c r="A44" s="22">
        <v>42950</v>
      </c>
      <c r="B44" s="22"/>
      <c r="C44" s="26">
        <f>ROUND(2.12,5)</f>
        <v>2.12</v>
      </c>
      <c r="D44" s="26">
        <f>F44</f>
        <v>130.58744</v>
      </c>
      <c r="E44" s="26">
        <f>F44</f>
        <v>130.58744</v>
      </c>
      <c r="F44" s="26">
        <f>ROUND(130.58744,5)</f>
        <v>130.58744</v>
      </c>
      <c r="G44" s="24"/>
      <c r="H44" s="36"/>
    </row>
    <row r="45" spans="1:8" ht="12.75" customHeight="1">
      <c r="A45" s="22">
        <v>43041</v>
      </c>
      <c r="B45" s="22"/>
      <c r="C45" s="26">
        <f>ROUND(2.12,5)</f>
        <v>2.12</v>
      </c>
      <c r="D45" s="26">
        <f>F45</f>
        <v>133.27626</v>
      </c>
      <c r="E45" s="26">
        <f>F45</f>
        <v>133.27626</v>
      </c>
      <c r="F45" s="26">
        <f>ROUND(133.27626,5)</f>
        <v>133.27626</v>
      </c>
      <c r="G45" s="24"/>
      <c r="H45" s="36"/>
    </row>
    <row r="46" spans="1:8" ht="12.75" customHeight="1">
      <c r="A46" s="22">
        <v>43132</v>
      </c>
      <c r="B46" s="22"/>
      <c r="C46" s="26">
        <f>ROUND(2.12,5)</f>
        <v>2.12</v>
      </c>
      <c r="D46" s="26">
        <f>F46</f>
        <v>136.03704</v>
      </c>
      <c r="E46" s="26">
        <f>F46</f>
        <v>136.03704</v>
      </c>
      <c r="F46" s="26">
        <f>ROUND(136.03704,5)</f>
        <v>136.03704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ROUND(9.2,5)</f>
        <v>9.2</v>
      </c>
      <c r="D48" s="26">
        <f>F48</f>
        <v>9.21445</v>
      </c>
      <c r="E48" s="26">
        <f>F48</f>
        <v>9.21445</v>
      </c>
      <c r="F48" s="26">
        <f>ROUND(9.21445,5)</f>
        <v>9.21445</v>
      </c>
      <c r="G48" s="24"/>
      <c r="H48" s="36"/>
    </row>
    <row r="49" spans="1:8" ht="12.75" customHeight="1">
      <c r="A49" s="22">
        <v>42859</v>
      </c>
      <c r="B49" s="22"/>
      <c r="C49" s="26">
        <f>ROUND(9.2,5)</f>
        <v>9.2</v>
      </c>
      <c r="D49" s="26">
        <f>F49</f>
        <v>9.26282</v>
      </c>
      <c r="E49" s="26">
        <f>F49</f>
        <v>9.26282</v>
      </c>
      <c r="F49" s="26">
        <f>ROUND(9.26282,5)</f>
        <v>9.26282</v>
      </c>
      <c r="G49" s="24"/>
      <c r="H49" s="36"/>
    </row>
    <row r="50" spans="1:8" ht="12.75" customHeight="1">
      <c r="A50" s="22">
        <v>42950</v>
      </c>
      <c r="B50" s="22"/>
      <c r="C50" s="26">
        <f>ROUND(9.2,5)</f>
        <v>9.2</v>
      </c>
      <c r="D50" s="26">
        <f>F50</f>
        <v>9.30607</v>
      </c>
      <c r="E50" s="26">
        <f>F50</f>
        <v>9.30607</v>
      </c>
      <c r="F50" s="26">
        <f>ROUND(9.30607,5)</f>
        <v>9.30607</v>
      </c>
      <c r="G50" s="24"/>
      <c r="H50" s="36"/>
    </row>
    <row r="51" spans="1:8" ht="12.75" customHeight="1">
      <c r="A51" s="22">
        <v>43041</v>
      </c>
      <c r="B51" s="22"/>
      <c r="C51" s="26">
        <f>ROUND(9.2,5)</f>
        <v>9.2</v>
      </c>
      <c r="D51" s="26">
        <f>F51</f>
        <v>9.33573</v>
      </c>
      <c r="E51" s="26">
        <f>F51</f>
        <v>9.33573</v>
      </c>
      <c r="F51" s="26">
        <f>ROUND(9.33573,5)</f>
        <v>9.33573</v>
      </c>
      <c r="G51" s="24"/>
      <c r="H51" s="36"/>
    </row>
    <row r="52" spans="1:8" ht="12.75" customHeight="1">
      <c r="A52" s="22">
        <v>43132</v>
      </c>
      <c r="B52" s="22"/>
      <c r="C52" s="26">
        <f>ROUND(9.2,5)</f>
        <v>9.2</v>
      </c>
      <c r="D52" s="26">
        <f>F52</f>
        <v>9.36069</v>
      </c>
      <c r="E52" s="26">
        <f>F52</f>
        <v>9.36069</v>
      </c>
      <c r="F52" s="26">
        <f>ROUND(9.36069,5)</f>
        <v>9.36069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ROUND(9.355,5)</f>
        <v>9.355</v>
      </c>
      <c r="D54" s="26">
        <f>F54</f>
        <v>9.37038</v>
      </c>
      <c r="E54" s="26">
        <f>F54</f>
        <v>9.37038</v>
      </c>
      <c r="F54" s="26">
        <f>ROUND(9.37038,5)</f>
        <v>9.37038</v>
      </c>
      <c r="G54" s="24"/>
      <c r="H54" s="36"/>
    </row>
    <row r="55" spans="1:8" ht="12.75" customHeight="1">
      <c r="A55" s="22">
        <v>42859</v>
      </c>
      <c r="B55" s="22"/>
      <c r="C55" s="26">
        <f>ROUND(9.355,5)</f>
        <v>9.355</v>
      </c>
      <c r="D55" s="26">
        <f>F55</f>
        <v>9.41867</v>
      </c>
      <c r="E55" s="26">
        <f>F55</f>
        <v>9.41867</v>
      </c>
      <c r="F55" s="26">
        <f>ROUND(9.41867,5)</f>
        <v>9.41867</v>
      </c>
      <c r="G55" s="24"/>
      <c r="H55" s="36"/>
    </row>
    <row r="56" spans="1:8" ht="12.75" customHeight="1">
      <c r="A56" s="22">
        <v>42950</v>
      </c>
      <c r="B56" s="22"/>
      <c r="C56" s="26">
        <f>ROUND(9.355,5)</f>
        <v>9.355</v>
      </c>
      <c r="D56" s="26">
        <f>F56</f>
        <v>9.46053</v>
      </c>
      <c r="E56" s="26">
        <f>F56</f>
        <v>9.46053</v>
      </c>
      <c r="F56" s="26">
        <f>ROUND(9.46053,5)</f>
        <v>9.46053</v>
      </c>
      <c r="G56" s="24"/>
      <c r="H56" s="36"/>
    </row>
    <row r="57" spans="1:8" ht="12.75" customHeight="1">
      <c r="A57" s="22">
        <v>43041</v>
      </c>
      <c r="B57" s="22"/>
      <c r="C57" s="26">
        <f>ROUND(9.355,5)</f>
        <v>9.355</v>
      </c>
      <c r="D57" s="26">
        <f>F57</f>
        <v>9.49555</v>
      </c>
      <c r="E57" s="26">
        <f>F57</f>
        <v>9.49555</v>
      </c>
      <c r="F57" s="26">
        <f>ROUND(9.49555,5)</f>
        <v>9.49555</v>
      </c>
      <c r="G57" s="24"/>
      <c r="H57" s="36"/>
    </row>
    <row r="58" spans="1:8" ht="12.75" customHeight="1">
      <c r="A58" s="22">
        <v>43132</v>
      </c>
      <c r="B58" s="22"/>
      <c r="C58" s="26">
        <f>ROUND(9.355,5)</f>
        <v>9.355</v>
      </c>
      <c r="D58" s="26">
        <f>F58</f>
        <v>9.52629</v>
      </c>
      <c r="E58" s="26">
        <f>F58</f>
        <v>9.52629</v>
      </c>
      <c r="F58" s="26">
        <f>ROUND(9.52629,5)</f>
        <v>9.52629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ROUND(105.2379,5)</f>
        <v>105.2379</v>
      </c>
      <c r="D60" s="26">
        <f>F60</f>
        <v>105.7996</v>
      </c>
      <c r="E60" s="26">
        <f>F60</f>
        <v>105.7996</v>
      </c>
      <c r="F60" s="26">
        <f>ROUND(105.7996,5)</f>
        <v>105.7996</v>
      </c>
      <c r="G60" s="24"/>
      <c r="H60" s="36"/>
    </row>
    <row r="61" spans="1:8" ht="12.75" customHeight="1">
      <c r="A61" s="22">
        <v>42859</v>
      </c>
      <c r="B61" s="22"/>
      <c r="C61" s="26">
        <f>ROUND(105.2379,5)</f>
        <v>105.2379</v>
      </c>
      <c r="D61" s="26">
        <f>F61</f>
        <v>106.79966</v>
      </c>
      <c r="E61" s="26">
        <f>F61</f>
        <v>106.79966</v>
      </c>
      <c r="F61" s="26">
        <f>ROUND(106.79966,5)</f>
        <v>106.79966</v>
      </c>
      <c r="G61" s="24"/>
      <c r="H61" s="36"/>
    </row>
    <row r="62" spans="1:8" ht="12.75" customHeight="1">
      <c r="A62" s="22">
        <v>42950</v>
      </c>
      <c r="B62" s="22"/>
      <c r="C62" s="26">
        <f>ROUND(105.2379,5)</f>
        <v>105.2379</v>
      </c>
      <c r="D62" s="26">
        <f>F62</f>
        <v>108.92054</v>
      </c>
      <c r="E62" s="26">
        <f>F62</f>
        <v>108.92054</v>
      </c>
      <c r="F62" s="26">
        <f>ROUND(108.92054,5)</f>
        <v>108.92054</v>
      </c>
      <c r="G62" s="24"/>
      <c r="H62" s="36"/>
    </row>
    <row r="63" spans="1:8" ht="12.75" customHeight="1">
      <c r="A63" s="22">
        <v>43041</v>
      </c>
      <c r="B63" s="22"/>
      <c r="C63" s="26">
        <f>ROUND(105.2379,5)</f>
        <v>105.2379</v>
      </c>
      <c r="D63" s="26">
        <f>F63</f>
        <v>110.08018</v>
      </c>
      <c r="E63" s="26">
        <f>F63</f>
        <v>110.08018</v>
      </c>
      <c r="F63" s="26">
        <f>ROUND(110.08018,5)</f>
        <v>110.08018</v>
      </c>
      <c r="G63" s="24"/>
      <c r="H63" s="36"/>
    </row>
    <row r="64" spans="1:8" ht="12.75" customHeight="1">
      <c r="A64" s="22">
        <v>43132</v>
      </c>
      <c r="B64" s="22"/>
      <c r="C64" s="26">
        <f>ROUND(105.2379,5)</f>
        <v>105.2379</v>
      </c>
      <c r="D64" s="26">
        <f>F64</f>
        <v>112.36046</v>
      </c>
      <c r="E64" s="26">
        <f>F64</f>
        <v>112.36046</v>
      </c>
      <c r="F64" s="26">
        <f>ROUND(112.36046,5)</f>
        <v>112.36046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ROUND(9.54,5)</f>
        <v>9.54</v>
      </c>
      <c r="D66" s="26">
        <f>F66</f>
        <v>9.55498</v>
      </c>
      <c r="E66" s="26">
        <f>F66</f>
        <v>9.55498</v>
      </c>
      <c r="F66" s="26">
        <f>ROUND(9.55498,5)</f>
        <v>9.55498</v>
      </c>
      <c r="G66" s="24"/>
      <c r="H66" s="36"/>
    </row>
    <row r="67" spans="1:8" ht="12.75" customHeight="1">
      <c r="A67" s="22">
        <v>42859</v>
      </c>
      <c r="B67" s="22"/>
      <c r="C67" s="26">
        <f>ROUND(9.54,5)</f>
        <v>9.54</v>
      </c>
      <c r="D67" s="26">
        <f>F67</f>
        <v>9.60537</v>
      </c>
      <c r="E67" s="26">
        <f>F67</f>
        <v>9.60537</v>
      </c>
      <c r="F67" s="26">
        <f>ROUND(9.60537,5)</f>
        <v>9.60537</v>
      </c>
      <c r="G67" s="24"/>
      <c r="H67" s="36"/>
    </row>
    <row r="68" spans="1:8" ht="12.75" customHeight="1">
      <c r="A68" s="22">
        <v>42950</v>
      </c>
      <c r="B68" s="22"/>
      <c r="C68" s="26">
        <f>ROUND(9.54,5)</f>
        <v>9.54</v>
      </c>
      <c r="D68" s="26">
        <f>F68</f>
        <v>9.65155</v>
      </c>
      <c r="E68" s="26">
        <f>F68</f>
        <v>9.65155</v>
      </c>
      <c r="F68" s="26">
        <f>ROUND(9.65155,5)</f>
        <v>9.65155</v>
      </c>
      <c r="G68" s="24"/>
      <c r="H68" s="36"/>
    </row>
    <row r="69" spans="1:8" ht="12.75" customHeight="1">
      <c r="A69" s="22">
        <v>43041</v>
      </c>
      <c r="B69" s="22"/>
      <c r="C69" s="26">
        <f>ROUND(9.54,5)</f>
        <v>9.54</v>
      </c>
      <c r="D69" s="26">
        <f>F69</f>
        <v>9.68586</v>
      </c>
      <c r="E69" s="26">
        <f>F69</f>
        <v>9.68586</v>
      </c>
      <c r="F69" s="26">
        <f>ROUND(9.68586,5)</f>
        <v>9.68586</v>
      </c>
      <c r="G69" s="24"/>
      <c r="H69" s="36"/>
    </row>
    <row r="70" spans="1:8" ht="12.75" customHeight="1">
      <c r="A70" s="22">
        <v>43132</v>
      </c>
      <c r="B70" s="22"/>
      <c r="C70" s="26">
        <f>ROUND(9.54,5)</f>
        <v>9.54</v>
      </c>
      <c r="D70" s="26">
        <f>F70</f>
        <v>9.71653</v>
      </c>
      <c r="E70" s="26">
        <f>F70</f>
        <v>9.71653</v>
      </c>
      <c r="F70" s="26">
        <f>ROUND(9.71653,5)</f>
        <v>9.71653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ROUND(2.15002,5)</f>
        <v>2.15002</v>
      </c>
      <c r="D72" s="26">
        <f>F72</f>
        <v>130.18254</v>
      </c>
      <c r="E72" s="26">
        <f>F72</f>
        <v>130.18254</v>
      </c>
      <c r="F72" s="26">
        <f>ROUND(130.18254,5)</f>
        <v>130.18254</v>
      </c>
      <c r="G72" s="24"/>
      <c r="H72" s="36"/>
    </row>
    <row r="73" spans="1:8" ht="12.75" customHeight="1">
      <c r="A73" s="22">
        <v>42859</v>
      </c>
      <c r="B73" s="22"/>
      <c r="C73" s="26">
        <f>ROUND(2.15002,5)</f>
        <v>2.15002</v>
      </c>
      <c r="D73" s="26">
        <f>F73</f>
        <v>132.6933</v>
      </c>
      <c r="E73" s="26">
        <f>F73</f>
        <v>132.6933</v>
      </c>
      <c r="F73" s="26">
        <f>ROUND(132.6933,5)</f>
        <v>132.6933</v>
      </c>
      <c r="G73" s="24"/>
      <c r="H73" s="36"/>
    </row>
    <row r="74" spans="1:8" ht="12.75" customHeight="1">
      <c r="A74" s="22">
        <v>42950</v>
      </c>
      <c r="B74" s="22"/>
      <c r="C74" s="26">
        <f>ROUND(2.15002,5)</f>
        <v>2.15002</v>
      </c>
      <c r="D74" s="26">
        <f>F74</f>
        <v>133.82726</v>
      </c>
      <c r="E74" s="26">
        <f>F74</f>
        <v>133.82726</v>
      </c>
      <c r="F74" s="26">
        <f>ROUND(133.82726,5)</f>
        <v>133.82726</v>
      </c>
      <c r="G74" s="24"/>
      <c r="H74" s="36"/>
    </row>
    <row r="75" spans="1:8" ht="12.75" customHeight="1">
      <c r="A75" s="22">
        <v>43041</v>
      </c>
      <c r="B75" s="22"/>
      <c r="C75" s="26">
        <f>ROUND(2.15002,5)</f>
        <v>2.15002</v>
      </c>
      <c r="D75" s="26">
        <f>F75</f>
        <v>136.58277</v>
      </c>
      <c r="E75" s="26">
        <f>F75</f>
        <v>136.58277</v>
      </c>
      <c r="F75" s="26">
        <f>ROUND(136.58277,5)</f>
        <v>136.58277</v>
      </c>
      <c r="G75" s="24"/>
      <c r="H75" s="36"/>
    </row>
    <row r="76" spans="1:8" ht="12.75" customHeight="1">
      <c r="A76" s="22">
        <v>43132</v>
      </c>
      <c r="B76" s="22"/>
      <c r="C76" s="26">
        <f>ROUND(2.15002,5)</f>
        <v>2.15002</v>
      </c>
      <c r="D76" s="26">
        <f>F76</f>
        <v>139.41205</v>
      </c>
      <c r="E76" s="26">
        <f>F76</f>
        <v>139.41205</v>
      </c>
      <c r="F76" s="26">
        <f>ROUND(139.41205,5)</f>
        <v>139.41205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ROUND(9.535,5)</f>
        <v>9.535</v>
      </c>
      <c r="D78" s="26">
        <f>F78</f>
        <v>9.54947</v>
      </c>
      <c r="E78" s="26">
        <f>F78</f>
        <v>9.54947</v>
      </c>
      <c r="F78" s="26">
        <f>ROUND(9.54947,5)</f>
        <v>9.54947</v>
      </c>
      <c r="G78" s="24"/>
      <c r="H78" s="36"/>
    </row>
    <row r="79" spans="1:8" ht="12.75" customHeight="1">
      <c r="A79" s="22">
        <v>42859</v>
      </c>
      <c r="B79" s="22"/>
      <c r="C79" s="26">
        <f>ROUND(9.535,5)</f>
        <v>9.535</v>
      </c>
      <c r="D79" s="26">
        <f>F79</f>
        <v>9.59807</v>
      </c>
      <c r="E79" s="26">
        <f>F79</f>
        <v>9.59807</v>
      </c>
      <c r="F79" s="26">
        <f>ROUND(9.59807,5)</f>
        <v>9.59807</v>
      </c>
      <c r="G79" s="24"/>
      <c r="H79" s="36"/>
    </row>
    <row r="80" spans="1:8" ht="12.75" customHeight="1">
      <c r="A80" s="22">
        <v>42950</v>
      </c>
      <c r="B80" s="22"/>
      <c r="C80" s="26">
        <f>ROUND(9.535,5)</f>
        <v>9.535</v>
      </c>
      <c r="D80" s="26">
        <f>F80</f>
        <v>9.64253</v>
      </c>
      <c r="E80" s="26">
        <f>F80</f>
        <v>9.64253</v>
      </c>
      <c r="F80" s="26">
        <f>ROUND(9.64253,5)</f>
        <v>9.64253</v>
      </c>
      <c r="G80" s="24"/>
      <c r="H80" s="36"/>
    </row>
    <row r="81" spans="1:8" ht="12.75" customHeight="1">
      <c r="A81" s="22">
        <v>43041</v>
      </c>
      <c r="B81" s="22"/>
      <c r="C81" s="26">
        <f>ROUND(9.535,5)</f>
        <v>9.535</v>
      </c>
      <c r="D81" s="26">
        <f>F81</f>
        <v>9.67543</v>
      </c>
      <c r="E81" s="26">
        <f>F81</f>
        <v>9.67543</v>
      </c>
      <c r="F81" s="26">
        <f>ROUND(9.67543,5)</f>
        <v>9.67543</v>
      </c>
      <c r="G81" s="24"/>
      <c r="H81" s="36"/>
    </row>
    <row r="82" spans="1:8" ht="12.75" customHeight="1">
      <c r="A82" s="22">
        <v>43132</v>
      </c>
      <c r="B82" s="22"/>
      <c r="C82" s="26">
        <f>ROUND(9.535,5)</f>
        <v>9.535</v>
      </c>
      <c r="D82" s="26">
        <f>F82</f>
        <v>9.70473</v>
      </c>
      <c r="E82" s="26">
        <f>F82</f>
        <v>9.70473</v>
      </c>
      <c r="F82" s="26">
        <f>ROUND(9.70473,5)</f>
        <v>9.70473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ROUND(9.545,5)</f>
        <v>9.545</v>
      </c>
      <c r="D84" s="26">
        <f>F84</f>
        <v>9.55895</v>
      </c>
      <c r="E84" s="26">
        <f>F84</f>
        <v>9.55895</v>
      </c>
      <c r="F84" s="26">
        <f>ROUND(9.55895,5)</f>
        <v>9.55895</v>
      </c>
      <c r="G84" s="24"/>
      <c r="H84" s="36"/>
    </row>
    <row r="85" spans="1:8" ht="12.75" customHeight="1">
      <c r="A85" s="22">
        <v>42859</v>
      </c>
      <c r="B85" s="22"/>
      <c r="C85" s="26">
        <f>ROUND(9.545,5)</f>
        <v>9.545</v>
      </c>
      <c r="D85" s="26">
        <f>F85</f>
        <v>9.60573</v>
      </c>
      <c r="E85" s="26">
        <f>F85</f>
        <v>9.60573</v>
      </c>
      <c r="F85" s="26">
        <f>ROUND(9.60573,5)</f>
        <v>9.60573</v>
      </c>
      <c r="G85" s="24"/>
      <c r="H85" s="36"/>
    </row>
    <row r="86" spans="1:8" ht="12.75" customHeight="1">
      <c r="A86" s="22">
        <v>42950</v>
      </c>
      <c r="B86" s="22"/>
      <c r="C86" s="26">
        <f>ROUND(9.545,5)</f>
        <v>9.545</v>
      </c>
      <c r="D86" s="26">
        <f>F86</f>
        <v>9.64846</v>
      </c>
      <c r="E86" s="26">
        <f>F86</f>
        <v>9.64846</v>
      </c>
      <c r="F86" s="26">
        <f>ROUND(9.64846,5)</f>
        <v>9.64846</v>
      </c>
      <c r="G86" s="24"/>
      <c r="H86" s="36"/>
    </row>
    <row r="87" spans="1:8" ht="12.75" customHeight="1">
      <c r="A87" s="22">
        <v>43041</v>
      </c>
      <c r="B87" s="22"/>
      <c r="C87" s="26">
        <f>ROUND(9.545,5)</f>
        <v>9.545</v>
      </c>
      <c r="D87" s="26">
        <f>F87</f>
        <v>9.68006</v>
      </c>
      <c r="E87" s="26">
        <f>F87</f>
        <v>9.68006</v>
      </c>
      <c r="F87" s="26">
        <f>ROUND(9.68006,5)</f>
        <v>9.68006</v>
      </c>
      <c r="G87" s="24"/>
      <c r="H87" s="36"/>
    </row>
    <row r="88" spans="1:8" ht="12.75" customHeight="1">
      <c r="A88" s="22">
        <v>43132</v>
      </c>
      <c r="B88" s="22"/>
      <c r="C88" s="26">
        <f>ROUND(9.545,5)</f>
        <v>9.545</v>
      </c>
      <c r="D88" s="26">
        <f>F88</f>
        <v>9.70818</v>
      </c>
      <c r="E88" s="26">
        <f>F88</f>
        <v>9.70818</v>
      </c>
      <c r="F88" s="26">
        <f>ROUND(9.70818,5)</f>
        <v>9.70818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ROUND(130.78675,5)</f>
        <v>130.78675</v>
      </c>
      <c r="D90" s="26">
        <f>F90</f>
        <v>131.48481</v>
      </c>
      <c r="E90" s="26">
        <f>F90</f>
        <v>131.48481</v>
      </c>
      <c r="F90" s="26">
        <f>ROUND(131.48481,5)</f>
        <v>131.48481</v>
      </c>
      <c r="G90" s="24"/>
      <c r="H90" s="36"/>
    </row>
    <row r="91" spans="1:8" ht="12.75" customHeight="1">
      <c r="A91" s="22">
        <v>42859</v>
      </c>
      <c r="B91" s="22"/>
      <c r="C91" s="26">
        <f>ROUND(130.78675,5)</f>
        <v>130.78675</v>
      </c>
      <c r="D91" s="26">
        <f>F91</f>
        <v>132.49074</v>
      </c>
      <c r="E91" s="26">
        <f>F91</f>
        <v>132.49074</v>
      </c>
      <c r="F91" s="26">
        <f>ROUND(132.49074,5)</f>
        <v>132.49074</v>
      </c>
      <c r="G91" s="24"/>
      <c r="H91" s="36"/>
    </row>
    <row r="92" spans="1:8" ht="12.75" customHeight="1">
      <c r="A92" s="22">
        <v>42950</v>
      </c>
      <c r="B92" s="22"/>
      <c r="C92" s="26">
        <f>ROUND(130.78675,5)</f>
        <v>130.78675</v>
      </c>
      <c r="D92" s="26">
        <f>F92</f>
        <v>135.12165</v>
      </c>
      <c r="E92" s="26">
        <f>F92</f>
        <v>135.12165</v>
      </c>
      <c r="F92" s="26">
        <f>ROUND(135.12165,5)</f>
        <v>135.12165</v>
      </c>
      <c r="G92" s="24"/>
      <c r="H92" s="36"/>
    </row>
    <row r="93" spans="1:8" ht="12.75" customHeight="1">
      <c r="A93" s="22">
        <v>43041</v>
      </c>
      <c r="B93" s="22"/>
      <c r="C93" s="26">
        <f>ROUND(130.78675,5)</f>
        <v>130.78675</v>
      </c>
      <c r="D93" s="26">
        <f>F93</f>
        <v>136.30911</v>
      </c>
      <c r="E93" s="26">
        <f>F93</f>
        <v>136.30911</v>
      </c>
      <c r="F93" s="26">
        <f>ROUND(136.30911,5)</f>
        <v>136.30911</v>
      </c>
      <c r="G93" s="24"/>
      <c r="H93" s="36"/>
    </row>
    <row r="94" spans="1:8" ht="12.75" customHeight="1">
      <c r="A94" s="22">
        <v>43132</v>
      </c>
      <c r="B94" s="22"/>
      <c r="C94" s="26">
        <f>ROUND(130.78675,5)</f>
        <v>130.78675</v>
      </c>
      <c r="D94" s="26">
        <f>F94</f>
        <v>139.13273</v>
      </c>
      <c r="E94" s="26">
        <f>F94</f>
        <v>139.13273</v>
      </c>
      <c r="F94" s="26">
        <f>ROUND(139.13273,5)</f>
        <v>139.13273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ROUND(2.18,5)</f>
        <v>2.18</v>
      </c>
      <c r="D96" s="26">
        <f>F96</f>
        <v>137.95475</v>
      </c>
      <c r="E96" s="26">
        <f>F96</f>
        <v>137.95475</v>
      </c>
      <c r="F96" s="26">
        <f>ROUND(137.95475,5)</f>
        <v>137.95475</v>
      </c>
      <c r="G96" s="24"/>
      <c r="H96" s="36"/>
    </row>
    <row r="97" spans="1:8" ht="12.75" customHeight="1">
      <c r="A97" s="22">
        <v>42859</v>
      </c>
      <c r="B97" s="22"/>
      <c r="C97" s="26">
        <f>ROUND(2.18,5)</f>
        <v>2.18</v>
      </c>
      <c r="D97" s="26">
        <f>F97</f>
        <v>140.6155</v>
      </c>
      <c r="E97" s="26">
        <f>F97</f>
        <v>140.6155</v>
      </c>
      <c r="F97" s="26">
        <f>ROUND(140.6155,5)</f>
        <v>140.6155</v>
      </c>
      <c r="G97" s="24"/>
      <c r="H97" s="36"/>
    </row>
    <row r="98" spans="1:8" ht="12.75" customHeight="1">
      <c r="A98" s="22">
        <v>42950</v>
      </c>
      <c r="B98" s="22"/>
      <c r="C98" s="26">
        <f>ROUND(2.18,5)</f>
        <v>2.18</v>
      </c>
      <c r="D98" s="26">
        <f>F98</f>
        <v>141.74387</v>
      </c>
      <c r="E98" s="26">
        <f>F98</f>
        <v>141.74387</v>
      </c>
      <c r="F98" s="26">
        <f>ROUND(141.74387,5)</f>
        <v>141.74387</v>
      </c>
      <c r="G98" s="24"/>
      <c r="H98" s="36"/>
    </row>
    <row r="99" spans="1:8" ht="12.75" customHeight="1">
      <c r="A99" s="22">
        <v>43041</v>
      </c>
      <c r="B99" s="22"/>
      <c r="C99" s="26">
        <f>ROUND(2.18,5)</f>
        <v>2.18</v>
      </c>
      <c r="D99" s="26">
        <f>F99</f>
        <v>144.66239</v>
      </c>
      <c r="E99" s="26">
        <f>F99</f>
        <v>144.66239</v>
      </c>
      <c r="F99" s="26">
        <f>ROUND(144.66239,5)</f>
        <v>144.66239</v>
      </c>
      <c r="G99" s="24"/>
      <c r="H99" s="36"/>
    </row>
    <row r="100" spans="1:8" ht="12.75" customHeight="1">
      <c r="A100" s="22">
        <v>43132</v>
      </c>
      <c r="B100" s="22"/>
      <c r="C100" s="26">
        <f>ROUND(2.18,5)</f>
        <v>2.18</v>
      </c>
      <c r="D100" s="26">
        <f>F100</f>
        <v>147.65902</v>
      </c>
      <c r="E100" s="26">
        <f>F100</f>
        <v>147.65902</v>
      </c>
      <c r="F100" s="26">
        <f>ROUND(147.65902,5)</f>
        <v>147.65902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ROUND(2.8,5)</f>
        <v>2.8</v>
      </c>
      <c r="D102" s="26">
        <f>F102</f>
        <v>127.83348</v>
      </c>
      <c r="E102" s="26">
        <f>F102</f>
        <v>127.83348</v>
      </c>
      <c r="F102" s="26">
        <f>ROUND(127.83348,5)</f>
        <v>127.83348</v>
      </c>
      <c r="G102" s="24"/>
      <c r="H102" s="36"/>
    </row>
    <row r="103" spans="1:8" ht="12.75" customHeight="1">
      <c r="A103" s="22">
        <v>42859</v>
      </c>
      <c r="B103" s="22"/>
      <c r="C103" s="26">
        <f>ROUND(2.8,5)</f>
        <v>2.8</v>
      </c>
      <c r="D103" s="26">
        <f>F103</f>
        <v>128.61464</v>
      </c>
      <c r="E103" s="26">
        <f>F103</f>
        <v>128.61464</v>
      </c>
      <c r="F103" s="26">
        <f>ROUND(128.61464,5)</f>
        <v>128.61464</v>
      </c>
      <c r="G103" s="24"/>
      <c r="H103" s="36"/>
    </row>
    <row r="104" spans="1:8" ht="12.75" customHeight="1">
      <c r="A104" s="22">
        <v>42950</v>
      </c>
      <c r="B104" s="22"/>
      <c r="C104" s="26">
        <f>ROUND(2.8,5)</f>
        <v>2.8</v>
      </c>
      <c r="D104" s="26">
        <f>F104</f>
        <v>131.1689</v>
      </c>
      <c r="E104" s="26">
        <f>F104</f>
        <v>131.1689</v>
      </c>
      <c r="F104" s="26">
        <f>ROUND(131.1689,5)</f>
        <v>131.1689</v>
      </c>
      <c r="G104" s="24"/>
      <c r="H104" s="36"/>
    </row>
    <row r="105" spans="1:8" ht="12.75" customHeight="1">
      <c r="A105" s="22">
        <v>43041</v>
      </c>
      <c r="B105" s="22"/>
      <c r="C105" s="26">
        <f>ROUND(2.8,5)</f>
        <v>2.8</v>
      </c>
      <c r="D105" s="26">
        <f>F105</f>
        <v>133.86952</v>
      </c>
      <c r="E105" s="26">
        <f>F105</f>
        <v>133.86952</v>
      </c>
      <c r="F105" s="26">
        <f>ROUND(133.86952,5)</f>
        <v>133.86952</v>
      </c>
      <c r="G105" s="24"/>
      <c r="H105" s="36"/>
    </row>
    <row r="106" spans="1:8" ht="12.75" customHeight="1">
      <c r="A106" s="22">
        <v>43132</v>
      </c>
      <c r="B106" s="22"/>
      <c r="C106" s="26">
        <f>ROUND(2.8,5)</f>
        <v>2.8</v>
      </c>
      <c r="D106" s="26">
        <f>F106</f>
        <v>136.64258</v>
      </c>
      <c r="E106" s="26">
        <f>F106</f>
        <v>136.64258</v>
      </c>
      <c r="F106" s="26">
        <f>ROUND(136.64258,5)</f>
        <v>136.64258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ROUND(10.435,5)</f>
        <v>10.435</v>
      </c>
      <c r="D108" s="26">
        <f>F108</f>
        <v>10.4599</v>
      </c>
      <c r="E108" s="26">
        <f>F108</f>
        <v>10.4599</v>
      </c>
      <c r="F108" s="26">
        <f>ROUND(10.4599,5)</f>
        <v>10.4599</v>
      </c>
      <c r="G108" s="24"/>
      <c r="H108" s="36"/>
    </row>
    <row r="109" spans="1:8" ht="12.75" customHeight="1">
      <c r="A109" s="22">
        <v>42859</v>
      </c>
      <c r="B109" s="22"/>
      <c r="C109" s="26">
        <f>ROUND(10.435,5)</f>
        <v>10.435</v>
      </c>
      <c r="D109" s="26">
        <f>F109</f>
        <v>10.53902</v>
      </c>
      <c r="E109" s="26">
        <f>F109</f>
        <v>10.53902</v>
      </c>
      <c r="F109" s="26">
        <f>ROUND(10.53902,5)</f>
        <v>10.53902</v>
      </c>
      <c r="G109" s="24"/>
      <c r="H109" s="36"/>
    </row>
    <row r="110" spans="1:8" ht="12.75" customHeight="1">
      <c r="A110" s="22">
        <v>42950</v>
      </c>
      <c r="B110" s="22"/>
      <c r="C110" s="26">
        <f>ROUND(10.435,5)</f>
        <v>10.435</v>
      </c>
      <c r="D110" s="26">
        <f>F110</f>
        <v>10.61225</v>
      </c>
      <c r="E110" s="26">
        <f>F110</f>
        <v>10.61225</v>
      </c>
      <c r="F110" s="26">
        <f>ROUND(10.61225,5)</f>
        <v>10.61225</v>
      </c>
      <c r="G110" s="24"/>
      <c r="H110" s="36"/>
    </row>
    <row r="111" spans="1:8" ht="12.75" customHeight="1">
      <c r="A111" s="22">
        <v>43041</v>
      </c>
      <c r="B111" s="22"/>
      <c r="C111" s="26">
        <f>ROUND(10.435,5)</f>
        <v>10.435</v>
      </c>
      <c r="D111" s="26">
        <f>F111</f>
        <v>10.68189</v>
      </c>
      <c r="E111" s="26">
        <f>F111</f>
        <v>10.68189</v>
      </c>
      <c r="F111" s="26">
        <f>ROUND(10.68189,5)</f>
        <v>10.68189</v>
      </c>
      <c r="G111" s="24"/>
      <c r="H111" s="36"/>
    </row>
    <row r="112" spans="1:8" ht="12.75" customHeight="1">
      <c r="A112" s="22">
        <v>43132</v>
      </c>
      <c r="B112" s="22"/>
      <c r="C112" s="26">
        <f>ROUND(10.435,5)</f>
        <v>10.435</v>
      </c>
      <c r="D112" s="26">
        <f>F112</f>
        <v>10.75048</v>
      </c>
      <c r="E112" s="26">
        <f>F112</f>
        <v>10.75048</v>
      </c>
      <c r="F112" s="26">
        <f>ROUND(10.75048,5)</f>
        <v>10.75048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ROUND(10.55,5)</f>
        <v>10.55</v>
      </c>
      <c r="D114" s="26">
        <f>F114</f>
        <v>10.57323</v>
      </c>
      <c r="E114" s="26">
        <f>F114</f>
        <v>10.57323</v>
      </c>
      <c r="F114" s="26">
        <f>ROUND(10.57323,5)</f>
        <v>10.57323</v>
      </c>
      <c r="G114" s="24"/>
      <c r="H114" s="36"/>
    </row>
    <row r="115" spans="1:8" ht="12.75" customHeight="1">
      <c r="A115" s="22">
        <v>42859</v>
      </c>
      <c r="B115" s="22"/>
      <c r="C115" s="26">
        <f>ROUND(10.55,5)</f>
        <v>10.55</v>
      </c>
      <c r="D115" s="26">
        <f>F115</f>
        <v>10.65131</v>
      </c>
      <c r="E115" s="26">
        <f>F115</f>
        <v>10.65131</v>
      </c>
      <c r="F115" s="26">
        <f>ROUND(10.65131,5)</f>
        <v>10.65131</v>
      </c>
      <c r="G115" s="24"/>
      <c r="H115" s="36"/>
    </row>
    <row r="116" spans="1:8" ht="12.75" customHeight="1">
      <c r="A116" s="22">
        <v>42950</v>
      </c>
      <c r="B116" s="22"/>
      <c r="C116" s="26">
        <f>ROUND(10.55,5)</f>
        <v>10.55</v>
      </c>
      <c r="D116" s="26">
        <f>F116</f>
        <v>10.72267</v>
      </c>
      <c r="E116" s="26">
        <f>F116</f>
        <v>10.72267</v>
      </c>
      <c r="F116" s="26">
        <f>ROUND(10.72267,5)</f>
        <v>10.72267</v>
      </c>
      <c r="G116" s="24"/>
      <c r="H116" s="36"/>
    </row>
    <row r="117" spans="1:8" ht="12.75" customHeight="1">
      <c r="A117" s="22">
        <v>43041</v>
      </c>
      <c r="B117" s="22"/>
      <c r="C117" s="26">
        <f>ROUND(10.55,5)</f>
        <v>10.55</v>
      </c>
      <c r="D117" s="26">
        <f>F117</f>
        <v>10.78956</v>
      </c>
      <c r="E117" s="26">
        <f>F117</f>
        <v>10.78956</v>
      </c>
      <c r="F117" s="26">
        <f>ROUND(10.78956,5)</f>
        <v>10.78956</v>
      </c>
      <c r="G117" s="24"/>
      <c r="H117" s="36"/>
    </row>
    <row r="118" spans="1:8" ht="12.75" customHeight="1">
      <c r="A118" s="22">
        <v>43132</v>
      </c>
      <c r="B118" s="22"/>
      <c r="C118" s="26">
        <f>ROUND(10.55,5)</f>
        <v>10.55</v>
      </c>
      <c r="D118" s="26">
        <f>F118</f>
        <v>10.85296</v>
      </c>
      <c r="E118" s="26">
        <f>F118</f>
        <v>10.85296</v>
      </c>
      <c r="F118" s="26">
        <f>ROUND(10.85296,5)</f>
        <v>10.85296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ROUND(8.48,5)</f>
        <v>8.48</v>
      </c>
      <c r="D122" s="26">
        <f>F122</f>
        <v>8.49446</v>
      </c>
      <c r="E122" s="26">
        <f>F122</f>
        <v>8.49446</v>
      </c>
      <c r="F122" s="26">
        <f>ROUND(8.49446,5)</f>
        <v>8.49446</v>
      </c>
      <c r="G122" s="24"/>
      <c r="H122" s="36"/>
    </row>
    <row r="123" spans="1:8" ht="12.75" customHeight="1">
      <c r="A123" s="22">
        <v>42859</v>
      </c>
      <c r="B123" s="22"/>
      <c r="C123" s="26">
        <f>ROUND(8.48,5)</f>
        <v>8.48</v>
      </c>
      <c r="D123" s="26">
        <f>F123</f>
        <v>8.53051</v>
      </c>
      <c r="E123" s="26">
        <f>F123</f>
        <v>8.53051</v>
      </c>
      <c r="F123" s="26">
        <f>ROUND(8.53051,5)</f>
        <v>8.53051</v>
      </c>
      <c r="G123" s="24"/>
      <c r="H123" s="36"/>
    </row>
    <row r="124" spans="1:8" ht="12.75" customHeight="1">
      <c r="A124" s="22">
        <v>42950</v>
      </c>
      <c r="B124" s="22"/>
      <c r="C124" s="26">
        <f>ROUND(8.48,5)</f>
        <v>8.48</v>
      </c>
      <c r="D124" s="26">
        <f>F124</f>
        <v>8.55511</v>
      </c>
      <c r="E124" s="26">
        <f>F124</f>
        <v>8.55511</v>
      </c>
      <c r="F124" s="26">
        <f>ROUND(8.55511,5)</f>
        <v>8.55511</v>
      </c>
      <c r="G124" s="24"/>
      <c r="H124" s="36"/>
    </row>
    <row r="125" spans="1:8" ht="12.75" customHeight="1">
      <c r="A125" s="22">
        <v>43041</v>
      </c>
      <c r="B125" s="22"/>
      <c r="C125" s="26">
        <f>ROUND(8.48,5)</f>
        <v>8.48</v>
      </c>
      <c r="D125" s="26">
        <f>F125</f>
        <v>8.57044</v>
      </c>
      <c r="E125" s="26">
        <f>F125</f>
        <v>8.57044</v>
      </c>
      <c r="F125" s="26">
        <f>ROUND(8.57044,5)</f>
        <v>8.57044</v>
      </c>
      <c r="G125" s="24"/>
      <c r="H125" s="36"/>
    </row>
    <row r="126" spans="1:8" ht="12.75" customHeight="1">
      <c r="A126" s="22">
        <v>43132</v>
      </c>
      <c r="B126" s="22"/>
      <c r="C126" s="26">
        <f>ROUND(8.48,5)</f>
        <v>8.48</v>
      </c>
      <c r="D126" s="26">
        <f>F126</f>
        <v>8.57719</v>
      </c>
      <c r="E126" s="26">
        <f>F126</f>
        <v>8.57719</v>
      </c>
      <c r="F126" s="26">
        <f>ROUND(8.57719,5)</f>
        <v>8.57719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ROUND(9.48,5)</f>
        <v>9.48</v>
      </c>
      <c r="D128" s="26">
        <f>F128</f>
        <v>9.49617</v>
      </c>
      <c r="E128" s="26">
        <f>F128</f>
        <v>9.49617</v>
      </c>
      <c r="F128" s="26">
        <f>ROUND(9.49617,5)</f>
        <v>9.49617</v>
      </c>
      <c r="G128" s="24"/>
      <c r="H128" s="36"/>
    </row>
    <row r="129" spans="1:8" ht="12.75" customHeight="1">
      <c r="A129" s="22">
        <v>42859</v>
      </c>
      <c r="B129" s="22"/>
      <c r="C129" s="26">
        <f>ROUND(9.48,5)</f>
        <v>9.48</v>
      </c>
      <c r="D129" s="26">
        <f>F129</f>
        <v>9.54378</v>
      </c>
      <c r="E129" s="26">
        <f>F129</f>
        <v>9.54378</v>
      </c>
      <c r="F129" s="26">
        <f>ROUND(9.54378,5)</f>
        <v>9.54378</v>
      </c>
      <c r="G129" s="24"/>
      <c r="H129" s="36"/>
    </row>
    <row r="130" spans="1:8" ht="12.75" customHeight="1">
      <c r="A130" s="22">
        <v>42950</v>
      </c>
      <c r="B130" s="22"/>
      <c r="C130" s="26">
        <f>ROUND(9.48,5)</f>
        <v>9.48</v>
      </c>
      <c r="D130" s="26">
        <f>F130</f>
        <v>9.58573</v>
      </c>
      <c r="E130" s="26">
        <f>F130</f>
        <v>9.58573</v>
      </c>
      <c r="F130" s="26">
        <f>ROUND(9.58573,5)</f>
        <v>9.58573</v>
      </c>
      <c r="G130" s="24"/>
      <c r="H130" s="36"/>
    </row>
    <row r="131" spans="1:8" ht="12.75" customHeight="1">
      <c r="A131" s="22">
        <v>43041</v>
      </c>
      <c r="B131" s="22"/>
      <c r="C131" s="26">
        <f>ROUND(9.48,5)</f>
        <v>9.48</v>
      </c>
      <c r="D131" s="26">
        <f>F131</f>
        <v>9.62334</v>
      </c>
      <c r="E131" s="26">
        <f>F131</f>
        <v>9.62334</v>
      </c>
      <c r="F131" s="26">
        <f>ROUND(9.62334,5)</f>
        <v>9.62334</v>
      </c>
      <c r="G131" s="24"/>
      <c r="H131" s="36"/>
    </row>
    <row r="132" spans="1:8" ht="12.75" customHeight="1">
      <c r="A132" s="22">
        <v>43132</v>
      </c>
      <c r="B132" s="22"/>
      <c r="C132" s="26">
        <f>ROUND(9.48,5)</f>
        <v>9.48</v>
      </c>
      <c r="D132" s="26">
        <f>F132</f>
        <v>9.65789</v>
      </c>
      <c r="E132" s="26">
        <f>F132</f>
        <v>9.65789</v>
      </c>
      <c r="F132" s="26">
        <f>ROUND(9.65789,5)</f>
        <v>9.65789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ROUND(8.78,5)</f>
        <v>8.78</v>
      </c>
      <c r="D134" s="26">
        <f>F134</f>
        <v>8.79339</v>
      </c>
      <c r="E134" s="26">
        <f>F134</f>
        <v>8.79339</v>
      </c>
      <c r="F134" s="26">
        <f>ROUND(8.79339,5)</f>
        <v>8.79339</v>
      </c>
      <c r="G134" s="24"/>
      <c r="H134" s="36"/>
    </row>
    <row r="135" spans="1:8" ht="12.75" customHeight="1">
      <c r="A135" s="22">
        <v>42859</v>
      </c>
      <c r="B135" s="22"/>
      <c r="C135" s="26">
        <f>ROUND(8.78,5)</f>
        <v>8.78</v>
      </c>
      <c r="D135" s="26">
        <f>F135</f>
        <v>8.83478</v>
      </c>
      <c r="E135" s="26">
        <f>F135</f>
        <v>8.83478</v>
      </c>
      <c r="F135" s="26">
        <f>ROUND(8.83478,5)</f>
        <v>8.83478</v>
      </c>
      <c r="G135" s="24"/>
      <c r="H135" s="36"/>
    </row>
    <row r="136" spans="1:8" ht="12.75" customHeight="1">
      <c r="A136" s="22">
        <v>42950</v>
      </c>
      <c r="B136" s="22"/>
      <c r="C136" s="26">
        <f>ROUND(8.78,5)</f>
        <v>8.78</v>
      </c>
      <c r="D136" s="26">
        <f>F136</f>
        <v>8.8679</v>
      </c>
      <c r="E136" s="26">
        <f>F136</f>
        <v>8.8679</v>
      </c>
      <c r="F136" s="26">
        <f>ROUND(8.8679,5)</f>
        <v>8.8679</v>
      </c>
      <c r="G136" s="24"/>
      <c r="H136" s="36"/>
    </row>
    <row r="137" spans="1:8" ht="12.75" customHeight="1">
      <c r="A137" s="22">
        <v>43041</v>
      </c>
      <c r="B137" s="22"/>
      <c r="C137" s="26">
        <f>ROUND(8.78,5)</f>
        <v>8.78</v>
      </c>
      <c r="D137" s="26">
        <f>F137</f>
        <v>8.88942</v>
      </c>
      <c r="E137" s="26">
        <f>F137</f>
        <v>8.88942</v>
      </c>
      <c r="F137" s="26">
        <f>ROUND(8.88942,5)</f>
        <v>8.88942</v>
      </c>
      <c r="G137" s="24"/>
      <c r="H137" s="36"/>
    </row>
    <row r="138" spans="1:8" ht="12.75" customHeight="1">
      <c r="A138" s="22">
        <v>43132</v>
      </c>
      <c r="B138" s="22"/>
      <c r="C138" s="26">
        <f>ROUND(8.78,5)</f>
        <v>8.78</v>
      </c>
      <c r="D138" s="26">
        <f>F138</f>
        <v>8.90451</v>
      </c>
      <c r="E138" s="26">
        <f>F138</f>
        <v>8.90451</v>
      </c>
      <c r="F138" s="26">
        <f>ROUND(8.90451,5)</f>
        <v>8.90451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ROUND(2.145,5)</f>
        <v>2.145</v>
      </c>
      <c r="D140" s="26">
        <f>F140</f>
        <v>294.71564</v>
      </c>
      <c r="E140" s="26">
        <f>F140</f>
        <v>294.71564</v>
      </c>
      <c r="F140" s="26">
        <f>ROUND(294.71564,5)</f>
        <v>294.71564</v>
      </c>
      <c r="G140" s="24"/>
      <c r="H140" s="36"/>
    </row>
    <row r="141" spans="1:8" ht="12.75" customHeight="1">
      <c r="A141" s="22">
        <v>42859</v>
      </c>
      <c r="B141" s="22"/>
      <c r="C141" s="26">
        <f>ROUND(2.145,5)</f>
        <v>2.145</v>
      </c>
      <c r="D141" s="26">
        <f>F141</f>
        <v>300.39986</v>
      </c>
      <c r="E141" s="26">
        <f>F141</f>
        <v>300.39986</v>
      </c>
      <c r="F141" s="26">
        <f>ROUND(300.39986,5)</f>
        <v>300.39986</v>
      </c>
      <c r="G141" s="24"/>
      <c r="H141" s="36"/>
    </row>
    <row r="142" spans="1:8" ht="12.75" customHeight="1">
      <c r="A142" s="22">
        <v>42950</v>
      </c>
      <c r="B142" s="22"/>
      <c r="C142" s="26">
        <f>ROUND(2.145,5)</f>
        <v>2.145</v>
      </c>
      <c r="D142" s="26">
        <f>F142</f>
        <v>299.45699</v>
      </c>
      <c r="E142" s="26">
        <f>F142</f>
        <v>299.45699</v>
      </c>
      <c r="F142" s="26">
        <f>ROUND(299.45699,5)</f>
        <v>299.45699</v>
      </c>
      <c r="G142" s="24"/>
      <c r="H142" s="36"/>
    </row>
    <row r="143" spans="1:8" ht="12.75" customHeight="1">
      <c r="A143" s="22">
        <v>43041</v>
      </c>
      <c r="B143" s="22"/>
      <c r="C143" s="26">
        <f>ROUND(2.145,5)</f>
        <v>2.145</v>
      </c>
      <c r="D143" s="26">
        <f>F143</f>
        <v>305.62336</v>
      </c>
      <c r="E143" s="26">
        <f>F143</f>
        <v>305.62336</v>
      </c>
      <c r="F143" s="26">
        <f>ROUND(305.62336,5)</f>
        <v>305.62336</v>
      </c>
      <c r="G143" s="24"/>
      <c r="H143" s="36"/>
    </row>
    <row r="144" spans="1:8" ht="12.75" customHeight="1">
      <c r="A144" s="22">
        <v>43132</v>
      </c>
      <c r="B144" s="22"/>
      <c r="C144" s="26">
        <f>ROUND(2.145,5)</f>
        <v>2.145</v>
      </c>
      <c r="D144" s="26">
        <f>F144</f>
        <v>311.95428</v>
      </c>
      <c r="E144" s="26">
        <f>F144</f>
        <v>311.95428</v>
      </c>
      <c r="F144" s="26">
        <f>ROUND(311.95428,5)</f>
        <v>311.95428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ROUND(2.15,5)</f>
        <v>2.15</v>
      </c>
      <c r="D146" s="26">
        <f>F146</f>
        <v>242.85012</v>
      </c>
      <c r="E146" s="26">
        <f>F146</f>
        <v>242.85012</v>
      </c>
      <c r="F146" s="26">
        <f>ROUND(242.85012,5)</f>
        <v>242.85012</v>
      </c>
      <c r="G146" s="24"/>
      <c r="H146" s="36"/>
    </row>
    <row r="147" spans="1:8" ht="12.75" customHeight="1">
      <c r="A147" s="22">
        <v>42859</v>
      </c>
      <c r="B147" s="22"/>
      <c r="C147" s="26">
        <f>ROUND(2.15,5)</f>
        <v>2.15</v>
      </c>
      <c r="D147" s="26">
        <f>F147</f>
        <v>247.53404</v>
      </c>
      <c r="E147" s="26">
        <f>F147</f>
        <v>247.53404</v>
      </c>
      <c r="F147" s="26">
        <f>ROUND(247.53404,5)</f>
        <v>247.53404</v>
      </c>
      <c r="G147" s="24"/>
      <c r="H147" s="36"/>
    </row>
    <row r="148" spans="1:8" ht="12.75" customHeight="1">
      <c r="A148" s="22">
        <v>42950</v>
      </c>
      <c r="B148" s="22"/>
      <c r="C148" s="26">
        <f>ROUND(2.15,5)</f>
        <v>2.15</v>
      </c>
      <c r="D148" s="26">
        <f>F148</f>
        <v>248.78021</v>
      </c>
      <c r="E148" s="26">
        <f>F148</f>
        <v>248.78021</v>
      </c>
      <c r="F148" s="26">
        <f>ROUND(248.78021,5)</f>
        <v>248.78021</v>
      </c>
      <c r="G148" s="24"/>
      <c r="H148" s="36"/>
    </row>
    <row r="149" spans="1:8" ht="12.75" customHeight="1">
      <c r="A149" s="22">
        <v>43041</v>
      </c>
      <c r="B149" s="22"/>
      <c r="C149" s="26">
        <f>ROUND(2.15,5)</f>
        <v>2.15</v>
      </c>
      <c r="D149" s="26">
        <f>F149</f>
        <v>253.9027</v>
      </c>
      <c r="E149" s="26">
        <f>F149</f>
        <v>253.9027</v>
      </c>
      <c r="F149" s="26">
        <f>ROUND(253.9027,5)</f>
        <v>253.9027</v>
      </c>
      <c r="G149" s="24"/>
      <c r="H149" s="36"/>
    </row>
    <row r="150" spans="1:8" ht="12.75" customHeight="1">
      <c r="A150" s="22">
        <v>43132</v>
      </c>
      <c r="B150" s="22"/>
      <c r="C150" s="26">
        <f>ROUND(2.15,5)</f>
        <v>2.15</v>
      </c>
      <c r="D150" s="26">
        <f>F150</f>
        <v>259.16222</v>
      </c>
      <c r="E150" s="26">
        <f>F150</f>
        <v>259.16222</v>
      </c>
      <c r="F150" s="26">
        <f>ROUND(259.16222,5)</f>
        <v>259.16222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ROUND(7.655,5)</f>
        <v>7.655</v>
      </c>
      <c r="D152" s="26">
        <f>F152</f>
        <v>7.67117</v>
      </c>
      <c r="E152" s="26">
        <f>F152</f>
        <v>7.67117</v>
      </c>
      <c r="F152" s="26">
        <f>ROUND(7.67117,5)</f>
        <v>7.67117</v>
      </c>
      <c r="G152" s="24"/>
      <c r="H152" s="36"/>
    </row>
    <row r="153" spans="1:8" ht="12.75" customHeight="1">
      <c r="A153" s="22">
        <v>42859</v>
      </c>
      <c r="B153" s="22"/>
      <c r="C153" s="26">
        <f>ROUND(7.655,5)</f>
        <v>7.655</v>
      </c>
      <c r="D153" s="26">
        <f>F153</f>
        <v>7.47635</v>
      </c>
      <c r="E153" s="26">
        <f>F153</f>
        <v>7.47635</v>
      </c>
      <c r="F153" s="26">
        <f>ROUND(7.47635,5)</f>
        <v>7.47635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ROUND(7.83,5)</f>
        <v>7.83</v>
      </c>
      <c r="D155" s="26">
        <f>F155</f>
        <v>7.84071</v>
      </c>
      <c r="E155" s="26">
        <f>F155</f>
        <v>7.84071</v>
      </c>
      <c r="F155" s="26">
        <f>ROUND(7.84071,5)</f>
        <v>7.84071</v>
      </c>
      <c r="G155" s="24"/>
      <c r="H155" s="36"/>
    </row>
    <row r="156" spans="1:8" ht="12.75" customHeight="1">
      <c r="A156" s="22">
        <v>42859</v>
      </c>
      <c r="B156" s="22"/>
      <c r="C156" s="26">
        <f>ROUND(7.83,5)</f>
        <v>7.83</v>
      </c>
      <c r="D156" s="26">
        <f>F156</f>
        <v>7.85344</v>
      </c>
      <c r="E156" s="26">
        <f>F156</f>
        <v>7.85344</v>
      </c>
      <c r="F156" s="26">
        <f>ROUND(7.85344,5)</f>
        <v>7.85344</v>
      </c>
      <c r="G156" s="24"/>
      <c r="H156" s="36"/>
    </row>
    <row r="157" spans="1:8" ht="12.75" customHeight="1">
      <c r="A157" s="22">
        <v>42950</v>
      </c>
      <c r="B157" s="22"/>
      <c r="C157" s="26">
        <f>ROUND(7.83,5)</f>
        <v>7.83</v>
      </c>
      <c r="D157" s="26">
        <f>F157</f>
        <v>7.82092</v>
      </c>
      <c r="E157" s="26">
        <f>F157</f>
        <v>7.82092</v>
      </c>
      <c r="F157" s="26">
        <f>ROUND(7.82092,5)</f>
        <v>7.82092</v>
      </c>
      <c r="G157" s="24"/>
      <c r="H157" s="36"/>
    </row>
    <row r="158" spans="1:8" ht="12.75" customHeight="1">
      <c r="A158" s="22">
        <v>43041</v>
      </c>
      <c r="B158" s="22"/>
      <c r="C158" s="26">
        <f>ROUND(7.83,5)</f>
        <v>7.83</v>
      </c>
      <c r="D158" s="26">
        <f>F158</f>
        <v>7.69813</v>
      </c>
      <c r="E158" s="26">
        <f>F158</f>
        <v>7.69813</v>
      </c>
      <c r="F158" s="26">
        <f>ROUND(7.69813,5)</f>
        <v>7.69813</v>
      </c>
      <c r="G158" s="24"/>
      <c r="H158" s="36"/>
    </row>
    <row r="159" spans="1:8" ht="12.75" customHeight="1">
      <c r="A159" s="22">
        <v>43132</v>
      </c>
      <c r="B159" s="22"/>
      <c r="C159" s="26">
        <f>ROUND(7.83,5)</f>
        <v>7.83</v>
      </c>
      <c r="D159" s="26">
        <f>F159</f>
        <v>7.45036</v>
      </c>
      <c r="E159" s="26">
        <f>F159</f>
        <v>7.45036</v>
      </c>
      <c r="F159" s="26">
        <f>ROUND(7.45036,5)</f>
        <v>7.45036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ROUND(7.985,5)</f>
        <v>7.985</v>
      </c>
      <c r="D161" s="26">
        <f>F161</f>
        <v>7.99693</v>
      </c>
      <c r="E161" s="26">
        <f>F161</f>
        <v>7.99693</v>
      </c>
      <c r="F161" s="26">
        <f>ROUND(7.99693,5)</f>
        <v>7.99693</v>
      </c>
      <c r="G161" s="24"/>
      <c r="H161" s="36"/>
    </row>
    <row r="162" spans="1:8" ht="12.75" customHeight="1">
      <c r="A162" s="22">
        <v>42859</v>
      </c>
      <c r="B162" s="22"/>
      <c r="C162" s="26">
        <f>ROUND(7.985,5)</f>
        <v>7.985</v>
      </c>
      <c r="D162" s="26">
        <f>F162</f>
        <v>8.02552</v>
      </c>
      <c r="E162" s="26">
        <f>F162</f>
        <v>8.02552</v>
      </c>
      <c r="F162" s="26">
        <f>ROUND(8.02552,5)</f>
        <v>8.02552</v>
      </c>
      <c r="G162" s="24"/>
      <c r="H162" s="36"/>
    </row>
    <row r="163" spans="1:8" ht="12.75" customHeight="1">
      <c r="A163" s="22">
        <v>42950</v>
      </c>
      <c r="B163" s="22"/>
      <c r="C163" s="26">
        <f>ROUND(7.985,5)</f>
        <v>7.985</v>
      </c>
      <c r="D163" s="26">
        <f>F163</f>
        <v>8.02988</v>
      </c>
      <c r="E163" s="26">
        <f>F163</f>
        <v>8.02988</v>
      </c>
      <c r="F163" s="26">
        <f>ROUND(8.02988,5)</f>
        <v>8.02988</v>
      </c>
      <c r="G163" s="24"/>
      <c r="H163" s="36"/>
    </row>
    <row r="164" spans="1:8" ht="12.75" customHeight="1">
      <c r="A164" s="22">
        <v>43041</v>
      </c>
      <c r="B164" s="22"/>
      <c r="C164" s="26">
        <f>ROUND(7.985,5)</f>
        <v>7.985</v>
      </c>
      <c r="D164" s="26">
        <f>F164</f>
        <v>7.9853</v>
      </c>
      <c r="E164" s="26">
        <f>F164</f>
        <v>7.9853</v>
      </c>
      <c r="F164" s="26">
        <f>ROUND(7.9853,5)</f>
        <v>7.9853</v>
      </c>
      <c r="G164" s="24"/>
      <c r="H164" s="36"/>
    </row>
    <row r="165" spans="1:8" ht="12.75" customHeight="1">
      <c r="A165" s="22">
        <v>43132</v>
      </c>
      <c r="B165" s="22"/>
      <c r="C165" s="26">
        <f>ROUND(7.985,5)</f>
        <v>7.985</v>
      </c>
      <c r="D165" s="26">
        <f>F165</f>
        <v>7.90452</v>
      </c>
      <c r="E165" s="26">
        <f>F165</f>
        <v>7.90452</v>
      </c>
      <c r="F165" s="26">
        <f>ROUND(7.90452,5)</f>
        <v>7.90452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ROUND(8.14,5)</f>
        <v>8.14</v>
      </c>
      <c r="D167" s="26">
        <f>F167</f>
        <v>8.15145</v>
      </c>
      <c r="E167" s="26">
        <f>F167</f>
        <v>8.15145</v>
      </c>
      <c r="F167" s="26">
        <f>ROUND(8.15145,5)</f>
        <v>8.15145</v>
      </c>
      <c r="G167" s="24"/>
      <c r="H167" s="36"/>
    </row>
    <row r="168" spans="1:8" ht="12.75" customHeight="1">
      <c r="A168" s="22">
        <v>42859</v>
      </c>
      <c r="B168" s="22"/>
      <c r="C168" s="26">
        <f>ROUND(8.14,5)</f>
        <v>8.14</v>
      </c>
      <c r="D168" s="26">
        <f>F168</f>
        <v>8.17871</v>
      </c>
      <c r="E168" s="26">
        <f>F168</f>
        <v>8.17871</v>
      </c>
      <c r="F168" s="26">
        <f>ROUND(8.17871,5)</f>
        <v>8.17871</v>
      </c>
      <c r="G168" s="24"/>
      <c r="H168" s="36"/>
    </row>
    <row r="169" spans="1:8" ht="12.75" customHeight="1">
      <c r="A169" s="22">
        <v>42950</v>
      </c>
      <c r="B169" s="22"/>
      <c r="C169" s="26">
        <f>ROUND(8.14,5)</f>
        <v>8.14</v>
      </c>
      <c r="D169" s="26">
        <f>F169</f>
        <v>8.18916</v>
      </c>
      <c r="E169" s="26">
        <f>F169</f>
        <v>8.18916</v>
      </c>
      <c r="F169" s="26">
        <f>ROUND(8.18916,5)</f>
        <v>8.18916</v>
      </c>
      <c r="G169" s="24"/>
      <c r="H169" s="36"/>
    </row>
    <row r="170" spans="1:8" ht="12.75" customHeight="1">
      <c r="A170" s="22">
        <v>43041</v>
      </c>
      <c r="B170" s="22"/>
      <c r="C170" s="26">
        <f>ROUND(8.14,5)</f>
        <v>8.14</v>
      </c>
      <c r="D170" s="26">
        <f>F170</f>
        <v>8.17774</v>
      </c>
      <c r="E170" s="26">
        <f>F170</f>
        <v>8.17774</v>
      </c>
      <c r="F170" s="26">
        <f>ROUND(8.17774,5)</f>
        <v>8.17774</v>
      </c>
      <c r="G170" s="24"/>
      <c r="H170" s="36"/>
    </row>
    <row r="171" spans="1:8" ht="12.75" customHeight="1">
      <c r="A171" s="22">
        <v>43132</v>
      </c>
      <c r="B171" s="22"/>
      <c r="C171" s="26">
        <f>ROUND(8.14,5)</f>
        <v>8.14</v>
      </c>
      <c r="D171" s="26">
        <f>F171</f>
        <v>8.14842</v>
      </c>
      <c r="E171" s="26">
        <f>F171</f>
        <v>8.14842</v>
      </c>
      <c r="F171" s="26">
        <f>ROUND(8.14842,5)</f>
        <v>8.14842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ROUND(9.42,5)</f>
        <v>9.42</v>
      </c>
      <c r="D173" s="26">
        <f>F173</f>
        <v>9.4337</v>
      </c>
      <c r="E173" s="26">
        <f>F173</f>
        <v>9.4337</v>
      </c>
      <c r="F173" s="26">
        <f>ROUND(9.4337,5)</f>
        <v>9.4337</v>
      </c>
      <c r="G173" s="24"/>
      <c r="H173" s="36"/>
    </row>
    <row r="174" spans="1:8" ht="12.75" customHeight="1">
      <c r="A174" s="22">
        <v>42859</v>
      </c>
      <c r="B174" s="22"/>
      <c r="C174" s="26">
        <f>ROUND(9.42,5)</f>
        <v>9.42</v>
      </c>
      <c r="D174" s="26">
        <f>F174</f>
        <v>9.47672</v>
      </c>
      <c r="E174" s="26">
        <f>F174</f>
        <v>9.47672</v>
      </c>
      <c r="F174" s="26">
        <f>ROUND(9.47672,5)</f>
        <v>9.47672</v>
      </c>
      <c r="G174" s="24"/>
      <c r="H174" s="36"/>
    </row>
    <row r="175" spans="1:8" ht="12.75" customHeight="1">
      <c r="A175" s="22">
        <v>42950</v>
      </c>
      <c r="B175" s="22"/>
      <c r="C175" s="26">
        <f>ROUND(9.42,5)</f>
        <v>9.42</v>
      </c>
      <c r="D175" s="26">
        <f>F175</f>
        <v>9.51398</v>
      </c>
      <c r="E175" s="26">
        <f>F175</f>
        <v>9.51398</v>
      </c>
      <c r="F175" s="26">
        <f>ROUND(9.51398,5)</f>
        <v>9.51398</v>
      </c>
      <c r="G175" s="24"/>
      <c r="H175" s="36"/>
    </row>
    <row r="176" spans="1:8" ht="12.75" customHeight="1">
      <c r="A176" s="22">
        <v>43041</v>
      </c>
      <c r="B176" s="22"/>
      <c r="C176" s="26">
        <f>ROUND(9.42,5)</f>
        <v>9.42</v>
      </c>
      <c r="D176" s="26">
        <f>F176</f>
        <v>9.54521</v>
      </c>
      <c r="E176" s="26">
        <f>F176</f>
        <v>9.54521</v>
      </c>
      <c r="F176" s="26">
        <f>ROUND(9.54521,5)</f>
        <v>9.54521</v>
      </c>
      <c r="G176" s="24"/>
      <c r="H176" s="36"/>
    </row>
    <row r="177" spans="1:8" ht="12.75" customHeight="1">
      <c r="A177" s="22">
        <v>43132</v>
      </c>
      <c r="B177" s="22"/>
      <c r="C177" s="26">
        <f>ROUND(9.42,5)</f>
        <v>9.42</v>
      </c>
      <c r="D177" s="26">
        <f>F177</f>
        <v>9.57262</v>
      </c>
      <c r="E177" s="26">
        <f>F177</f>
        <v>9.57262</v>
      </c>
      <c r="F177" s="26">
        <f>ROUND(9.57262,5)</f>
        <v>9.57262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ROUND(2.13,5)</f>
        <v>2.13</v>
      </c>
      <c r="D179" s="26">
        <f>F179</f>
        <v>185.6057</v>
      </c>
      <c r="E179" s="26">
        <f>F179</f>
        <v>185.6057</v>
      </c>
      <c r="F179" s="26">
        <f>ROUND(185.6057,5)</f>
        <v>185.6057</v>
      </c>
      <c r="G179" s="24"/>
      <c r="H179" s="36"/>
    </row>
    <row r="180" spans="1:8" ht="12.75" customHeight="1">
      <c r="A180" s="22">
        <v>42859</v>
      </c>
      <c r="B180" s="22"/>
      <c r="C180" s="26">
        <f>ROUND(2.13,5)</f>
        <v>2.13</v>
      </c>
      <c r="D180" s="26">
        <f>F180</f>
        <v>186.86601</v>
      </c>
      <c r="E180" s="26">
        <f>F180</f>
        <v>186.86601</v>
      </c>
      <c r="F180" s="26">
        <f>ROUND(186.86601,5)</f>
        <v>186.86601</v>
      </c>
      <c r="G180" s="24"/>
      <c r="H180" s="36"/>
    </row>
    <row r="181" spans="1:8" ht="12.75" customHeight="1">
      <c r="A181" s="22">
        <v>42950</v>
      </c>
      <c r="B181" s="22"/>
      <c r="C181" s="26">
        <f>ROUND(2.13,5)</f>
        <v>2.13</v>
      </c>
      <c r="D181" s="26">
        <f>F181</f>
        <v>190.57696</v>
      </c>
      <c r="E181" s="26">
        <f>F181</f>
        <v>190.57696</v>
      </c>
      <c r="F181" s="26">
        <f>ROUND(190.57696,5)</f>
        <v>190.57696</v>
      </c>
      <c r="G181" s="24"/>
      <c r="H181" s="36"/>
    </row>
    <row r="182" spans="1:8" ht="12.75" customHeight="1">
      <c r="A182" s="22">
        <v>43041</v>
      </c>
      <c r="B182" s="22"/>
      <c r="C182" s="26">
        <f>ROUND(2.13,5)</f>
        <v>2.13</v>
      </c>
      <c r="D182" s="26">
        <f>F182</f>
        <v>192.08339</v>
      </c>
      <c r="E182" s="26">
        <f>F182</f>
        <v>192.08339</v>
      </c>
      <c r="F182" s="26">
        <f>ROUND(192.08339,5)</f>
        <v>192.08339</v>
      </c>
      <c r="G182" s="24"/>
      <c r="H182" s="36"/>
    </row>
    <row r="183" spans="1:8" ht="12.75" customHeight="1">
      <c r="A183" s="22">
        <v>43132</v>
      </c>
      <c r="B183" s="22"/>
      <c r="C183" s="26">
        <f>ROUND(2.13,5)</f>
        <v>2.13</v>
      </c>
      <c r="D183" s="26">
        <f>F183</f>
        <v>196.06237</v>
      </c>
      <c r="E183" s="26">
        <f>F183</f>
        <v>196.06237</v>
      </c>
      <c r="F183" s="26">
        <f>ROUND(196.06237,5)</f>
        <v>196.06237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ROUND(2.17,5)</f>
        <v>2.17</v>
      </c>
      <c r="D185" s="26">
        <f>F185</f>
        <v>145.75036</v>
      </c>
      <c r="E185" s="26">
        <f>F185</f>
        <v>145.75036</v>
      </c>
      <c r="F185" s="26">
        <f>ROUND(145.75036,5)</f>
        <v>145.75036</v>
      </c>
      <c r="G185" s="24"/>
      <c r="H185" s="36"/>
    </row>
    <row r="186" spans="1:8" ht="12.75" customHeight="1">
      <c r="A186" s="22">
        <v>42859</v>
      </c>
      <c r="B186" s="22"/>
      <c r="C186" s="26">
        <f>ROUND(2.17,5)</f>
        <v>2.17</v>
      </c>
      <c r="D186" s="26">
        <f>F186</f>
        <v>148.56157</v>
      </c>
      <c r="E186" s="26">
        <f>F186</f>
        <v>148.56157</v>
      </c>
      <c r="F186" s="26">
        <f>ROUND(148.56157,5)</f>
        <v>148.56157</v>
      </c>
      <c r="G186" s="24"/>
      <c r="H186" s="36"/>
    </row>
    <row r="187" spans="1:8" ht="12.75" customHeight="1">
      <c r="A187" s="22">
        <v>42950</v>
      </c>
      <c r="B187" s="22"/>
      <c r="C187" s="26">
        <f>ROUND(2.17,5)</f>
        <v>2.17</v>
      </c>
      <c r="D187" s="26">
        <f>F187</f>
        <v>149.47851</v>
      </c>
      <c r="E187" s="26">
        <f>F187</f>
        <v>149.47851</v>
      </c>
      <c r="F187" s="26">
        <f>ROUND(149.47851,5)</f>
        <v>149.47851</v>
      </c>
      <c r="G187" s="24"/>
      <c r="H187" s="36"/>
    </row>
    <row r="188" spans="1:8" ht="12.75" customHeight="1">
      <c r="A188" s="22">
        <v>43041</v>
      </c>
      <c r="B188" s="22"/>
      <c r="C188" s="26">
        <f>ROUND(2.17,5)</f>
        <v>2.17</v>
      </c>
      <c r="D188" s="26">
        <f>F188</f>
        <v>152.55646</v>
      </c>
      <c r="E188" s="26">
        <f>F188</f>
        <v>152.55646</v>
      </c>
      <c r="F188" s="26">
        <f>ROUND(152.55646,5)</f>
        <v>152.55646</v>
      </c>
      <c r="G188" s="24"/>
      <c r="H188" s="36"/>
    </row>
    <row r="189" spans="1:8" ht="12.75" customHeight="1">
      <c r="A189" s="22">
        <v>43132</v>
      </c>
      <c r="B189" s="22"/>
      <c r="C189" s="26">
        <f>ROUND(2.17,5)</f>
        <v>2.17</v>
      </c>
      <c r="D189" s="26">
        <f>F189</f>
        <v>155.71663</v>
      </c>
      <c r="E189" s="26">
        <f>F189</f>
        <v>155.71663</v>
      </c>
      <c r="F189" s="26">
        <f>ROUND(155.71663,5)</f>
        <v>155.71663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ROUND(9.225,5)</f>
        <v>9.225</v>
      </c>
      <c r="D191" s="26">
        <f>F191</f>
        <v>9.23974</v>
      </c>
      <c r="E191" s="26">
        <f>F191</f>
        <v>9.23974</v>
      </c>
      <c r="F191" s="26">
        <f>ROUND(9.23974,5)</f>
        <v>9.23974</v>
      </c>
      <c r="G191" s="24"/>
      <c r="H191" s="36"/>
    </row>
    <row r="192" spans="1:8" ht="12.75" customHeight="1">
      <c r="A192" s="22">
        <v>42859</v>
      </c>
      <c r="B192" s="22"/>
      <c r="C192" s="26">
        <f>ROUND(9.225,5)</f>
        <v>9.225</v>
      </c>
      <c r="D192" s="26">
        <f>F192</f>
        <v>9.28218</v>
      </c>
      <c r="E192" s="26">
        <f>F192</f>
        <v>9.28218</v>
      </c>
      <c r="F192" s="26">
        <f>ROUND(9.28218,5)</f>
        <v>9.28218</v>
      </c>
      <c r="G192" s="24"/>
      <c r="H192" s="36"/>
    </row>
    <row r="193" spans="1:8" ht="12.75" customHeight="1">
      <c r="A193" s="22">
        <v>42950</v>
      </c>
      <c r="B193" s="22"/>
      <c r="C193" s="26">
        <f>ROUND(9.225,5)</f>
        <v>9.225</v>
      </c>
      <c r="D193" s="26">
        <f>F193</f>
        <v>9.31845</v>
      </c>
      <c r="E193" s="26">
        <f>F193</f>
        <v>9.31845</v>
      </c>
      <c r="F193" s="26">
        <f>ROUND(9.31845,5)</f>
        <v>9.31845</v>
      </c>
      <c r="G193" s="24"/>
      <c r="H193" s="36"/>
    </row>
    <row r="194" spans="1:8" ht="12.75" customHeight="1">
      <c r="A194" s="22">
        <v>43041</v>
      </c>
      <c r="B194" s="22"/>
      <c r="C194" s="26">
        <f>ROUND(9.225,5)</f>
        <v>9.225</v>
      </c>
      <c r="D194" s="26">
        <f>F194</f>
        <v>9.35007</v>
      </c>
      <c r="E194" s="26">
        <f>F194</f>
        <v>9.35007</v>
      </c>
      <c r="F194" s="26">
        <f>ROUND(9.35007,5)</f>
        <v>9.35007</v>
      </c>
      <c r="G194" s="24"/>
      <c r="H194" s="36"/>
    </row>
    <row r="195" spans="1:8" ht="12.75" customHeight="1">
      <c r="A195" s="22">
        <v>43132</v>
      </c>
      <c r="B195" s="22"/>
      <c r="C195" s="26">
        <f>ROUND(9.225,5)</f>
        <v>9.225</v>
      </c>
      <c r="D195" s="26">
        <f>F195</f>
        <v>9.37814</v>
      </c>
      <c r="E195" s="26">
        <f>F195</f>
        <v>9.37814</v>
      </c>
      <c r="F195" s="26">
        <f>ROUND(9.37814,5)</f>
        <v>9.37814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ROUND(9.475,5)</f>
        <v>9.475</v>
      </c>
      <c r="D197" s="26">
        <f>F197</f>
        <v>9.4889</v>
      </c>
      <c r="E197" s="26">
        <f>F197</f>
        <v>9.4889</v>
      </c>
      <c r="F197" s="26">
        <f>ROUND(9.4889,5)</f>
        <v>9.4889</v>
      </c>
      <c r="G197" s="24"/>
      <c r="H197" s="36"/>
    </row>
    <row r="198" spans="1:8" ht="12.75" customHeight="1">
      <c r="A198" s="22">
        <v>42859</v>
      </c>
      <c r="B198" s="22"/>
      <c r="C198" s="26">
        <f>ROUND(9.475,5)</f>
        <v>9.475</v>
      </c>
      <c r="D198" s="26">
        <f>F198</f>
        <v>9.52967</v>
      </c>
      <c r="E198" s="26">
        <f>F198</f>
        <v>9.52967</v>
      </c>
      <c r="F198" s="26">
        <f>ROUND(9.52967,5)</f>
        <v>9.52967</v>
      </c>
      <c r="G198" s="24"/>
      <c r="H198" s="36"/>
    </row>
    <row r="199" spans="1:8" ht="12.75" customHeight="1">
      <c r="A199" s="22">
        <v>42950</v>
      </c>
      <c r="B199" s="22"/>
      <c r="C199" s="26">
        <f>ROUND(9.475,5)</f>
        <v>9.475</v>
      </c>
      <c r="D199" s="26">
        <f>F199</f>
        <v>9.56528</v>
      </c>
      <c r="E199" s="26">
        <f>F199</f>
        <v>9.56528</v>
      </c>
      <c r="F199" s="26">
        <f>ROUND(9.56528,5)</f>
        <v>9.56528</v>
      </c>
      <c r="G199" s="24"/>
      <c r="H199" s="36"/>
    </row>
    <row r="200" spans="1:8" ht="12.75" customHeight="1">
      <c r="A200" s="22">
        <v>43041</v>
      </c>
      <c r="B200" s="22"/>
      <c r="C200" s="26">
        <f>ROUND(9.475,5)</f>
        <v>9.475</v>
      </c>
      <c r="D200" s="26">
        <f>F200</f>
        <v>9.59694</v>
      </c>
      <c r="E200" s="26">
        <f>F200</f>
        <v>9.59694</v>
      </c>
      <c r="F200" s="26">
        <f>ROUND(9.59694,5)</f>
        <v>9.59694</v>
      </c>
      <c r="G200" s="24"/>
      <c r="H200" s="36"/>
    </row>
    <row r="201" spans="1:8" ht="12.75" customHeight="1">
      <c r="A201" s="22">
        <v>43132</v>
      </c>
      <c r="B201" s="22"/>
      <c r="C201" s="26">
        <f>ROUND(9.475,5)</f>
        <v>9.475</v>
      </c>
      <c r="D201" s="26">
        <f>F201</f>
        <v>9.62572</v>
      </c>
      <c r="E201" s="26">
        <f>F201</f>
        <v>9.62572</v>
      </c>
      <c r="F201" s="26">
        <f>ROUND(9.62572,5)</f>
        <v>9.62572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ROUND(9.53,5)</f>
        <v>9.53</v>
      </c>
      <c r="D203" s="26">
        <f>F203</f>
        <v>9.54439</v>
      </c>
      <c r="E203" s="26">
        <f>F203</f>
        <v>9.54439</v>
      </c>
      <c r="F203" s="26">
        <f>ROUND(9.54439,5)</f>
        <v>9.54439</v>
      </c>
      <c r="G203" s="24"/>
      <c r="H203" s="36"/>
    </row>
    <row r="204" spans="1:8" ht="12.75" customHeight="1">
      <c r="A204" s="22">
        <v>42859</v>
      </c>
      <c r="B204" s="22"/>
      <c r="C204" s="26">
        <f>ROUND(9.53,5)</f>
        <v>9.53</v>
      </c>
      <c r="D204" s="26">
        <f>F204</f>
        <v>9.58674</v>
      </c>
      <c r="E204" s="26">
        <f>F204</f>
        <v>9.58674</v>
      </c>
      <c r="F204" s="26">
        <f>ROUND(9.58674,5)</f>
        <v>9.58674</v>
      </c>
      <c r="G204" s="24"/>
      <c r="H204" s="36"/>
    </row>
    <row r="205" spans="1:8" ht="12.75" customHeight="1">
      <c r="A205" s="22">
        <v>42950</v>
      </c>
      <c r="B205" s="22"/>
      <c r="C205" s="26">
        <f>ROUND(9.53,5)</f>
        <v>9.53</v>
      </c>
      <c r="D205" s="26">
        <f>F205</f>
        <v>9.62396</v>
      </c>
      <c r="E205" s="26">
        <f>F205</f>
        <v>9.62396</v>
      </c>
      <c r="F205" s="26">
        <f>ROUND(9.62396,5)</f>
        <v>9.62396</v>
      </c>
      <c r="G205" s="24"/>
      <c r="H205" s="36"/>
    </row>
    <row r="206" spans="1:8" ht="12.75" customHeight="1">
      <c r="A206" s="22">
        <v>43041</v>
      </c>
      <c r="B206" s="22"/>
      <c r="C206" s="26">
        <f>ROUND(9.53,5)</f>
        <v>9.53</v>
      </c>
      <c r="D206" s="26">
        <f>F206</f>
        <v>9.65722</v>
      </c>
      <c r="E206" s="26">
        <f>F206</f>
        <v>9.65722</v>
      </c>
      <c r="F206" s="26">
        <f>ROUND(9.65722,5)</f>
        <v>9.65722</v>
      </c>
      <c r="G206" s="24"/>
      <c r="H206" s="36"/>
    </row>
    <row r="207" spans="1:8" ht="12.75" customHeight="1">
      <c r="A207" s="22">
        <v>43132</v>
      </c>
      <c r="B207" s="22"/>
      <c r="C207" s="26">
        <f>ROUND(9.53,5)</f>
        <v>9.53</v>
      </c>
      <c r="D207" s="26">
        <f>F207</f>
        <v>9.68766</v>
      </c>
      <c r="E207" s="26">
        <f>F207</f>
        <v>9.68766</v>
      </c>
      <c r="F207" s="26">
        <f>ROUND(9.68766,5)</f>
        <v>9.68766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42758</v>
      </c>
      <c r="B209" s="22"/>
      <c r="C209" s="25">
        <f>ROUND(14.39335656,4)</f>
        <v>14.3934</v>
      </c>
      <c r="D209" s="25">
        <f>F209</f>
        <v>14.4288</v>
      </c>
      <c r="E209" s="25">
        <f>F209</f>
        <v>14.4288</v>
      </c>
      <c r="F209" s="25">
        <f>ROUND(14.4288,4)</f>
        <v>14.4288</v>
      </c>
      <c r="G209" s="24"/>
      <c r="H209" s="36"/>
    </row>
    <row r="210" spans="1:8" ht="12.75" customHeight="1">
      <c r="A210" s="22">
        <v>42760</v>
      </c>
      <c r="B210" s="22"/>
      <c r="C210" s="25">
        <f>ROUND(14.39335656,4)</f>
        <v>14.3934</v>
      </c>
      <c r="D210" s="25">
        <f>F210</f>
        <v>14.4354</v>
      </c>
      <c r="E210" s="25">
        <f>F210</f>
        <v>14.4354</v>
      </c>
      <c r="F210" s="25">
        <f>ROUND(14.4354,4)</f>
        <v>14.4354</v>
      </c>
      <c r="G210" s="24"/>
      <c r="H210" s="36"/>
    </row>
    <row r="211" spans="1:8" ht="12.75" customHeight="1">
      <c r="A211" s="22">
        <v>42766</v>
      </c>
      <c r="B211" s="22"/>
      <c r="C211" s="25">
        <f>ROUND(14.39335656,4)</f>
        <v>14.3934</v>
      </c>
      <c r="D211" s="25">
        <f>F211</f>
        <v>14.4562</v>
      </c>
      <c r="E211" s="25">
        <f>F211</f>
        <v>14.4562</v>
      </c>
      <c r="F211" s="25">
        <f>ROUND(14.4562,4)</f>
        <v>14.4562</v>
      </c>
      <c r="G211" s="24"/>
      <c r="H211" s="36"/>
    </row>
    <row r="212" spans="1:8" ht="12.75" customHeight="1">
      <c r="A212" s="22">
        <v>42790</v>
      </c>
      <c r="B212" s="22"/>
      <c r="C212" s="25">
        <f>ROUND(14.39335656,4)</f>
        <v>14.3934</v>
      </c>
      <c r="D212" s="25">
        <f>F212</f>
        <v>14.5395</v>
      </c>
      <c r="E212" s="25">
        <f>F212</f>
        <v>14.5395</v>
      </c>
      <c r="F212" s="25">
        <f>ROUND(14.5395,4)</f>
        <v>14.5395</v>
      </c>
      <c r="G212" s="24"/>
      <c r="H212" s="36"/>
    </row>
    <row r="213" spans="1:8" ht="12.75" customHeight="1">
      <c r="A213" s="22">
        <v>42794</v>
      </c>
      <c r="B213" s="22"/>
      <c r="C213" s="25">
        <f>ROUND(14.39335656,4)</f>
        <v>14.3934</v>
      </c>
      <c r="D213" s="25">
        <f>F213</f>
        <v>14.553</v>
      </c>
      <c r="E213" s="25">
        <f>F213</f>
        <v>14.553</v>
      </c>
      <c r="F213" s="25">
        <f>ROUND(14.553,4)</f>
        <v>14.553</v>
      </c>
      <c r="G213" s="24"/>
      <c r="H213" s="36"/>
    </row>
    <row r="214" spans="1:8" ht="12.75" customHeight="1">
      <c r="A214" s="22">
        <v>42809</v>
      </c>
      <c r="B214" s="22"/>
      <c r="C214" s="25">
        <f>ROUND(14.39335656,4)</f>
        <v>14.3934</v>
      </c>
      <c r="D214" s="25">
        <f>F214</f>
        <v>14.6041</v>
      </c>
      <c r="E214" s="25">
        <f>F214</f>
        <v>14.6041</v>
      </c>
      <c r="F214" s="25">
        <f>ROUND(14.6041,4)</f>
        <v>14.6041</v>
      </c>
      <c r="G214" s="24"/>
      <c r="H214" s="36"/>
    </row>
    <row r="215" spans="1:8" ht="12.75" customHeight="1">
      <c r="A215" s="22">
        <v>42825</v>
      </c>
      <c r="B215" s="22"/>
      <c r="C215" s="25">
        <f>ROUND(14.39335656,4)</f>
        <v>14.3934</v>
      </c>
      <c r="D215" s="25">
        <f>F215</f>
        <v>14.6619</v>
      </c>
      <c r="E215" s="25">
        <f>F215</f>
        <v>14.6619</v>
      </c>
      <c r="F215" s="25">
        <f>ROUND(14.6619,4)</f>
        <v>14.6619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42766</v>
      </c>
      <c r="B217" s="22"/>
      <c r="C217" s="25">
        <f>ROUND(16.59467736,4)</f>
        <v>16.5947</v>
      </c>
      <c r="D217" s="25">
        <f>F217</f>
        <v>16.6611</v>
      </c>
      <c r="E217" s="25">
        <f>F217</f>
        <v>16.6611</v>
      </c>
      <c r="F217" s="25">
        <f>ROUND(16.6611,4)</f>
        <v>16.6611</v>
      </c>
      <c r="G217" s="24"/>
      <c r="H217" s="36"/>
    </row>
    <row r="218" spans="1:8" ht="12.75" customHeight="1">
      <c r="A218" s="22">
        <v>42794</v>
      </c>
      <c r="B218" s="22"/>
      <c r="C218" s="25">
        <f>ROUND(16.59467736,4)</f>
        <v>16.5947</v>
      </c>
      <c r="D218" s="25">
        <f>F218</f>
        <v>16.7615</v>
      </c>
      <c r="E218" s="25">
        <f>F218</f>
        <v>16.7615</v>
      </c>
      <c r="F218" s="25">
        <f>ROUND(16.7615,4)</f>
        <v>16.7615</v>
      </c>
      <c r="G218" s="24"/>
      <c r="H218" s="36"/>
    </row>
    <row r="219" spans="1:8" ht="12.75" customHeight="1">
      <c r="A219" s="22">
        <v>42825</v>
      </c>
      <c r="B219" s="22"/>
      <c r="C219" s="25">
        <f>ROUND(16.59467736,4)</f>
        <v>16.5947</v>
      </c>
      <c r="D219" s="25">
        <f>F219</f>
        <v>16.8732</v>
      </c>
      <c r="E219" s="25">
        <f>F219</f>
        <v>16.8732</v>
      </c>
      <c r="F219" s="25">
        <f>ROUND(16.8732,4)</f>
        <v>16.8732</v>
      </c>
      <c r="G219" s="24"/>
      <c r="H219" s="36"/>
    </row>
    <row r="220" spans="1:8" ht="12.75" customHeight="1">
      <c r="A220" s="22">
        <v>42850</v>
      </c>
      <c r="B220" s="22"/>
      <c r="C220" s="25">
        <f>ROUND(16.59467736,4)</f>
        <v>16.5947</v>
      </c>
      <c r="D220" s="25">
        <f>F220</f>
        <v>16.9634</v>
      </c>
      <c r="E220" s="25">
        <f>F220</f>
        <v>16.9634</v>
      </c>
      <c r="F220" s="25">
        <f>ROUND(16.9634,4)</f>
        <v>16.9634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42746</v>
      </c>
      <c r="B222" s="22"/>
      <c r="C222" s="25">
        <f>ROUND(13.6728,4)</f>
        <v>13.6728</v>
      </c>
      <c r="D222" s="25">
        <f>F222</f>
        <v>13.6752</v>
      </c>
      <c r="E222" s="25">
        <f>F222</f>
        <v>13.6752</v>
      </c>
      <c r="F222" s="25">
        <f>ROUND(13.6752,4)</f>
        <v>13.6752</v>
      </c>
      <c r="G222" s="24"/>
      <c r="H222" s="36"/>
    </row>
    <row r="223" spans="1:8" ht="12.75" customHeight="1">
      <c r="A223" s="22">
        <v>42748</v>
      </c>
      <c r="B223" s="22"/>
      <c r="C223" s="25">
        <f>ROUND(13.6728,4)</f>
        <v>13.6728</v>
      </c>
      <c r="D223" s="25">
        <f>F223</f>
        <v>13.6774</v>
      </c>
      <c r="E223" s="25">
        <f>F223</f>
        <v>13.6774</v>
      </c>
      <c r="F223" s="25">
        <f>ROUND(13.6774,4)</f>
        <v>13.6774</v>
      </c>
      <c r="G223" s="24"/>
      <c r="H223" s="36"/>
    </row>
    <row r="224" spans="1:8" ht="12.75" customHeight="1">
      <c r="A224" s="22">
        <v>42752</v>
      </c>
      <c r="B224" s="22"/>
      <c r="C224" s="25">
        <f>ROUND(13.6728,4)</f>
        <v>13.6728</v>
      </c>
      <c r="D224" s="25">
        <f>F224</f>
        <v>13.6859</v>
      </c>
      <c r="E224" s="25">
        <f>F224</f>
        <v>13.6859</v>
      </c>
      <c r="F224" s="25">
        <f>ROUND(13.6859,4)</f>
        <v>13.6859</v>
      </c>
      <c r="G224" s="24"/>
      <c r="H224" s="36"/>
    </row>
    <row r="225" spans="1:8" ht="12.75" customHeight="1">
      <c r="A225" s="22">
        <v>42753</v>
      </c>
      <c r="B225" s="22"/>
      <c r="C225" s="25">
        <f>ROUND(13.6728,4)</f>
        <v>13.6728</v>
      </c>
      <c r="D225" s="25">
        <f>F225</f>
        <v>13.688</v>
      </c>
      <c r="E225" s="25">
        <f>F225</f>
        <v>13.688</v>
      </c>
      <c r="F225" s="25">
        <f>ROUND(13.688,4)</f>
        <v>13.688</v>
      </c>
      <c r="G225" s="24"/>
      <c r="H225" s="36"/>
    </row>
    <row r="226" spans="1:8" ht="12.75" customHeight="1">
      <c r="A226" s="22">
        <v>42755</v>
      </c>
      <c r="B226" s="22"/>
      <c r="C226" s="25">
        <f>ROUND(13.6728,4)</f>
        <v>13.6728</v>
      </c>
      <c r="D226" s="25">
        <f>F226</f>
        <v>13.6928</v>
      </c>
      <c r="E226" s="25">
        <f>F226</f>
        <v>13.6928</v>
      </c>
      <c r="F226" s="25">
        <f>ROUND(13.6928,4)</f>
        <v>13.6928</v>
      </c>
      <c r="G226" s="24"/>
      <c r="H226" s="36"/>
    </row>
    <row r="227" spans="1:8" ht="12.75" customHeight="1">
      <c r="A227" s="22">
        <v>42758</v>
      </c>
      <c r="B227" s="22"/>
      <c r="C227" s="25">
        <f>ROUND(13.6728,4)</f>
        <v>13.6728</v>
      </c>
      <c r="D227" s="25">
        <f>F227</f>
        <v>13.7008</v>
      </c>
      <c r="E227" s="25">
        <f>F227</f>
        <v>13.7008</v>
      </c>
      <c r="F227" s="25">
        <f>ROUND(13.7008,4)</f>
        <v>13.7008</v>
      </c>
      <c r="G227" s="24"/>
      <c r="H227" s="36"/>
    </row>
    <row r="228" spans="1:8" ht="12.75" customHeight="1">
      <c r="A228" s="22">
        <v>42760</v>
      </c>
      <c r="B228" s="22"/>
      <c r="C228" s="25">
        <f>ROUND(13.6728,4)</f>
        <v>13.6728</v>
      </c>
      <c r="D228" s="25">
        <f>F228</f>
        <v>13.7061</v>
      </c>
      <c r="E228" s="25">
        <f>F228</f>
        <v>13.7061</v>
      </c>
      <c r="F228" s="25">
        <f>ROUND(13.7061,4)</f>
        <v>13.7061</v>
      </c>
      <c r="G228" s="24"/>
      <c r="H228" s="36"/>
    </row>
    <row r="229" spans="1:8" ht="12.75" customHeight="1">
      <c r="A229" s="22">
        <v>42761</v>
      </c>
      <c r="B229" s="22"/>
      <c r="C229" s="25">
        <f>ROUND(13.6728,4)</f>
        <v>13.6728</v>
      </c>
      <c r="D229" s="25">
        <f>F229</f>
        <v>13.7088</v>
      </c>
      <c r="E229" s="25">
        <f>F229</f>
        <v>13.7088</v>
      </c>
      <c r="F229" s="25">
        <f>ROUND(13.7088,4)</f>
        <v>13.7088</v>
      </c>
      <c r="G229" s="24"/>
      <c r="H229" s="36"/>
    </row>
    <row r="230" spans="1:8" ht="12.75" customHeight="1">
      <c r="A230" s="22">
        <v>42762</v>
      </c>
      <c r="B230" s="22"/>
      <c r="C230" s="25">
        <f>ROUND(13.6728,4)</f>
        <v>13.6728</v>
      </c>
      <c r="D230" s="25">
        <f>F230</f>
        <v>13.7115</v>
      </c>
      <c r="E230" s="25">
        <f>F230</f>
        <v>13.7115</v>
      </c>
      <c r="F230" s="25">
        <f>ROUND(13.7115,4)</f>
        <v>13.7115</v>
      </c>
      <c r="G230" s="24"/>
      <c r="H230" s="36"/>
    </row>
    <row r="231" spans="1:8" ht="12.75" customHeight="1">
      <c r="A231" s="22">
        <v>42765</v>
      </c>
      <c r="B231" s="22"/>
      <c r="C231" s="25">
        <f>ROUND(13.6728,4)</f>
        <v>13.6728</v>
      </c>
      <c r="D231" s="25">
        <f>F231</f>
        <v>13.7195</v>
      </c>
      <c r="E231" s="25">
        <f>F231</f>
        <v>13.7195</v>
      </c>
      <c r="F231" s="25">
        <f>ROUND(13.7195,4)</f>
        <v>13.7195</v>
      </c>
      <c r="G231" s="24"/>
      <c r="H231" s="36"/>
    </row>
    <row r="232" spans="1:8" ht="12.75" customHeight="1">
      <c r="A232" s="22">
        <v>42766</v>
      </c>
      <c r="B232" s="22"/>
      <c r="C232" s="25">
        <f>ROUND(13.6728,4)</f>
        <v>13.6728</v>
      </c>
      <c r="D232" s="25">
        <f>F232</f>
        <v>13.7221</v>
      </c>
      <c r="E232" s="25">
        <f>F232</f>
        <v>13.7221</v>
      </c>
      <c r="F232" s="25">
        <f>ROUND(13.7221,4)</f>
        <v>13.7221</v>
      </c>
      <c r="G232" s="24"/>
      <c r="H232" s="36"/>
    </row>
    <row r="233" spans="1:8" ht="12.75" customHeight="1">
      <c r="A233" s="22">
        <v>42783</v>
      </c>
      <c r="B233" s="22"/>
      <c r="C233" s="25">
        <f>ROUND(13.6728,4)</f>
        <v>13.6728</v>
      </c>
      <c r="D233" s="25">
        <f>F233</f>
        <v>13.7672</v>
      </c>
      <c r="E233" s="25">
        <f>F233</f>
        <v>13.7672</v>
      </c>
      <c r="F233" s="25">
        <f>ROUND(13.7672,4)</f>
        <v>13.7672</v>
      </c>
      <c r="G233" s="24"/>
      <c r="H233" s="36"/>
    </row>
    <row r="234" spans="1:8" ht="12.75" customHeight="1">
      <c r="A234" s="22">
        <v>42790</v>
      </c>
      <c r="B234" s="22"/>
      <c r="C234" s="25">
        <f>ROUND(13.6728,4)</f>
        <v>13.6728</v>
      </c>
      <c r="D234" s="25">
        <f>F234</f>
        <v>13.7853</v>
      </c>
      <c r="E234" s="25">
        <f>F234</f>
        <v>13.7853</v>
      </c>
      <c r="F234" s="25">
        <f>ROUND(13.7853,4)</f>
        <v>13.7853</v>
      </c>
      <c r="G234" s="24"/>
      <c r="H234" s="36"/>
    </row>
    <row r="235" spans="1:8" ht="12.75" customHeight="1">
      <c r="A235" s="22">
        <v>42793</v>
      </c>
      <c r="B235" s="22"/>
      <c r="C235" s="25">
        <f>ROUND(13.6728,4)</f>
        <v>13.6728</v>
      </c>
      <c r="D235" s="25">
        <f>F235</f>
        <v>13.7931</v>
      </c>
      <c r="E235" s="25">
        <f>F235</f>
        <v>13.7931</v>
      </c>
      <c r="F235" s="25">
        <f>ROUND(13.7931,4)</f>
        <v>13.7931</v>
      </c>
      <c r="G235" s="24"/>
      <c r="H235" s="36"/>
    </row>
    <row r="236" spans="1:8" ht="12.75" customHeight="1">
      <c r="A236" s="22">
        <v>42794</v>
      </c>
      <c r="B236" s="22"/>
      <c r="C236" s="25">
        <f>ROUND(13.6728,4)</f>
        <v>13.6728</v>
      </c>
      <c r="D236" s="25">
        <f>F236</f>
        <v>13.7957</v>
      </c>
      <c r="E236" s="25">
        <f>F236</f>
        <v>13.7957</v>
      </c>
      <c r="F236" s="25">
        <f>ROUND(13.7957,4)</f>
        <v>13.7957</v>
      </c>
      <c r="G236" s="24"/>
      <c r="H236" s="36"/>
    </row>
    <row r="237" spans="1:8" ht="12.75" customHeight="1">
      <c r="A237" s="22">
        <v>42795</v>
      </c>
      <c r="B237" s="22"/>
      <c r="C237" s="25">
        <f>ROUND(13.6728,4)</f>
        <v>13.6728</v>
      </c>
      <c r="D237" s="25">
        <f>F237</f>
        <v>13.7983</v>
      </c>
      <c r="E237" s="25">
        <f>F237</f>
        <v>13.7983</v>
      </c>
      <c r="F237" s="25">
        <f>ROUND(13.7983,4)</f>
        <v>13.7983</v>
      </c>
      <c r="G237" s="24"/>
      <c r="H237" s="36"/>
    </row>
    <row r="238" spans="1:8" ht="12.75" customHeight="1">
      <c r="A238" s="22">
        <v>42823</v>
      </c>
      <c r="B238" s="22"/>
      <c r="C238" s="25">
        <f>ROUND(13.6728,4)</f>
        <v>13.6728</v>
      </c>
      <c r="D238" s="25">
        <f>F238</f>
        <v>13.8345</v>
      </c>
      <c r="E238" s="25">
        <f>F238</f>
        <v>13.8345</v>
      </c>
      <c r="F238" s="25">
        <f>ROUND(13.8345,4)</f>
        <v>13.8345</v>
      </c>
      <c r="G238" s="24"/>
      <c r="H238" s="36"/>
    </row>
    <row r="239" spans="1:8" ht="12.75" customHeight="1">
      <c r="A239" s="22">
        <v>42825</v>
      </c>
      <c r="B239" s="22"/>
      <c r="C239" s="25">
        <f>ROUND(13.6728,4)</f>
        <v>13.6728</v>
      </c>
      <c r="D239" s="25">
        <f>F239</f>
        <v>13.8752</v>
      </c>
      <c r="E239" s="25">
        <f>F239</f>
        <v>13.8752</v>
      </c>
      <c r="F239" s="25">
        <f>ROUND(13.8752,4)</f>
        <v>13.8752</v>
      </c>
      <c r="G239" s="24"/>
      <c r="H239" s="36"/>
    </row>
    <row r="240" spans="1:8" ht="12.75" customHeight="1">
      <c r="A240" s="22">
        <v>42836</v>
      </c>
      <c r="B240" s="22"/>
      <c r="C240" s="25">
        <f>ROUND(13.6728,4)</f>
        <v>13.6728</v>
      </c>
      <c r="D240" s="25">
        <f>F240</f>
        <v>13.9032</v>
      </c>
      <c r="E240" s="25">
        <f>F240</f>
        <v>13.9032</v>
      </c>
      <c r="F240" s="25">
        <f>ROUND(13.9032,4)</f>
        <v>13.9032</v>
      </c>
      <c r="G240" s="24"/>
      <c r="H240" s="36"/>
    </row>
    <row r="241" spans="1:8" ht="12.75" customHeight="1">
      <c r="A241" s="22">
        <v>42837</v>
      </c>
      <c r="B241" s="22"/>
      <c r="C241" s="25">
        <f>ROUND(13.6728,4)</f>
        <v>13.6728</v>
      </c>
      <c r="D241" s="25">
        <f>F241</f>
        <v>13.9057</v>
      </c>
      <c r="E241" s="25">
        <f>F241</f>
        <v>13.9057</v>
      </c>
      <c r="F241" s="25">
        <f>ROUND(13.9057,4)</f>
        <v>13.9057</v>
      </c>
      <c r="G241" s="24"/>
      <c r="H241" s="36"/>
    </row>
    <row r="242" spans="1:8" ht="12.75" customHeight="1">
      <c r="A242" s="22">
        <v>42838</v>
      </c>
      <c r="B242" s="22"/>
      <c r="C242" s="25">
        <f>ROUND(13.6728,4)</f>
        <v>13.6728</v>
      </c>
      <c r="D242" s="25">
        <f>F242</f>
        <v>13.9083</v>
      </c>
      <c r="E242" s="25">
        <f>F242</f>
        <v>13.9083</v>
      </c>
      <c r="F242" s="25">
        <f>ROUND(13.9083,4)</f>
        <v>13.9083</v>
      </c>
      <c r="G242" s="24"/>
      <c r="H242" s="36"/>
    </row>
    <row r="243" spans="1:8" ht="12.75" customHeight="1">
      <c r="A243" s="22">
        <v>42843</v>
      </c>
      <c r="B243" s="22"/>
      <c r="C243" s="25">
        <f>ROUND(13.6728,4)</f>
        <v>13.6728</v>
      </c>
      <c r="D243" s="25">
        <f>F243</f>
        <v>13.9213</v>
      </c>
      <c r="E243" s="25">
        <f>F243</f>
        <v>13.9213</v>
      </c>
      <c r="F243" s="25">
        <f>ROUND(13.9213,4)</f>
        <v>13.9213</v>
      </c>
      <c r="G243" s="24"/>
      <c r="H243" s="36"/>
    </row>
    <row r="244" spans="1:8" ht="12.75" customHeight="1">
      <c r="A244" s="22">
        <v>42846</v>
      </c>
      <c r="B244" s="22"/>
      <c r="C244" s="25">
        <f>ROUND(13.6728,4)</f>
        <v>13.6728</v>
      </c>
      <c r="D244" s="25">
        <f>F244</f>
        <v>13.929</v>
      </c>
      <c r="E244" s="25">
        <f>F244</f>
        <v>13.929</v>
      </c>
      <c r="F244" s="25">
        <f>ROUND(13.929,4)</f>
        <v>13.929</v>
      </c>
      <c r="G244" s="24"/>
      <c r="H244" s="36"/>
    </row>
    <row r="245" spans="1:8" ht="12.75" customHeight="1">
      <c r="A245" s="22">
        <v>42850</v>
      </c>
      <c r="B245" s="22"/>
      <c r="C245" s="25">
        <f>ROUND(13.6728,4)</f>
        <v>13.6728</v>
      </c>
      <c r="D245" s="25">
        <f>F245</f>
        <v>13.9394</v>
      </c>
      <c r="E245" s="25">
        <f>F245</f>
        <v>13.9394</v>
      </c>
      <c r="F245" s="25">
        <f>ROUND(13.9394,4)</f>
        <v>13.9394</v>
      </c>
      <c r="G245" s="24"/>
      <c r="H245" s="36"/>
    </row>
    <row r="246" spans="1:8" ht="12.75" customHeight="1">
      <c r="A246" s="22">
        <v>42881</v>
      </c>
      <c r="B246" s="22"/>
      <c r="C246" s="25">
        <f>ROUND(13.6728,4)</f>
        <v>13.6728</v>
      </c>
      <c r="D246" s="25">
        <f>F246</f>
        <v>14.0195</v>
      </c>
      <c r="E246" s="25">
        <f>F246</f>
        <v>14.0195</v>
      </c>
      <c r="F246" s="25">
        <f>ROUND(14.0195,4)</f>
        <v>14.0195</v>
      </c>
      <c r="G246" s="24"/>
      <c r="H246" s="36"/>
    </row>
    <row r="247" spans="1:8" ht="12.75" customHeight="1">
      <c r="A247" s="22">
        <v>42914</v>
      </c>
      <c r="B247" s="22"/>
      <c r="C247" s="25">
        <f>ROUND(13.6728,4)</f>
        <v>13.6728</v>
      </c>
      <c r="D247" s="25">
        <f>F247</f>
        <v>14.1049</v>
      </c>
      <c r="E247" s="25">
        <f>F247</f>
        <v>14.1049</v>
      </c>
      <c r="F247" s="25">
        <f>ROUND(14.1049,4)</f>
        <v>14.1049</v>
      </c>
      <c r="G247" s="24"/>
      <c r="H247" s="36"/>
    </row>
    <row r="248" spans="1:8" ht="12.75" customHeight="1">
      <c r="A248" s="22">
        <v>42928</v>
      </c>
      <c r="B248" s="22"/>
      <c r="C248" s="25">
        <f>ROUND(13.6728,4)</f>
        <v>13.6728</v>
      </c>
      <c r="D248" s="25">
        <f>F248</f>
        <v>14.1411</v>
      </c>
      <c r="E248" s="25">
        <f>F248</f>
        <v>14.1411</v>
      </c>
      <c r="F248" s="25">
        <f>ROUND(14.1411,4)</f>
        <v>14.1411</v>
      </c>
      <c r="G248" s="24"/>
      <c r="H248" s="36"/>
    </row>
    <row r="249" spans="1:8" ht="12.75" customHeight="1">
      <c r="A249" s="22">
        <v>42937</v>
      </c>
      <c r="B249" s="22"/>
      <c r="C249" s="25">
        <f>ROUND(13.6728,4)</f>
        <v>13.6728</v>
      </c>
      <c r="D249" s="25">
        <f>F249</f>
        <v>14.1643</v>
      </c>
      <c r="E249" s="25">
        <f>F249</f>
        <v>14.1643</v>
      </c>
      <c r="F249" s="25">
        <f>ROUND(14.1643,4)</f>
        <v>14.1643</v>
      </c>
      <c r="G249" s="24"/>
      <c r="H249" s="36"/>
    </row>
    <row r="250" spans="1:8" ht="12.75" customHeight="1">
      <c r="A250" s="22">
        <v>42943</v>
      </c>
      <c r="B250" s="22"/>
      <c r="C250" s="25">
        <f>ROUND(13.6728,4)</f>
        <v>13.6728</v>
      </c>
      <c r="D250" s="25">
        <f>F250</f>
        <v>14.1798</v>
      </c>
      <c r="E250" s="25">
        <f>F250</f>
        <v>14.1798</v>
      </c>
      <c r="F250" s="25">
        <f>ROUND(14.1798,4)</f>
        <v>14.1798</v>
      </c>
      <c r="G250" s="24"/>
      <c r="H250" s="36"/>
    </row>
    <row r="251" spans="1:8" ht="12.75" customHeight="1">
      <c r="A251" s="22">
        <v>42976</v>
      </c>
      <c r="B251" s="22"/>
      <c r="C251" s="25">
        <f>ROUND(13.6728,4)</f>
        <v>13.6728</v>
      </c>
      <c r="D251" s="25">
        <f>F251</f>
        <v>14.2649</v>
      </c>
      <c r="E251" s="25">
        <f>F251</f>
        <v>14.2649</v>
      </c>
      <c r="F251" s="25">
        <f>ROUND(14.2649,4)</f>
        <v>14.2649</v>
      </c>
      <c r="G251" s="24"/>
      <c r="H251" s="36"/>
    </row>
    <row r="252" spans="1:8" ht="12.75" customHeight="1">
      <c r="A252" s="22">
        <v>43005</v>
      </c>
      <c r="B252" s="22"/>
      <c r="C252" s="25">
        <f>ROUND(13.6728,4)</f>
        <v>13.6728</v>
      </c>
      <c r="D252" s="25">
        <f>F252</f>
        <v>14.3397</v>
      </c>
      <c r="E252" s="25">
        <f>F252</f>
        <v>14.3397</v>
      </c>
      <c r="F252" s="25">
        <f>ROUND(14.3397,4)</f>
        <v>14.3397</v>
      </c>
      <c r="G252" s="24"/>
      <c r="H252" s="36"/>
    </row>
    <row r="253" spans="1:8" ht="12.75" customHeight="1">
      <c r="A253" s="22">
        <v>43031</v>
      </c>
      <c r="B253" s="22"/>
      <c r="C253" s="25">
        <f>ROUND(13.6728,4)</f>
        <v>13.6728</v>
      </c>
      <c r="D253" s="25">
        <f>F253</f>
        <v>14.4065</v>
      </c>
      <c r="E253" s="25">
        <f>F253</f>
        <v>14.4065</v>
      </c>
      <c r="F253" s="25">
        <f>ROUND(14.4065,4)</f>
        <v>14.4065</v>
      </c>
      <c r="G253" s="24"/>
      <c r="H253" s="36"/>
    </row>
    <row r="254" spans="1:8" ht="12.75" customHeight="1">
      <c r="A254" s="22">
        <v>43035</v>
      </c>
      <c r="B254" s="22"/>
      <c r="C254" s="25">
        <f>ROUND(13.6728,4)</f>
        <v>13.6728</v>
      </c>
      <c r="D254" s="25">
        <f>F254</f>
        <v>14.4167</v>
      </c>
      <c r="E254" s="25">
        <f>F254</f>
        <v>14.4167</v>
      </c>
      <c r="F254" s="25">
        <f>ROUND(14.4167,4)</f>
        <v>14.4167</v>
      </c>
      <c r="G254" s="24"/>
      <c r="H254" s="36"/>
    </row>
    <row r="255" spans="1:8" ht="12.75" customHeight="1">
      <c r="A255" s="22">
        <v>43067</v>
      </c>
      <c r="B255" s="22"/>
      <c r="C255" s="25">
        <f>ROUND(13.6728,4)</f>
        <v>13.6728</v>
      </c>
      <c r="D255" s="25">
        <f>F255</f>
        <v>14.4984</v>
      </c>
      <c r="E255" s="25">
        <f>F255</f>
        <v>14.4984</v>
      </c>
      <c r="F255" s="25">
        <f>ROUND(14.4984,4)</f>
        <v>14.4984</v>
      </c>
      <c r="G255" s="24"/>
      <c r="H255" s="36"/>
    </row>
    <row r="256" spans="1:8" ht="12.75" customHeight="1">
      <c r="A256" s="22">
        <v>43091</v>
      </c>
      <c r="B256" s="22"/>
      <c r="C256" s="25">
        <f>ROUND(13.6728,4)</f>
        <v>13.6728</v>
      </c>
      <c r="D256" s="25">
        <f>F256</f>
        <v>14.5596</v>
      </c>
      <c r="E256" s="25">
        <f>F256</f>
        <v>14.5596</v>
      </c>
      <c r="F256" s="25">
        <f>ROUND(14.5596,4)</f>
        <v>14.5596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42807</v>
      </c>
      <c r="B258" s="22"/>
      <c r="C258" s="25">
        <f>ROUND(1.0527,4)</f>
        <v>1.0527</v>
      </c>
      <c r="D258" s="25">
        <f>F258</f>
        <v>1.0555</v>
      </c>
      <c r="E258" s="25">
        <f>F258</f>
        <v>1.0555</v>
      </c>
      <c r="F258" s="25">
        <f>ROUND(1.0555,4)</f>
        <v>1.0555</v>
      </c>
      <c r="G258" s="24"/>
      <c r="H258" s="36"/>
    </row>
    <row r="259" spans="1:8" ht="12.75" customHeight="1">
      <c r="A259" s="22">
        <v>42905</v>
      </c>
      <c r="B259" s="22"/>
      <c r="C259" s="25">
        <f>ROUND(1.0527,4)</f>
        <v>1.0527</v>
      </c>
      <c r="D259" s="25">
        <f>F259</f>
        <v>1.0611</v>
      </c>
      <c r="E259" s="25">
        <f>F259</f>
        <v>1.0611</v>
      </c>
      <c r="F259" s="25">
        <f>ROUND(1.0611,4)</f>
        <v>1.0611</v>
      </c>
      <c r="G259" s="24"/>
      <c r="H259" s="36"/>
    </row>
    <row r="260" spans="1:8" ht="12.75" customHeight="1">
      <c r="A260" s="22">
        <v>42996</v>
      </c>
      <c r="B260" s="22"/>
      <c r="C260" s="25">
        <f>ROUND(1.0527,4)</f>
        <v>1.0527</v>
      </c>
      <c r="D260" s="25">
        <f>F260</f>
        <v>1.0664</v>
      </c>
      <c r="E260" s="25">
        <f>F260</f>
        <v>1.0664</v>
      </c>
      <c r="F260" s="25">
        <f>ROUND(1.0664,4)</f>
        <v>1.0664</v>
      </c>
      <c r="G260" s="24"/>
      <c r="H260" s="36"/>
    </row>
    <row r="261" spans="1:8" ht="12.75" customHeight="1">
      <c r="A261" s="22">
        <v>43087</v>
      </c>
      <c r="B261" s="22"/>
      <c r="C261" s="25">
        <f>ROUND(1.0527,4)</f>
        <v>1.0527</v>
      </c>
      <c r="D261" s="25">
        <f>F261</f>
        <v>1.0722</v>
      </c>
      <c r="E261" s="25">
        <f>F261</f>
        <v>1.0722</v>
      </c>
      <c r="F261" s="25">
        <f>ROUND(1.0722,4)</f>
        <v>1.0722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42807</v>
      </c>
      <c r="B263" s="22"/>
      <c r="C263" s="25">
        <f>ROUND(1.2137,4)</f>
        <v>1.2137</v>
      </c>
      <c r="D263" s="25">
        <f>F263</f>
        <v>1.2153</v>
      </c>
      <c r="E263" s="25">
        <f>F263</f>
        <v>1.2153</v>
      </c>
      <c r="F263" s="25">
        <f>ROUND(1.2153,4)</f>
        <v>1.2153</v>
      </c>
      <c r="G263" s="24"/>
      <c r="H263" s="36"/>
    </row>
    <row r="264" spans="1:8" ht="12.75" customHeight="1">
      <c r="A264" s="22">
        <v>42905</v>
      </c>
      <c r="B264" s="22"/>
      <c r="C264" s="25">
        <f>ROUND(1.2137,4)</f>
        <v>1.2137</v>
      </c>
      <c r="D264" s="25">
        <f>F264</f>
        <v>1.2186</v>
      </c>
      <c r="E264" s="25">
        <f>F264</f>
        <v>1.2186</v>
      </c>
      <c r="F264" s="25">
        <f>ROUND(1.2186,4)</f>
        <v>1.2186</v>
      </c>
      <c r="G264" s="24"/>
      <c r="H264" s="36"/>
    </row>
    <row r="265" spans="1:8" ht="12.75" customHeight="1">
      <c r="A265" s="22">
        <v>42996</v>
      </c>
      <c r="B265" s="22"/>
      <c r="C265" s="25">
        <f>ROUND(1.2137,4)</f>
        <v>1.2137</v>
      </c>
      <c r="D265" s="25">
        <f>F265</f>
        <v>1.2217</v>
      </c>
      <c r="E265" s="25">
        <f>F265</f>
        <v>1.2217</v>
      </c>
      <c r="F265" s="25">
        <f>ROUND(1.2217,4)</f>
        <v>1.2217</v>
      </c>
      <c r="G265" s="24"/>
      <c r="H265" s="36"/>
    </row>
    <row r="266" spans="1:8" ht="12.75" customHeight="1">
      <c r="A266" s="22">
        <v>43087</v>
      </c>
      <c r="B266" s="22"/>
      <c r="C266" s="25">
        <f>ROUND(1.2137,4)</f>
        <v>1.2137</v>
      </c>
      <c r="D266" s="25">
        <f>F266</f>
        <v>1.2251</v>
      </c>
      <c r="E266" s="25">
        <f>F266</f>
        <v>1.2251</v>
      </c>
      <c r="F266" s="25">
        <f>ROUND(1.2251,4)</f>
        <v>1.2251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42807</v>
      </c>
      <c r="B268" s="22"/>
      <c r="C268" s="25">
        <f>ROUND(10.0358352,4)</f>
        <v>10.0358</v>
      </c>
      <c r="D268" s="25">
        <f>F268</f>
        <v>10.1354</v>
      </c>
      <c r="E268" s="25">
        <f>F268</f>
        <v>10.1354</v>
      </c>
      <c r="F268" s="25">
        <f>ROUND(10.1354,4)</f>
        <v>10.1354</v>
      </c>
      <c r="G268" s="24"/>
      <c r="H268" s="36"/>
    </row>
    <row r="269" spans="1:8" ht="12.75" customHeight="1">
      <c r="A269" s="22">
        <v>42905</v>
      </c>
      <c r="B269" s="22"/>
      <c r="C269" s="25">
        <f>ROUND(10.0358352,4)</f>
        <v>10.0358</v>
      </c>
      <c r="D269" s="25">
        <f>F269</f>
        <v>10.2966</v>
      </c>
      <c r="E269" s="25">
        <f>F269</f>
        <v>10.2966</v>
      </c>
      <c r="F269" s="25">
        <f>ROUND(10.2966,4)</f>
        <v>10.2966</v>
      </c>
      <c r="G269" s="24"/>
      <c r="H269" s="36"/>
    </row>
    <row r="270" spans="1:8" ht="12.75" customHeight="1">
      <c r="A270" s="22">
        <v>42996</v>
      </c>
      <c r="B270" s="22"/>
      <c r="C270" s="25">
        <f>ROUND(10.0358352,4)</f>
        <v>10.0358</v>
      </c>
      <c r="D270" s="25">
        <f>F270</f>
        <v>10.4503</v>
      </c>
      <c r="E270" s="25">
        <f>F270</f>
        <v>10.4503</v>
      </c>
      <c r="F270" s="25">
        <f>ROUND(10.4503,4)</f>
        <v>10.4503</v>
      </c>
      <c r="G270" s="24"/>
      <c r="H270" s="36"/>
    </row>
    <row r="271" spans="1:8" ht="12.75" customHeight="1">
      <c r="A271" s="22">
        <v>43087</v>
      </c>
      <c r="B271" s="22"/>
      <c r="C271" s="25">
        <f>ROUND(10.0358352,4)</f>
        <v>10.0358</v>
      </c>
      <c r="D271" s="25">
        <f>F271</f>
        <v>10.6028</v>
      </c>
      <c r="E271" s="25">
        <f>F271</f>
        <v>10.6028</v>
      </c>
      <c r="F271" s="25">
        <f>ROUND(10.6028,4)</f>
        <v>10.6028</v>
      </c>
      <c r="G271" s="24"/>
      <c r="H271" s="36"/>
    </row>
    <row r="272" spans="1:8" ht="12.75" customHeight="1">
      <c r="A272" s="22">
        <v>43178</v>
      </c>
      <c r="B272" s="22"/>
      <c r="C272" s="25">
        <f>ROUND(10.0358352,4)</f>
        <v>10.0358</v>
      </c>
      <c r="D272" s="25">
        <f>F272</f>
        <v>10.7601</v>
      </c>
      <c r="E272" s="25">
        <f>F272</f>
        <v>10.7601</v>
      </c>
      <c r="F272" s="25">
        <f>ROUND(10.7601,4)</f>
        <v>10.7601</v>
      </c>
      <c r="G272" s="24"/>
      <c r="H272" s="36"/>
    </row>
    <row r="273" spans="1:8" ht="12.75" customHeight="1">
      <c r="A273" s="22">
        <v>43269</v>
      </c>
      <c r="B273" s="22"/>
      <c r="C273" s="25">
        <f>ROUND(10.0358352,4)</f>
        <v>10.0358</v>
      </c>
      <c r="D273" s="25">
        <f>F273</f>
        <v>10.9177</v>
      </c>
      <c r="E273" s="25">
        <f>F273</f>
        <v>10.9177</v>
      </c>
      <c r="F273" s="25">
        <f>ROUND(10.9177,4)</f>
        <v>10.9177</v>
      </c>
      <c r="G273" s="24"/>
      <c r="H273" s="36"/>
    </row>
    <row r="274" spans="1:8" ht="12.75" customHeight="1">
      <c r="A274" s="22">
        <v>43360</v>
      </c>
      <c r="B274" s="22"/>
      <c r="C274" s="25">
        <f>ROUND(10.0358352,4)</f>
        <v>10.0358</v>
      </c>
      <c r="D274" s="25">
        <f>F274</f>
        <v>11.0757</v>
      </c>
      <c r="E274" s="25">
        <f>F274</f>
        <v>11.0757</v>
      </c>
      <c r="F274" s="25">
        <f>ROUND(11.0757,4)</f>
        <v>11.0757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42807</v>
      </c>
      <c r="B276" s="22"/>
      <c r="C276" s="25">
        <f>ROUND(3.72251565477811,4)</f>
        <v>3.7225</v>
      </c>
      <c r="D276" s="25">
        <f>F276</f>
        <v>4.1563</v>
      </c>
      <c r="E276" s="25">
        <f>F276</f>
        <v>4.1563</v>
      </c>
      <c r="F276" s="25">
        <f>ROUND(4.1563,4)</f>
        <v>4.1563</v>
      </c>
      <c r="G276" s="24"/>
      <c r="H276" s="36"/>
    </row>
    <row r="277" spans="1:8" ht="12.75" customHeight="1">
      <c r="A277" s="22">
        <v>42905</v>
      </c>
      <c r="B277" s="22"/>
      <c r="C277" s="25">
        <f>ROUND(3.72251565477811,4)</f>
        <v>3.7225</v>
      </c>
      <c r="D277" s="25">
        <f>F277</f>
        <v>4.2193</v>
      </c>
      <c r="E277" s="25">
        <f>F277</f>
        <v>4.2193</v>
      </c>
      <c r="F277" s="25">
        <f>ROUND(4.2193,4)</f>
        <v>4.2193</v>
      </c>
      <c r="G277" s="24"/>
      <c r="H277" s="36"/>
    </row>
    <row r="278" spans="1:8" ht="12.75" customHeight="1">
      <c r="A278" s="22">
        <v>42996</v>
      </c>
      <c r="B278" s="22"/>
      <c r="C278" s="25">
        <f>ROUND(3.72251565477811,4)</f>
        <v>3.7225</v>
      </c>
      <c r="D278" s="25">
        <f>F278</f>
        <v>4.3078</v>
      </c>
      <c r="E278" s="25">
        <f>F278</f>
        <v>4.3078</v>
      </c>
      <c r="F278" s="25">
        <f>ROUND(4.3078,4)</f>
        <v>4.3078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42807</v>
      </c>
      <c r="B280" s="22"/>
      <c r="C280" s="25">
        <f>ROUND(1.28045772,4)</f>
        <v>1.2805</v>
      </c>
      <c r="D280" s="25">
        <f>F280</f>
        <v>1.2932</v>
      </c>
      <c r="E280" s="25">
        <f>F280</f>
        <v>1.2932</v>
      </c>
      <c r="F280" s="25">
        <f>ROUND(1.2932,4)</f>
        <v>1.2932</v>
      </c>
      <c r="G280" s="24"/>
      <c r="H280" s="36"/>
    </row>
    <row r="281" spans="1:8" ht="12.75" customHeight="1">
      <c r="A281" s="22">
        <v>42905</v>
      </c>
      <c r="B281" s="22"/>
      <c r="C281" s="25">
        <f>ROUND(1.28045772,4)</f>
        <v>1.2805</v>
      </c>
      <c r="D281" s="25">
        <f>F281</f>
        <v>1.3147</v>
      </c>
      <c r="E281" s="25">
        <f>F281</f>
        <v>1.3147</v>
      </c>
      <c r="F281" s="25">
        <f>ROUND(1.3147,4)</f>
        <v>1.3147</v>
      </c>
      <c r="G281" s="24"/>
      <c r="H281" s="36"/>
    </row>
    <row r="282" spans="1:8" ht="12.75" customHeight="1">
      <c r="A282" s="22">
        <v>42996</v>
      </c>
      <c r="B282" s="22"/>
      <c r="C282" s="25">
        <f>ROUND(1.28045772,4)</f>
        <v>1.2805</v>
      </c>
      <c r="D282" s="25">
        <f>F282</f>
        <v>1.3314</v>
      </c>
      <c r="E282" s="25">
        <f>F282</f>
        <v>1.3314</v>
      </c>
      <c r="F282" s="25">
        <f>ROUND(1.3314,4)</f>
        <v>1.3314</v>
      </c>
      <c r="G282" s="24"/>
      <c r="H282" s="36"/>
    </row>
    <row r="283" spans="1:8" ht="12.75" customHeight="1">
      <c r="A283" s="22">
        <v>43087</v>
      </c>
      <c r="B283" s="22"/>
      <c r="C283" s="25">
        <f>ROUND(1.28045772,4)</f>
        <v>1.2805</v>
      </c>
      <c r="D283" s="25">
        <f>F283</f>
        <v>1.3448</v>
      </c>
      <c r="E283" s="25">
        <f>F283</f>
        <v>1.3448</v>
      </c>
      <c r="F283" s="25">
        <f>ROUND(1.3448,4)</f>
        <v>1.3448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42807</v>
      </c>
      <c r="B285" s="22"/>
      <c r="C285" s="25">
        <f>ROUND(10.3144236572118,4)</f>
        <v>10.3144</v>
      </c>
      <c r="D285" s="25">
        <f>F285</f>
        <v>10.4389</v>
      </c>
      <c r="E285" s="25">
        <f>F285</f>
        <v>10.4389</v>
      </c>
      <c r="F285" s="25">
        <f>ROUND(10.4389,4)</f>
        <v>10.4389</v>
      </c>
      <c r="G285" s="24"/>
      <c r="H285" s="36"/>
    </row>
    <row r="286" spans="1:8" ht="12.75" customHeight="1">
      <c r="A286" s="22">
        <v>42905</v>
      </c>
      <c r="B286" s="22"/>
      <c r="C286" s="25">
        <f>ROUND(10.3144236572118,4)</f>
        <v>10.3144</v>
      </c>
      <c r="D286" s="25">
        <f>F286</f>
        <v>10.6415</v>
      </c>
      <c r="E286" s="25">
        <f>F286</f>
        <v>10.6415</v>
      </c>
      <c r="F286" s="25">
        <f>ROUND(10.6415,4)</f>
        <v>10.6415</v>
      </c>
      <c r="G286" s="24"/>
      <c r="H286" s="36"/>
    </row>
    <row r="287" spans="1:8" ht="12.75" customHeight="1">
      <c r="A287" s="22">
        <v>42996</v>
      </c>
      <c r="B287" s="22"/>
      <c r="C287" s="25">
        <f>ROUND(10.3144236572118,4)</f>
        <v>10.3144</v>
      </c>
      <c r="D287" s="25">
        <f>F287</f>
        <v>10.8329</v>
      </c>
      <c r="E287" s="25">
        <f>F287</f>
        <v>10.8329</v>
      </c>
      <c r="F287" s="25">
        <f>ROUND(10.8329,4)</f>
        <v>10.8329</v>
      </c>
      <c r="G287" s="24"/>
      <c r="H287" s="36"/>
    </row>
    <row r="288" spans="1:8" ht="12.75" customHeight="1">
      <c r="A288" s="22">
        <v>43087</v>
      </c>
      <c r="B288" s="22"/>
      <c r="C288" s="25">
        <f>ROUND(10.3144236572118,4)</f>
        <v>10.3144</v>
      </c>
      <c r="D288" s="25">
        <f>F288</f>
        <v>11.024</v>
      </c>
      <c r="E288" s="25">
        <f>F288</f>
        <v>11.024</v>
      </c>
      <c r="F288" s="25">
        <f>ROUND(11.024,4)</f>
        <v>11.024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42807</v>
      </c>
      <c r="B290" s="22"/>
      <c r="C290" s="25">
        <f>ROUND(2.01157835023055,4)</f>
        <v>2.0116</v>
      </c>
      <c r="D290" s="25">
        <f>F290</f>
        <v>1.9819</v>
      </c>
      <c r="E290" s="25">
        <f>F290</f>
        <v>1.9819</v>
      </c>
      <c r="F290" s="25">
        <f>ROUND(1.9819,4)</f>
        <v>1.9819</v>
      </c>
      <c r="G290" s="24"/>
      <c r="H290" s="36"/>
    </row>
    <row r="291" spans="1:8" ht="12.75" customHeight="1">
      <c r="A291" s="22">
        <v>42905</v>
      </c>
      <c r="B291" s="22"/>
      <c r="C291" s="25">
        <f>ROUND(2.01157835023055,4)</f>
        <v>2.0116</v>
      </c>
      <c r="D291" s="25">
        <f>F291</f>
        <v>1.9937</v>
      </c>
      <c r="E291" s="25">
        <f>F291</f>
        <v>1.9937</v>
      </c>
      <c r="F291" s="25">
        <f>ROUND(1.9937,4)</f>
        <v>1.9937</v>
      </c>
      <c r="G291" s="24"/>
      <c r="H291" s="36"/>
    </row>
    <row r="292" spans="1:8" ht="12.75" customHeight="1">
      <c r="A292" s="22">
        <v>42996</v>
      </c>
      <c r="B292" s="22"/>
      <c r="C292" s="25">
        <f>ROUND(2.01157835023055,4)</f>
        <v>2.0116</v>
      </c>
      <c r="D292" s="25">
        <f>F292</f>
        <v>2.0095</v>
      </c>
      <c r="E292" s="25">
        <f>F292</f>
        <v>2.0095</v>
      </c>
      <c r="F292" s="25">
        <f>ROUND(2.0095,4)</f>
        <v>2.0095</v>
      </c>
      <c r="G292" s="24"/>
      <c r="H292" s="36"/>
    </row>
    <row r="293" spans="1:8" ht="12.75" customHeight="1">
      <c r="A293" s="22">
        <v>43087</v>
      </c>
      <c r="B293" s="22"/>
      <c r="C293" s="25">
        <f>ROUND(2.01157835023055,4)</f>
        <v>2.0116</v>
      </c>
      <c r="D293" s="25">
        <f>F293</f>
        <v>2.0257</v>
      </c>
      <c r="E293" s="25">
        <f>F293</f>
        <v>2.0257</v>
      </c>
      <c r="F293" s="25">
        <f>ROUND(2.0257,4)</f>
        <v>2.0257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42807</v>
      </c>
      <c r="B295" s="22"/>
      <c r="C295" s="25">
        <f>ROUND(1.93619100216662,4)</f>
        <v>1.9362</v>
      </c>
      <c r="D295" s="25">
        <f>F295</f>
        <v>1.9688</v>
      </c>
      <c r="E295" s="25">
        <f>F295</f>
        <v>1.9688</v>
      </c>
      <c r="F295" s="25">
        <f>ROUND(1.9688,4)</f>
        <v>1.9688</v>
      </c>
      <c r="G295" s="24"/>
      <c r="H295" s="36"/>
    </row>
    <row r="296" spans="1:8" ht="12.75" customHeight="1">
      <c r="A296" s="22">
        <v>42905</v>
      </c>
      <c r="B296" s="22"/>
      <c r="C296" s="25">
        <f>ROUND(1.93619100216662,4)</f>
        <v>1.9362</v>
      </c>
      <c r="D296" s="25">
        <f>F296</f>
        <v>2.0159</v>
      </c>
      <c r="E296" s="25">
        <f>F296</f>
        <v>2.0159</v>
      </c>
      <c r="F296" s="25">
        <f>ROUND(2.0159,4)</f>
        <v>2.0159</v>
      </c>
      <c r="G296" s="24"/>
      <c r="H296" s="36"/>
    </row>
    <row r="297" spans="1:8" ht="12.75" customHeight="1">
      <c r="A297" s="22">
        <v>42996</v>
      </c>
      <c r="B297" s="22"/>
      <c r="C297" s="25">
        <f>ROUND(1.93619100216662,4)</f>
        <v>1.9362</v>
      </c>
      <c r="D297" s="25">
        <f>F297</f>
        <v>2.0616</v>
      </c>
      <c r="E297" s="25">
        <f>F297</f>
        <v>2.0616</v>
      </c>
      <c r="F297" s="25">
        <f>ROUND(2.0616,4)</f>
        <v>2.0616</v>
      </c>
      <c r="G297" s="24"/>
      <c r="H297" s="36"/>
    </row>
    <row r="298" spans="1:8" ht="12.75" customHeight="1">
      <c r="A298" s="22">
        <v>43087</v>
      </c>
      <c r="B298" s="22"/>
      <c r="C298" s="25">
        <f>ROUND(1.93619100216662,4)</f>
        <v>1.9362</v>
      </c>
      <c r="D298" s="25">
        <f>F298</f>
        <v>2.1063</v>
      </c>
      <c r="E298" s="25">
        <f>F298</f>
        <v>2.1063</v>
      </c>
      <c r="F298" s="25">
        <f>ROUND(2.1063,4)</f>
        <v>2.1063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42807</v>
      </c>
      <c r="B300" s="22"/>
      <c r="C300" s="25">
        <f>ROUND(14.39335656,4)</f>
        <v>14.3934</v>
      </c>
      <c r="D300" s="25">
        <f>F300</f>
        <v>14.5968</v>
      </c>
      <c r="E300" s="25">
        <f>F300</f>
        <v>14.5968</v>
      </c>
      <c r="F300" s="25">
        <f>ROUND(14.5968,4)</f>
        <v>14.5968</v>
      </c>
      <c r="G300" s="24"/>
      <c r="H300" s="36"/>
    </row>
    <row r="301" spans="1:8" ht="12.75" customHeight="1">
      <c r="A301" s="22">
        <v>42905</v>
      </c>
      <c r="B301" s="22"/>
      <c r="C301" s="25">
        <f>ROUND(14.39335656,4)</f>
        <v>14.3934</v>
      </c>
      <c r="D301" s="25">
        <f>F301</f>
        <v>14.9414</v>
      </c>
      <c r="E301" s="25">
        <f>F301</f>
        <v>14.9414</v>
      </c>
      <c r="F301" s="25">
        <f>ROUND(14.9414,4)</f>
        <v>14.9414</v>
      </c>
      <c r="G301" s="24"/>
      <c r="H301" s="36"/>
    </row>
    <row r="302" spans="1:8" ht="12.75" customHeight="1">
      <c r="A302" s="22">
        <v>42996</v>
      </c>
      <c r="B302" s="22"/>
      <c r="C302" s="25">
        <f>ROUND(14.39335656,4)</f>
        <v>14.3934</v>
      </c>
      <c r="D302" s="25">
        <f>F302</f>
        <v>15.2676</v>
      </c>
      <c r="E302" s="25">
        <f>F302</f>
        <v>15.2676</v>
      </c>
      <c r="F302" s="25">
        <f>ROUND(15.2676,4)</f>
        <v>15.2676</v>
      </c>
      <c r="G302" s="24"/>
      <c r="H302" s="36"/>
    </row>
    <row r="303" spans="1:8" ht="12.75" customHeight="1">
      <c r="A303" s="22">
        <v>43087</v>
      </c>
      <c r="B303" s="22"/>
      <c r="C303" s="25">
        <f>ROUND(14.39335656,4)</f>
        <v>14.3934</v>
      </c>
      <c r="D303" s="25">
        <f>F303</f>
        <v>15.5999</v>
      </c>
      <c r="E303" s="25">
        <f>F303</f>
        <v>15.5999</v>
      </c>
      <c r="F303" s="25">
        <f>ROUND(15.5999,4)</f>
        <v>15.5999</v>
      </c>
      <c r="G303" s="24"/>
      <c r="H303" s="36"/>
    </row>
    <row r="304" spans="1:8" ht="12.75" customHeight="1">
      <c r="A304" s="22">
        <v>43178</v>
      </c>
      <c r="B304" s="22"/>
      <c r="C304" s="25">
        <f>ROUND(14.39335656,4)</f>
        <v>14.3934</v>
      </c>
      <c r="D304" s="25">
        <f>F304</f>
        <v>15.9173</v>
      </c>
      <c r="E304" s="25">
        <f>F304</f>
        <v>15.9173</v>
      </c>
      <c r="F304" s="25">
        <f>ROUND(15.9173,4)</f>
        <v>15.9173</v>
      </c>
      <c r="G304" s="24"/>
      <c r="H304" s="36"/>
    </row>
    <row r="305" spans="1:8" ht="12.75" customHeight="1">
      <c r="A305" s="22">
        <v>43269</v>
      </c>
      <c r="B305" s="22"/>
      <c r="C305" s="25">
        <f>ROUND(14.39335656,4)</f>
        <v>14.3934</v>
      </c>
      <c r="D305" s="25">
        <f>F305</f>
        <v>16.2926</v>
      </c>
      <c r="E305" s="25">
        <f>F305</f>
        <v>16.2926</v>
      </c>
      <c r="F305" s="25">
        <f>ROUND(16.2926,4)</f>
        <v>16.2926</v>
      </c>
      <c r="G305" s="24"/>
      <c r="H305" s="36"/>
    </row>
    <row r="306" spans="1:8" ht="12.75" customHeight="1">
      <c r="A306" s="22">
        <v>43360</v>
      </c>
      <c r="B306" s="22"/>
      <c r="C306" s="25">
        <f>ROUND(14.39335656,4)</f>
        <v>14.3934</v>
      </c>
      <c r="D306" s="25">
        <f>F306</f>
        <v>16.6958</v>
      </c>
      <c r="E306" s="25">
        <f>F306</f>
        <v>16.6958</v>
      </c>
      <c r="F306" s="25">
        <f>ROUND(16.6958,4)</f>
        <v>16.6958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42807</v>
      </c>
      <c r="B308" s="22"/>
      <c r="C308" s="25">
        <f>ROUND(13.4310412573674,4)</f>
        <v>13.431</v>
      </c>
      <c r="D308" s="25">
        <f>F308</f>
        <v>13.6295</v>
      </c>
      <c r="E308" s="25">
        <f>F308</f>
        <v>13.6295</v>
      </c>
      <c r="F308" s="25">
        <f>ROUND(13.6295,4)</f>
        <v>13.6295</v>
      </c>
      <c r="G308" s="24"/>
      <c r="H308" s="36"/>
    </row>
    <row r="309" spans="1:8" ht="12.75" customHeight="1">
      <c r="A309" s="22">
        <v>42905</v>
      </c>
      <c r="B309" s="22"/>
      <c r="C309" s="25">
        <f>ROUND(13.4310412573674,4)</f>
        <v>13.431</v>
      </c>
      <c r="D309" s="25">
        <f>F309</f>
        <v>13.9676</v>
      </c>
      <c r="E309" s="25">
        <f>F309</f>
        <v>13.9676</v>
      </c>
      <c r="F309" s="25">
        <f>ROUND(13.9676,4)</f>
        <v>13.9676</v>
      </c>
      <c r="G309" s="24"/>
      <c r="H309" s="36"/>
    </row>
    <row r="310" spans="1:8" ht="12.75" customHeight="1">
      <c r="A310" s="22">
        <v>42996</v>
      </c>
      <c r="B310" s="22"/>
      <c r="C310" s="25">
        <f>ROUND(13.4310412573674,4)</f>
        <v>13.431</v>
      </c>
      <c r="D310" s="25">
        <f>F310</f>
        <v>14.2899</v>
      </c>
      <c r="E310" s="25">
        <f>F310</f>
        <v>14.2899</v>
      </c>
      <c r="F310" s="25">
        <f>ROUND(14.2899,4)</f>
        <v>14.2899</v>
      </c>
      <c r="G310" s="24"/>
      <c r="H310" s="36"/>
    </row>
    <row r="311" spans="1:8" ht="12.75" customHeight="1">
      <c r="A311" s="22">
        <v>43087</v>
      </c>
      <c r="B311" s="22"/>
      <c r="C311" s="25">
        <f>ROUND(13.4310412573674,4)</f>
        <v>13.431</v>
      </c>
      <c r="D311" s="25">
        <f>F311</f>
        <v>14.6171</v>
      </c>
      <c r="E311" s="25">
        <f>F311</f>
        <v>14.6171</v>
      </c>
      <c r="F311" s="25">
        <f>ROUND(14.6171,4)</f>
        <v>14.6171</v>
      </c>
      <c r="G311" s="24"/>
      <c r="H311" s="36"/>
    </row>
    <row r="312" spans="1:8" ht="12.75" customHeight="1">
      <c r="A312" s="22">
        <v>43178</v>
      </c>
      <c r="B312" s="22"/>
      <c r="C312" s="25">
        <f>ROUND(13.4310412573674,4)</f>
        <v>13.431</v>
      </c>
      <c r="D312" s="25">
        <f>F312</f>
        <v>14.9268</v>
      </c>
      <c r="E312" s="25">
        <f>F312</f>
        <v>14.9268</v>
      </c>
      <c r="F312" s="25">
        <f>ROUND(14.9268,4)</f>
        <v>14.9268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42807</v>
      </c>
      <c r="B314" s="22"/>
      <c r="C314" s="25">
        <f>ROUND(16.59467736,4)</f>
        <v>16.5947</v>
      </c>
      <c r="D314" s="25">
        <f>F314</f>
        <v>16.8071</v>
      </c>
      <c r="E314" s="25">
        <f>F314</f>
        <v>16.8071</v>
      </c>
      <c r="F314" s="25">
        <f>ROUND(16.8071,4)</f>
        <v>16.8071</v>
      </c>
      <c r="G314" s="24"/>
      <c r="H314" s="36"/>
    </row>
    <row r="315" spans="1:8" ht="12.75" customHeight="1">
      <c r="A315" s="22">
        <v>42905</v>
      </c>
      <c r="B315" s="22"/>
      <c r="C315" s="25">
        <f>ROUND(16.59467736,4)</f>
        <v>16.5947</v>
      </c>
      <c r="D315" s="25">
        <f>F315</f>
        <v>17.1595</v>
      </c>
      <c r="E315" s="25">
        <f>F315</f>
        <v>17.1595</v>
      </c>
      <c r="F315" s="25">
        <f>ROUND(17.1595,4)</f>
        <v>17.1595</v>
      </c>
      <c r="G315" s="24"/>
      <c r="H315" s="36"/>
    </row>
    <row r="316" spans="1:8" ht="12.75" customHeight="1">
      <c r="A316" s="22">
        <v>42996</v>
      </c>
      <c r="B316" s="22"/>
      <c r="C316" s="25">
        <f>ROUND(16.59467736,4)</f>
        <v>16.5947</v>
      </c>
      <c r="D316" s="25">
        <f>F316</f>
        <v>17.4907</v>
      </c>
      <c r="E316" s="25">
        <f>F316</f>
        <v>17.4907</v>
      </c>
      <c r="F316" s="25">
        <f>ROUND(17.4907,4)</f>
        <v>17.4907</v>
      </c>
      <c r="G316" s="24"/>
      <c r="H316" s="36"/>
    </row>
    <row r="317" spans="1:8" ht="12.75" customHeight="1">
      <c r="A317" s="22">
        <v>43087</v>
      </c>
      <c r="B317" s="22"/>
      <c r="C317" s="25">
        <f>ROUND(16.59467736,4)</f>
        <v>16.5947</v>
      </c>
      <c r="D317" s="25">
        <f>F317</f>
        <v>17.8249</v>
      </c>
      <c r="E317" s="25">
        <f>F317</f>
        <v>17.8249</v>
      </c>
      <c r="F317" s="25">
        <f>ROUND(17.8249,4)</f>
        <v>17.8249</v>
      </c>
      <c r="G317" s="24"/>
      <c r="H317" s="36"/>
    </row>
    <row r="318" spans="1:8" ht="12.75" customHeight="1">
      <c r="A318" s="22">
        <v>43178</v>
      </c>
      <c r="B318" s="22"/>
      <c r="C318" s="25">
        <f>ROUND(16.59467736,4)</f>
        <v>16.5947</v>
      </c>
      <c r="D318" s="25">
        <f>F318</f>
        <v>18.1795</v>
      </c>
      <c r="E318" s="25">
        <f>F318</f>
        <v>18.1795</v>
      </c>
      <c r="F318" s="25">
        <f>ROUND(18.1795,4)</f>
        <v>18.1795</v>
      </c>
      <c r="G318" s="24"/>
      <c r="H318" s="36"/>
    </row>
    <row r="319" spans="1:8" ht="12.75" customHeight="1">
      <c r="A319" s="22">
        <v>43269</v>
      </c>
      <c r="B319" s="22"/>
      <c r="C319" s="25">
        <f>ROUND(16.59467736,4)</f>
        <v>16.5947</v>
      </c>
      <c r="D319" s="25">
        <f>F319</f>
        <v>18.5349</v>
      </c>
      <c r="E319" s="25">
        <f>F319</f>
        <v>18.5349</v>
      </c>
      <c r="F319" s="25">
        <f>ROUND(18.5349,4)</f>
        <v>18.5349</v>
      </c>
      <c r="G319" s="24"/>
      <c r="H319" s="36"/>
    </row>
    <row r="320" spans="1:8" ht="12.75" customHeight="1">
      <c r="A320" s="22">
        <v>43360</v>
      </c>
      <c r="B320" s="22"/>
      <c r="C320" s="25">
        <f>ROUND(16.59467736,4)</f>
        <v>16.5947</v>
      </c>
      <c r="D320" s="25">
        <f>F320</f>
        <v>18.5992</v>
      </c>
      <c r="E320" s="25">
        <f>F320</f>
        <v>18.5992</v>
      </c>
      <c r="F320" s="25">
        <f>ROUND(18.5992,4)</f>
        <v>18.5992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42807</v>
      </c>
      <c r="B322" s="22"/>
      <c r="C322" s="25">
        <f>ROUND(1.76289018682551,4)</f>
        <v>1.7629</v>
      </c>
      <c r="D322" s="25">
        <f>F322</f>
        <v>1.7839</v>
      </c>
      <c r="E322" s="25">
        <f>F322</f>
        <v>1.7839</v>
      </c>
      <c r="F322" s="25">
        <f>ROUND(1.7839,4)</f>
        <v>1.7839</v>
      </c>
      <c r="G322" s="24"/>
      <c r="H322" s="36"/>
    </row>
    <row r="323" spans="1:8" ht="12.75" customHeight="1">
      <c r="A323" s="22">
        <v>42905</v>
      </c>
      <c r="B323" s="22"/>
      <c r="C323" s="25">
        <f>ROUND(1.76289018682551,4)</f>
        <v>1.7629</v>
      </c>
      <c r="D323" s="25">
        <f>F323</f>
        <v>1.8169</v>
      </c>
      <c r="E323" s="25">
        <f>F323</f>
        <v>1.8169</v>
      </c>
      <c r="F323" s="25">
        <f>ROUND(1.8169,4)</f>
        <v>1.8169</v>
      </c>
      <c r="G323" s="24"/>
      <c r="H323" s="36"/>
    </row>
    <row r="324" spans="1:8" ht="12.75" customHeight="1">
      <c r="A324" s="22">
        <v>42996</v>
      </c>
      <c r="B324" s="22"/>
      <c r="C324" s="25">
        <f>ROUND(1.76289018682551,4)</f>
        <v>1.7629</v>
      </c>
      <c r="D324" s="25">
        <f>F324</f>
        <v>1.8468</v>
      </c>
      <c r="E324" s="25">
        <f>F324</f>
        <v>1.8468</v>
      </c>
      <c r="F324" s="25">
        <f>ROUND(1.8468,4)</f>
        <v>1.8468</v>
      </c>
      <c r="G324" s="24"/>
      <c r="H324" s="36"/>
    </row>
    <row r="325" spans="1:8" ht="12.75" customHeight="1">
      <c r="A325" s="22">
        <v>43087</v>
      </c>
      <c r="B325" s="22"/>
      <c r="C325" s="25">
        <f>ROUND(1.76289018682551,4)</f>
        <v>1.7629</v>
      </c>
      <c r="D325" s="25">
        <f>F325</f>
        <v>1.8763</v>
      </c>
      <c r="E325" s="25">
        <f>F325</f>
        <v>1.8763</v>
      </c>
      <c r="F325" s="25">
        <f>ROUND(1.8763,4)</f>
        <v>1.8763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42807</v>
      </c>
      <c r="B327" s="22"/>
      <c r="C327" s="28">
        <f>ROUND(0.117424070010606,6)</f>
        <v>0.117424</v>
      </c>
      <c r="D327" s="28">
        <f>F327</f>
        <v>0.119045</v>
      </c>
      <c r="E327" s="28">
        <f>F327</f>
        <v>0.119045</v>
      </c>
      <c r="F327" s="28">
        <f>ROUND(0.119045,6)</f>
        <v>0.119045</v>
      </c>
      <c r="G327" s="24"/>
      <c r="H327" s="36"/>
    </row>
    <row r="328" spans="1:8" ht="12.75" customHeight="1">
      <c r="A328" s="22">
        <v>42905</v>
      </c>
      <c r="B328" s="22"/>
      <c r="C328" s="28">
        <f>ROUND(0.117424070010606,6)</f>
        <v>0.117424</v>
      </c>
      <c r="D328" s="28">
        <f>F328</f>
        <v>0.121847</v>
      </c>
      <c r="E328" s="28">
        <f>F328</f>
        <v>0.121847</v>
      </c>
      <c r="F328" s="28">
        <f>ROUND(0.121847,6)</f>
        <v>0.121847</v>
      </c>
      <c r="G328" s="24"/>
      <c r="H328" s="36"/>
    </row>
    <row r="329" spans="1:8" ht="12.75" customHeight="1">
      <c r="A329" s="22">
        <v>42996</v>
      </c>
      <c r="B329" s="22"/>
      <c r="C329" s="28">
        <f>ROUND(0.117424070010606,6)</f>
        <v>0.117424</v>
      </c>
      <c r="D329" s="28">
        <f>F329</f>
        <v>0.124504</v>
      </c>
      <c r="E329" s="28">
        <f>F329</f>
        <v>0.124504</v>
      </c>
      <c r="F329" s="28">
        <f>ROUND(0.124504,6)</f>
        <v>0.124504</v>
      </c>
      <c r="G329" s="24"/>
      <c r="H329" s="36"/>
    </row>
    <row r="330" spans="1:8" ht="12.75" customHeight="1">
      <c r="A330" s="22">
        <v>43087</v>
      </c>
      <c r="B330" s="22"/>
      <c r="C330" s="28">
        <f>ROUND(0.117424070010606,6)</f>
        <v>0.117424</v>
      </c>
      <c r="D330" s="28">
        <f>F330</f>
        <v>0.127208</v>
      </c>
      <c r="E330" s="28">
        <f>F330</f>
        <v>0.127208</v>
      </c>
      <c r="F330" s="28">
        <f>ROUND(0.127208,6)</f>
        <v>0.127208</v>
      </c>
      <c r="G330" s="24"/>
      <c r="H330" s="36"/>
    </row>
    <row r="331" spans="1:8" ht="12.75" customHeight="1">
      <c r="A331" s="22">
        <v>43178</v>
      </c>
      <c r="B331" s="22"/>
      <c r="C331" s="28">
        <f>ROUND(0.117424070010606,6)</f>
        <v>0.117424</v>
      </c>
      <c r="D331" s="28">
        <f>F331</f>
        <v>0.130114</v>
      </c>
      <c r="E331" s="28">
        <f>F331</f>
        <v>0.130114</v>
      </c>
      <c r="F331" s="28">
        <f>ROUND(0.130114,6)</f>
        <v>0.130114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42807</v>
      </c>
      <c r="B333" s="22"/>
      <c r="C333" s="25">
        <f>ROUND(0.131690825908981,4)</f>
        <v>0.1317</v>
      </c>
      <c r="D333" s="25">
        <f>F333</f>
        <v>0.132</v>
      </c>
      <c r="E333" s="25">
        <f>F333</f>
        <v>0.132</v>
      </c>
      <c r="F333" s="25">
        <f>ROUND(0.132,4)</f>
        <v>0.132</v>
      </c>
      <c r="G333" s="24"/>
      <c r="H333" s="36"/>
    </row>
    <row r="334" spans="1:8" ht="12.75" customHeight="1">
      <c r="A334" s="22">
        <v>42905</v>
      </c>
      <c r="B334" s="22"/>
      <c r="C334" s="25">
        <f>ROUND(0.131690825908981,4)</f>
        <v>0.1317</v>
      </c>
      <c r="D334" s="25">
        <f>F334</f>
        <v>0.1307</v>
      </c>
      <c r="E334" s="25">
        <f>F334</f>
        <v>0.1307</v>
      </c>
      <c r="F334" s="25">
        <f>ROUND(0.1307,4)</f>
        <v>0.1307</v>
      </c>
      <c r="G334" s="24"/>
      <c r="H334" s="36"/>
    </row>
    <row r="335" spans="1:8" ht="12.75" customHeight="1">
      <c r="A335" s="22">
        <v>42996</v>
      </c>
      <c r="B335" s="22"/>
      <c r="C335" s="25">
        <f>ROUND(0.131690825908981,4)</f>
        <v>0.1317</v>
      </c>
      <c r="D335" s="25">
        <f>F335</f>
        <v>0.1306</v>
      </c>
      <c r="E335" s="25">
        <f>F335</f>
        <v>0.1306</v>
      </c>
      <c r="F335" s="25">
        <f>ROUND(0.1306,4)</f>
        <v>0.1306</v>
      </c>
      <c r="G335" s="24"/>
      <c r="H335" s="36"/>
    </row>
    <row r="336" spans="1:8" ht="12.75" customHeight="1">
      <c r="A336" s="22">
        <v>43087</v>
      </c>
      <c r="B336" s="22"/>
      <c r="C336" s="25">
        <f>ROUND(0.131690825908981,4)</f>
        <v>0.1317</v>
      </c>
      <c r="D336" s="25">
        <f>F336</f>
        <v>0.1294</v>
      </c>
      <c r="E336" s="25">
        <f>F336</f>
        <v>0.1294</v>
      </c>
      <c r="F336" s="25">
        <f>ROUND(0.1294,4)</f>
        <v>0.1294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42807</v>
      </c>
      <c r="B338" s="22"/>
      <c r="C338" s="25">
        <f>ROUND(9.56138904,4)</f>
        <v>9.5614</v>
      </c>
      <c r="D338" s="25">
        <f>F338</f>
        <v>9.6519</v>
      </c>
      <c r="E338" s="25">
        <f>F338</f>
        <v>9.6519</v>
      </c>
      <c r="F338" s="25">
        <f>ROUND(9.6519,4)</f>
        <v>9.6519</v>
      </c>
      <c r="G338" s="24"/>
      <c r="H338" s="36"/>
    </row>
    <row r="339" spans="1:8" ht="12.75" customHeight="1">
      <c r="A339" s="22">
        <v>42905</v>
      </c>
      <c r="B339" s="22"/>
      <c r="C339" s="25">
        <f>ROUND(9.56138904,4)</f>
        <v>9.5614</v>
      </c>
      <c r="D339" s="25">
        <f>F339</f>
        <v>9.7995</v>
      </c>
      <c r="E339" s="25">
        <f>F339</f>
        <v>9.7995</v>
      </c>
      <c r="F339" s="25">
        <f>ROUND(9.7995,4)</f>
        <v>9.7995</v>
      </c>
      <c r="G339" s="24"/>
      <c r="H339" s="36"/>
    </row>
    <row r="340" spans="1:8" ht="12.75" customHeight="1">
      <c r="A340" s="22">
        <v>42996</v>
      </c>
      <c r="B340" s="22"/>
      <c r="C340" s="25">
        <f>ROUND(9.56138904,4)</f>
        <v>9.5614</v>
      </c>
      <c r="D340" s="25">
        <f>F340</f>
        <v>9.9378</v>
      </c>
      <c r="E340" s="25">
        <f>F340</f>
        <v>9.9378</v>
      </c>
      <c r="F340" s="25">
        <f>ROUND(9.9378,4)</f>
        <v>9.9378</v>
      </c>
      <c r="G340" s="24"/>
      <c r="H340" s="36"/>
    </row>
    <row r="341" spans="1:8" ht="12.75" customHeight="1">
      <c r="A341" s="22">
        <v>43087</v>
      </c>
      <c r="B341" s="22"/>
      <c r="C341" s="25">
        <f>ROUND(9.56138904,4)</f>
        <v>9.5614</v>
      </c>
      <c r="D341" s="25">
        <f>F341</f>
        <v>10.0711</v>
      </c>
      <c r="E341" s="25">
        <f>F341</f>
        <v>10.0711</v>
      </c>
      <c r="F341" s="25">
        <f>ROUND(10.0711,4)</f>
        <v>10.0711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42807</v>
      </c>
      <c r="B343" s="22"/>
      <c r="C343" s="25">
        <f>ROUND(9.51085141903172,4)</f>
        <v>9.5109</v>
      </c>
      <c r="D343" s="25">
        <f>F343</f>
        <v>9.6214</v>
      </c>
      <c r="E343" s="25">
        <f>F343</f>
        <v>9.6214</v>
      </c>
      <c r="F343" s="25">
        <f>ROUND(9.6214,4)</f>
        <v>9.6214</v>
      </c>
      <c r="G343" s="24"/>
      <c r="H343" s="36"/>
    </row>
    <row r="344" spans="1:8" ht="12.75" customHeight="1">
      <c r="A344" s="22">
        <v>42905</v>
      </c>
      <c r="B344" s="22"/>
      <c r="C344" s="25">
        <f>ROUND(9.51085141903172,4)</f>
        <v>9.5109</v>
      </c>
      <c r="D344" s="25">
        <f>F344</f>
        <v>9.7975</v>
      </c>
      <c r="E344" s="25">
        <f>F344</f>
        <v>9.7975</v>
      </c>
      <c r="F344" s="25">
        <f>ROUND(9.7975,4)</f>
        <v>9.7975</v>
      </c>
      <c r="G344" s="24"/>
      <c r="H344" s="36"/>
    </row>
    <row r="345" spans="1:8" ht="12.75" customHeight="1">
      <c r="A345" s="22">
        <v>42996</v>
      </c>
      <c r="B345" s="22"/>
      <c r="C345" s="25">
        <f>ROUND(9.51085141903172,4)</f>
        <v>9.5109</v>
      </c>
      <c r="D345" s="25">
        <f>F345</f>
        <v>9.9613</v>
      </c>
      <c r="E345" s="25">
        <f>F345</f>
        <v>9.9613</v>
      </c>
      <c r="F345" s="25">
        <f>ROUND(9.9613,4)</f>
        <v>9.9613</v>
      </c>
      <c r="G345" s="24"/>
      <c r="H345" s="36"/>
    </row>
    <row r="346" spans="1:8" ht="12.75" customHeight="1">
      <c r="A346" s="22">
        <v>43087</v>
      </c>
      <c r="B346" s="22"/>
      <c r="C346" s="25">
        <f>ROUND(9.51085141903172,4)</f>
        <v>9.5109</v>
      </c>
      <c r="D346" s="25">
        <f>F346</f>
        <v>10.1242</v>
      </c>
      <c r="E346" s="25">
        <f>F346</f>
        <v>10.1242</v>
      </c>
      <c r="F346" s="25">
        <f>ROUND(10.1242,4)</f>
        <v>10.1242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42807</v>
      </c>
      <c r="B348" s="22"/>
      <c r="C348" s="25">
        <f>ROUND(3.66651470864284,4)</f>
        <v>3.6665</v>
      </c>
      <c r="D348" s="25">
        <f>F348</f>
        <v>3.6591</v>
      </c>
      <c r="E348" s="25">
        <f>F348</f>
        <v>3.6591</v>
      </c>
      <c r="F348" s="25">
        <f>ROUND(3.6591,4)</f>
        <v>3.6591</v>
      </c>
      <c r="G348" s="24"/>
      <c r="H348" s="36"/>
    </row>
    <row r="349" spans="1:8" ht="12.75" customHeight="1">
      <c r="A349" s="22">
        <v>42905</v>
      </c>
      <c r="B349" s="22"/>
      <c r="C349" s="25">
        <f>ROUND(3.66651470864284,4)</f>
        <v>3.6665</v>
      </c>
      <c r="D349" s="25">
        <f>F349</f>
        <v>3.6343</v>
      </c>
      <c r="E349" s="25">
        <f>F349</f>
        <v>3.6343</v>
      </c>
      <c r="F349" s="25">
        <f>ROUND(3.6343,4)</f>
        <v>3.6343</v>
      </c>
      <c r="G349" s="24"/>
      <c r="H349" s="36"/>
    </row>
    <row r="350" spans="1:8" ht="12.75" customHeight="1">
      <c r="A350" s="22">
        <v>42996</v>
      </c>
      <c r="B350" s="22"/>
      <c r="C350" s="25">
        <f>ROUND(3.66651470864284,4)</f>
        <v>3.6665</v>
      </c>
      <c r="D350" s="25">
        <f>F350</f>
        <v>3.6092</v>
      </c>
      <c r="E350" s="25">
        <f>F350</f>
        <v>3.6092</v>
      </c>
      <c r="F350" s="25">
        <f>ROUND(3.6092,4)</f>
        <v>3.6092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42807</v>
      </c>
      <c r="B352" s="22"/>
      <c r="C352" s="25">
        <f>ROUND(13.6728,4)</f>
        <v>13.6728</v>
      </c>
      <c r="D352" s="25">
        <f>F352</f>
        <v>13.8294</v>
      </c>
      <c r="E352" s="25">
        <f>F352</f>
        <v>13.8294</v>
      </c>
      <c r="F352" s="25">
        <f>ROUND(13.8294,4)</f>
        <v>13.8294</v>
      </c>
      <c r="G352" s="24"/>
      <c r="H352" s="36"/>
    </row>
    <row r="353" spans="1:8" ht="12.75" customHeight="1">
      <c r="A353" s="22">
        <v>42905</v>
      </c>
      <c r="B353" s="22"/>
      <c r="C353" s="25">
        <f>ROUND(13.6728,4)</f>
        <v>13.6728</v>
      </c>
      <c r="D353" s="25">
        <f>F353</f>
        <v>14.0816</v>
      </c>
      <c r="E353" s="25">
        <f>F353</f>
        <v>14.0816</v>
      </c>
      <c r="F353" s="25">
        <f>ROUND(14.0816,4)</f>
        <v>14.0816</v>
      </c>
      <c r="G353" s="24"/>
      <c r="H353" s="36"/>
    </row>
    <row r="354" spans="1:8" ht="12.75" customHeight="1">
      <c r="A354" s="22">
        <v>42996</v>
      </c>
      <c r="B354" s="22"/>
      <c r="C354" s="25">
        <f>ROUND(13.6728,4)</f>
        <v>13.6728</v>
      </c>
      <c r="D354" s="25">
        <f>F354</f>
        <v>14.3165</v>
      </c>
      <c r="E354" s="25">
        <f>F354</f>
        <v>14.3165</v>
      </c>
      <c r="F354" s="25">
        <f>ROUND(14.3165,4)</f>
        <v>14.3165</v>
      </c>
      <c r="G354" s="24"/>
      <c r="H354" s="36"/>
    </row>
    <row r="355" spans="1:8" ht="12.75" customHeight="1">
      <c r="A355" s="22">
        <v>43087</v>
      </c>
      <c r="B355" s="22"/>
      <c r="C355" s="25">
        <f>ROUND(13.6728,4)</f>
        <v>13.6728</v>
      </c>
      <c r="D355" s="25">
        <f>F355</f>
        <v>14.5494</v>
      </c>
      <c r="E355" s="25">
        <f>F355</f>
        <v>14.5494</v>
      </c>
      <c r="F355" s="25">
        <f>ROUND(14.5494,4)</f>
        <v>14.5494</v>
      </c>
      <c r="G355" s="24"/>
      <c r="H355" s="36"/>
    </row>
    <row r="356" spans="1:8" ht="12.75" customHeight="1">
      <c r="A356" s="22">
        <v>43178</v>
      </c>
      <c r="B356" s="22"/>
      <c r="C356" s="25">
        <f>ROUND(13.6728,4)</f>
        <v>13.6728</v>
      </c>
      <c r="D356" s="25">
        <f>F356</f>
        <v>14.787</v>
      </c>
      <c r="E356" s="25">
        <f>F356</f>
        <v>14.787</v>
      </c>
      <c r="F356" s="25">
        <f>ROUND(14.787,4)</f>
        <v>14.787</v>
      </c>
      <c r="G356" s="24"/>
      <c r="H356" s="36"/>
    </row>
    <row r="357" spans="1:8" ht="12.75" customHeight="1">
      <c r="A357" s="22" t="s">
        <v>80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42807</v>
      </c>
      <c r="B358" s="22"/>
      <c r="C358" s="25">
        <f>ROUND(13.6728,4)</f>
        <v>13.6728</v>
      </c>
      <c r="D358" s="25">
        <f>F358</f>
        <v>13.8294</v>
      </c>
      <c r="E358" s="25">
        <f>F358</f>
        <v>13.8294</v>
      </c>
      <c r="F358" s="25">
        <f>ROUND(13.8294,4)</f>
        <v>13.8294</v>
      </c>
      <c r="G358" s="24"/>
      <c r="H358" s="36"/>
    </row>
    <row r="359" spans="1:8" ht="12.75" customHeight="1">
      <c r="A359" s="22">
        <v>42905</v>
      </c>
      <c r="B359" s="22"/>
      <c r="C359" s="25">
        <f>ROUND(13.6728,4)</f>
        <v>13.6728</v>
      </c>
      <c r="D359" s="25">
        <f>F359</f>
        <v>14.0816</v>
      </c>
      <c r="E359" s="25">
        <f>F359</f>
        <v>14.0816</v>
      </c>
      <c r="F359" s="25">
        <f>ROUND(14.0816,4)</f>
        <v>14.0816</v>
      </c>
      <c r="G359" s="24"/>
      <c r="H359" s="36"/>
    </row>
    <row r="360" spans="1:8" ht="12.75" customHeight="1">
      <c r="A360" s="22">
        <v>42996</v>
      </c>
      <c r="B360" s="22"/>
      <c r="C360" s="25">
        <f>ROUND(13.6728,4)</f>
        <v>13.6728</v>
      </c>
      <c r="D360" s="25">
        <f>F360</f>
        <v>14.3165</v>
      </c>
      <c r="E360" s="25">
        <f>F360</f>
        <v>14.3165</v>
      </c>
      <c r="F360" s="25">
        <f>ROUND(14.3165,4)</f>
        <v>14.3165</v>
      </c>
      <c r="G360" s="24"/>
      <c r="H360" s="36"/>
    </row>
    <row r="361" spans="1:8" ht="12.75" customHeight="1">
      <c r="A361" s="22">
        <v>43087</v>
      </c>
      <c r="B361" s="22"/>
      <c r="C361" s="25">
        <f>ROUND(13.6728,4)</f>
        <v>13.6728</v>
      </c>
      <c r="D361" s="25">
        <f>F361</f>
        <v>14.5494</v>
      </c>
      <c r="E361" s="25">
        <f>F361</f>
        <v>14.5494</v>
      </c>
      <c r="F361" s="25">
        <f>ROUND(14.5494,4)</f>
        <v>14.5494</v>
      </c>
      <c r="G361" s="24"/>
      <c r="H361" s="36"/>
    </row>
    <row r="362" spans="1:8" ht="12.75" customHeight="1">
      <c r="A362" s="22">
        <v>43178</v>
      </c>
      <c r="B362" s="22"/>
      <c r="C362" s="25">
        <f>ROUND(13.6728,4)</f>
        <v>13.6728</v>
      </c>
      <c r="D362" s="25">
        <f>F362</f>
        <v>14.787</v>
      </c>
      <c r="E362" s="25">
        <f>F362</f>
        <v>14.787</v>
      </c>
      <c r="F362" s="25">
        <f>ROUND(14.787,4)</f>
        <v>14.787</v>
      </c>
      <c r="G362" s="24"/>
      <c r="H362" s="36"/>
    </row>
    <row r="363" spans="1:8" ht="12.75" customHeight="1">
      <c r="A363" s="22">
        <v>43269</v>
      </c>
      <c r="B363" s="22"/>
      <c r="C363" s="25">
        <f>ROUND(13.6728,4)</f>
        <v>13.6728</v>
      </c>
      <c r="D363" s="25">
        <f>F363</f>
        <v>15.0265</v>
      </c>
      <c r="E363" s="25">
        <f>F363</f>
        <v>15.0265</v>
      </c>
      <c r="F363" s="25">
        <f>ROUND(15.0265,4)</f>
        <v>15.0265</v>
      </c>
      <c r="G363" s="24"/>
      <c r="H363" s="36"/>
    </row>
    <row r="364" spans="1:8" ht="12.75" customHeight="1">
      <c r="A364" s="22">
        <v>43360</v>
      </c>
      <c r="B364" s="22"/>
      <c r="C364" s="25">
        <f>ROUND(13.6728,4)</f>
        <v>13.6728</v>
      </c>
      <c r="D364" s="25">
        <f>F364</f>
        <v>15.266</v>
      </c>
      <c r="E364" s="25">
        <f>F364</f>
        <v>15.266</v>
      </c>
      <c r="F364" s="25">
        <f>ROUND(15.266,4)</f>
        <v>15.266</v>
      </c>
      <c r="G364" s="24"/>
      <c r="H364" s="36"/>
    </row>
    <row r="365" spans="1:8" ht="12.75" customHeight="1">
      <c r="A365" s="22">
        <v>43448</v>
      </c>
      <c r="B365" s="22"/>
      <c r="C365" s="25">
        <f>ROUND(13.6728,4)</f>
        <v>13.6728</v>
      </c>
      <c r="D365" s="25">
        <f>F365</f>
        <v>15.4976</v>
      </c>
      <c r="E365" s="25">
        <f>F365</f>
        <v>15.4976</v>
      </c>
      <c r="F365" s="25">
        <f>ROUND(15.4976,4)</f>
        <v>15.4976</v>
      </c>
      <c r="G365" s="24"/>
      <c r="H365" s="36"/>
    </row>
    <row r="366" spans="1:8" ht="12.75" customHeight="1">
      <c r="A366" s="22">
        <v>43542</v>
      </c>
      <c r="B366" s="22"/>
      <c r="C366" s="25">
        <f>ROUND(13.6728,4)</f>
        <v>13.6728</v>
      </c>
      <c r="D366" s="25">
        <f>F366</f>
        <v>15.8224</v>
      </c>
      <c r="E366" s="25">
        <f>F366</f>
        <v>15.8224</v>
      </c>
      <c r="F366" s="25">
        <f>ROUND(15.8224,4)</f>
        <v>15.8224</v>
      </c>
      <c r="G366" s="24"/>
      <c r="H366" s="36"/>
    </row>
    <row r="367" spans="1:8" ht="12.75" customHeight="1">
      <c r="A367" s="22">
        <v>43630</v>
      </c>
      <c r="B367" s="22"/>
      <c r="C367" s="25">
        <f>ROUND(13.6728,4)</f>
        <v>13.6728</v>
      </c>
      <c r="D367" s="25">
        <f>F367</f>
        <v>16.1571</v>
      </c>
      <c r="E367" s="25">
        <f>F367</f>
        <v>16.1571</v>
      </c>
      <c r="F367" s="25">
        <f>ROUND(16.1571,4)</f>
        <v>16.1571</v>
      </c>
      <c r="G367" s="24"/>
      <c r="H367" s="36"/>
    </row>
    <row r="368" spans="1:8" ht="12.75" customHeight="1">
      <c r="A368" s="22">
        <v>43724</v>
      </c>
      <c r="B368" s="22"/>
      <c r="C368" s="25">
        <f>ROUND(13.6728,4)</f>
        <v>13.6728</v>
      </c>
      <c r="D368" s="25">
        <f>F368</f>
        <v>16.5146</v>
      </c>
      <c r="E368" s="25">
        <f>F368</f>
        <v>16.5146</v>
      </c>
      <c r="F368" s="25">
        <f>ROUND(16.5146,4)</f>
        <v>16.5146</v>
      </c>
      <c r="G368" s="24"/>
      <c r="H368" s="36"/>
    </row>
    <row r="369" spans="1:8" ht="12.75" customHeight="1">
      <c r="A369" s="22">
        <v>43812</v>
      </c>
      <c r="B369" s="22"/>
      <c r="C369" s="25">
        <f>ROUND(13.6728,4)</f>
        <v>13.6728</v>
      </c>
      <c r="D369" s="25">
        <f>F369</f>
        <v>16.8494</v>
      </c>
      <c r="E369" s="25">
        <f>F369</f>
        <v>16.8494</v>
      </c>
      <c r="F369" s="25">
        <f>ROUND(16.8494,4)</f>
        <v>16.8494</v>
      </c>
      <c r="G369" s="24"/>
      <c r="H369" s="36"/>
    </row>
    <row r="370" spans="1:8" ht="12.75" customHeight="1">
      <c r="A370" s="22">
        <v>43906</v>
      </c>
      <c r="B370" s="22"/>
      <c r="C370" s="25">
        <f>ROUND(13.6728,4)</f>
        <v>13.6728</v>
      </c>
      <c r="D370" s="25">
        <f>F370</f>
        <v>17.2069</v>
      </c>
      <c r="E370" s="25">
        <f>F370</f>
        <v>17.2069</v>
      </c>
      <c r="F370" s="25">
        <f>ROUND(17.2069,4)</f>
        <v>17.2069</v>
      </c>
      <c r="G370" s="24"/>
      <c r="H370" s="36"/>
    </row>
    <row r="371" spans="1:8" ht="12.75" customHeight="1">
      <c r="A371" s="22" t="s">
        <v>81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42807</v>
      </c>
      <c r="B372" s="22"/>
      <c r="C372" s="25">
        <f>ROUND(1.3571017369727,4)</f>
        <v>1.3571</v>
      </c>
      <c r="D372" s="25">
        <f>F372</f>
        <v>1.3302</v>
      </c>
      <c r="E372" s="25">
        <f>F372</f>
        <v>1.3302</v>
      </c>
      <c r="F372" s="25">
        <f>ROUND(1.3302,4)</f>
        <v>1.3302</v>
      </c>
      <c r="G372" s="24"/>
      <c r="H372" s="36"/>
    </row>
    <row r="373" spans="1:8" ht="12.75" customHeight="1">
      <c r="A373" s="22">
        <v>42905</v>
      </c>
      <c r="B373" s="22"/>
      <c r="C373" s="25">
        <f>ROUND(1.3571017369727,4)</f>
        <v>1.3571</v>
      </c>
      <c r="D373" s="25">
        <f>F373</f>
        <v>1.2708</v>
      </c>
      <c r="E373" s="25">
        <f>F373</f>
        <v>1.2708</v>
      </c>
      <c r="F373" s="25">
        <f>ROUND(1.2708,4)</f>
        <v>1.2708</v>
      </c>
      <c r="G373" s="24"/>
      <c r="H373" s="36"/>
    </row>
    <row r="374" spans="1:8" ht="12.75" customHeight="1">
      <c r="A374" s="22">
        <v>42996</v>
      </c>
      <c r="B374" s="22"/>
      <c r="C374" s="25">
        <f>ROUND(1.3571017369727,4)</f>
        <v>1.3571</v>
      </c>
      <c r="D374" s="25">
        <f>F374</f>
        <v>1.2205</v>
      </c>
      <c r="E374" s="25">
        <f>F374</f>
        <v>1.2205</v>
      </c>
      <c r="F374" s="25">
        <f>ROUND(1.2205,4)</f>
        <v>1.2205</v>
      </c>
      <c r="G374" s="24"/>
      <c r="H374" s="36"/>
    </row>
    <row r="375" spans="1:8" ht="12.75" customHeight="1">
      <c r="A375" s="22">
        <v>43087</v>
      </c>
      <c r="B375" s="22"/>
      <c r="C375" s="25">
        <f>ROUND(1.3571017369727,4)</f>
        <v>1.3571</v>
      </c>
      <c r="D375" s="25">
        <f>F375</f>
        <v>1.1794</v>
      </c>
      <c r="E375" s="25">
        <f>F375</f>
        <v>1.1794</v>
      </c>
      <c r="F375" s="25">
        <f>ROUND(1.1794,4)</f>
        <v>1.1794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42768</v>
      </c>
      <c r="B377" s="22"/>
      <c r="C377" s="27">
        <f>ROUND(589.368,3)</f>
        <v>589.368</v>
      </c>
      <c r="D377" s="27">
        <f>F377</f>
        <v>592.262</v>
      </c>
      <c r="E377" s="27">
        <f>F377</f>
        <v>592.262</v>
      </c>
      <c r="F377" s="27">
        <f>ROUND(592.262,3)</f>
        <v>592.262</v>
      </c>
      <c r="G377" s="24"/>
      <c r="H377" s="36"/>
    </row>
    <row r="378" spans="1:8" ht="12.75" customHeight="1">
      <c r="A378" s="22">
        <v>42859</v>
      </c>
      <c r="B378" s="22"/>
      <c r="C378" s="27">
        <f>ROUND(589.368,3)</f>
        <v>589.368</v>
      </c>
      <c r="D378" s="27">
        <f>F378</f>
        <v>603.646</v>
      </c>
      <c r="E378" s="27">
        <f>F378</f>
        <v>603.646</v>
      </c>
      <c r="F378" s="27">
        <f>ROUND(603.646,3)</f>
        <v>603.646</v>
      </c>
      <c r="G378" s="24"/>
      <c r="H378" s="36"/>
    </row>
    <row r="379" spans="1:8" ht="12.75" customHeight="1">
      <c r="A379" s="22">
        <v>42950</v>
      </c>
      <c r="B379" s="22"/>
      <c r="C379" s="27">
        <f>ROUND(589.368,3)</f>
        <v>589.368</v>
      </c>
      <c r="D379" s="27">
        <f>F379</f>
        <v>615.596</v>
      </c>
      <c r="E379" s="27">
        <f>F379</f>
        <v>615.596</v>
      </c>
      <c r="F379" s="27">
        <f>ROUND(615.596,3)</f>
        <v>615.596</v>
      </c>
      <c r="G379" s="24"/>
      <c r="H379" s="36"/>
    </row>
    <row r="380" spans="1:8" ht="12.75" customHeight="1">
      <c r="A380" s="22">
        <v>43041</v>
      </c>
      <c r="B380" s="22"/>
      <c r="C380" s="27">
        <f>ROUND(589.368,3)</f>
        <v>589.368</v>
      </c>
      <c r="D380" s="27">
        <f>F380</f>
        <v>628.232</v>
      </c>
      <c r="E380" s="27">
        <f>F380</f>
        <v>628.232</v>
      </c>
      <c r="F380" s="27">
        <f>ROUND(628.232,3)</f>
        <v>628.232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42768</v>
      </c>
      <c r="B382" s="22"/>
      <c r="C382" s="27">
        <f>ROUND(512.348,3)</f>
        <v>512.348</v>
      </c>
      <c r="D382" s="27">
        <f>F382</f>
        <v>514.864</v>
      </c>
      <c r="E382" s="27">
        <f>F382</f>
        <v>514.864</v>
      </c>
      <c r="F382" s="27">
        <f>ROUND(514.864,3)</f>
        <v>514.864</v>
      </c>
      <c r="G382" s="24"/>
      <c r="H382" s="36"/>
    </row>
    <row r="383" spans="1:8" ht="12.75" customHeight="1">
      <c r="A383" s="22">
        <v>42859</v>
      </c>
      <c r="B383" s="22"/>
      <c r="C383" s="27">
        <f>ROUND(512.348,3)</f>
        <v>512.348</v>
      </c>
      <c r="D383" s="27">
        <f>F383</f>
        <v>524.76</v>
      </c>
      <c r="E383" s="27">
        <f>F383</f>
        <v>524.76</v>
      </c>
      <c r="F383" s="27">
        <f>ROUND(524.76,3)</f>
        <v>524.76</v>
      </c>
      <c r="G383" s="24"/>
      <c r="H383" s="36"/>
    </row>
    <row r="384" spans="1:8" ht="12.75" customHeight="1">
      <c r="A384" s="22">
        <v>42950</v>
      </c>
      <c r="B384" s="22"/>
      <c r="C384" s="27">
        <f>ROUND(512.348,3)</f>
        <v>512.348</v>
      </c>
      <c r="D384" s="27">
        <f>F384</f>
        <v>535.148</v>
      </c>
      <c r="E384" s="27">
        <f>F384</f>
        <v>535.148</v>
      </c>
      <c r="F384" s="27">
        <f>ROUND(535.148,3)</f>
        <v>535.148</v>
      </c>
      <c r="G384" s="24"/>
      <c r="H384" s="36"/>
    </row>
    <row r="385" spans="1:8" ht="12.75" customHeight="1">
      <c r="A385" s="22">
        <v>43041</v>
      </c>
      <c r="B385" s="22"/>
      <c r="C385" s="27">
        <f>ROUND(512.348,3)</f>
        <v>512.348</v>
      </c>
      <c r="D385" s="27">
        <f>F385</f>
        <v>546.133</v>
      </c>
      <c r="E385" s="27">
        <f>F385</f>
        <v>546.133</v>
      </c>
      <c r="F385" s="27">
        <f>ROUND(546.133,3)</f>
        <v>546.133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42768</v>
      </c>
      <c r="B387" s="22"/>
      <c r="C387" s="27">
        <f>ROUND(593.674,3)</f>
        <v>593.674</v>
      </c>
      <c r="D387" s="27">
        <f>F387</f>
        <v>596.589</v>
      </c>
      <c r="E387" s="27">
        <f>F387</f>
        <v>596.589</v>
      </c>
      <c r="F387" s="27">
        <f>ROUND(596.589,3)</f>
        <v>596.589</v>
      </c>
      <c r="G387" s="24"/>
      <c r="H387" s="36"/>
    </row>
    <row r="388" spans="1:8" ht="12.75" customHeight="1">
      <c r="A388" s="22">
        <v>42859</v>
      </c>
      <c r="B388" s="22"/>
      <c r="C388" s="27">
        <f>ROUND(593.674,3)</f>
        <v>593.674</v>
      </c>
      <c r="D388" s="27">
        <f>F388</f>
        <v>608.056</v>
      </c>
      <c r="E388" s="27">
        <f>F388</f>
        <v>608.056</v>
      </c>
      <c r="F388" s="27">
        <f>ROUND(608.056,3)</f>
        <v>608.056</v>
      </c>
      <c r="G388" s="24"/>
      <c r="H388" s="36"/>
    </row>
    <row r="389" spans="1:8" ht="12.75" customHeight="1">
      <c r="A389" s="22">
        <v>42950</v>
      </c>
      <c r="B389" s="22"/>
      <c r="C389" s="27">
        <f>ROUND(593.674,3)</f>
        <v>593.674</v>
      </c>
      <c r="D389" s="27">
        <f>F389</f>
        <v>620.093</v>
      </c>
      <c r="E389" s="27">
        <f>F389</f>
        <v>620.093</v>
      </c>
      <c r="F389" s="27">
        <f>ROUND(620.093,3)</f>
        <v>620.093</v>
      </c>
      <c r="G389" s="24"/>
      <c r="H389" s="36"/>
    </row>
    <row r="390" spans="1:8" ht="12.75" customHeight="1">
      <c r="A390" s="22">
        <v>43041</v>
      </c>
      <c r="B390" s="22"/>
      <c r="C390" s="27">
        <f>ROUND(593.674,3)</f>
        <v>593.674</v>
      </c>
      <c r="D390" s="27">
        <f>F390</f>
        <v>632.822</v>
      </c>
      <c r="E390" s="27">
        <f>F390</f>
        <v>632.822</v>
      </c>
      <c r="F390" s="27">
        <f>ROUND(632.822,3)</f>
        <v>632.822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42768</v>
      </c>
      <c r="B392" s="22"/>
      <c r="C392" s="27">
        <f>ROUND(538.931,3)</f>
        <v>538.931</v>
      </c>
      <c r="D392" s="27">
        <f>F392</f>
        <v>541.577</v>
      </c>
      <c r="E392" s="27">
        <f>F392</f>
        <v>541.577</v>
      </c>
      <c r="F392" s="27">
        <f>ROUND(541.577,3)</f>
        <v>541.577</v>
      </c>
      <c r="G392" s="24"/>
      <c r="H392" s="36"/>
    </row>
    <row r="393" spans="1:8" ht="12.75" customHeight="1">
      <c r="A393" s="22">
        <v>42859</v>
      </c>
      <c r="B393" s="22"/>
      <c r="C393" s="27">
        <f>ROUND(538.931,3)</f>
        <v>538.931</v>
      </c>
      <c r="D393" s="27">
        <f>F393</f>
        <v>551.987</v>
      </c>
      <c r="E393" s="27">
        <f>F393</f>
        <v>551.987</v>
      </c>
      <c r="F393" s="27">
        <f>ROUND(551.987,3)</f>
        <v>551.987</v>
      </c>
      <c r="G393" s="24"/>
      <c r="H393" s="36"/>
    </row>
    <row r="394" spans="1:8" ht="12.75" customHeight="1">
      <c r="A394" s="22">
        <v>42950</v>
      </c>
      <c r="B394" s="22"/>
      <c r="C394" s="27">
        <f>ROUND(538.931,3)</f>
        <v>538.931</v>
      </c>
      <c r="D394" s="27">
        <f>F394</f>
        <v>562.914</v>
      </c>
      <c r="E394" s="27">
        <f>F394</f>
        <v>562.914</v>
      </c>
      <c r="F394" s="27">
        <f>ROUND(562.914,3)</f>
        <v>562.914</v>
      </c>
      <c r="G394" s="24"/>
      <c r="H394" s="36"/>
    </row>
    <row r="395" spans="1:8" ht="12.75" customHeight="1">
      <c r="A395" s="22">
        <v>43041</v>
      </c>
      <c r="B395" s="22"/>
      <c r="C395" s="27">
        <f>ROUND(538.931,3)</f>
        <v>538.931</v>
      </c>
      <c r="D395" s="27">
        <f>F395</f>
        <v>574.469</v>
      </c>
      <c r="E395" s="27">
        <f>F395</f>
        <v>574.469</v>
      </c>
      <c r="F395" s="27">
        <f>ROUND(574.469,3)</f>
        <v>574.469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42768</v>
      </c>
      <c r="B397" s="22"/>
      <c r="C397" s="27">
        <f>ROUND(245.314357083558,3)</f>
        <v>245.314</v>
      </c>
      <c r="D397" s="27">
        <f>F397</f>
        <v>246.523</v>
      </c>
      <c r="E397" s="27">
        <f>F397</f>
        <v>246.523</v>
      </c>
      <c r="F397" s="27">
        <f>ROUND(246.523,3)</f>
        <v>246.523</v>
      </c>
      <c r="G397" s="24"/>
      <c r="H397" s="36"/>
    </row>
    <row r="398" spans="1:8" ht="12.75" customHeight="1">
      <c r="A398" s="22">
        <v>42859</v>
      </c>
      <c r="B398" s="22"/>
      <c r="C398" s="27">
        <f>ROUND(245.314357083558,3)</f>
        <v>245.314</v>
      </c>
      <c r="D398" s="27">
        <f>F398</f>
        <v>251.277</v>
      </c>
      <c r="E398" s="27">
        <f>F398</f>
        <v>251.277</v>
      </c>
      <c r="F398" s="27">
        <f>ROUND(251.277,3)</f>
        <v>251.277</v>
      </c>
      <c r="G398" s="24"/>
      <c r="H398" s="36"/>
    </row>
    <row r="399" spans="1:8" ht="12.75" customHeight="1">
      <c r="A399" s="22">
        <v>42950</v>
      </c>
      <c r="B399" s="22"/>
      <c r="C399" s="27">
        <f>ROUND(245.314357083558,3)</f>
        <v>245.314</v>
      </c>
      <c r="D399" s="27">
        <f>F399</f>
        <v>256.266</v>
      </c>
      <c r="E399" s="27">
        <f>F399</f>
        <v>256.266</v>
      </c>
      <c r="F399" s="27">
        <f>ROUND(256.266,3)</f>
        <v>256.266</v>
      </c>
      <c r="G399" s="24"/>
      <c r="H399" s="36"/>
    </row>
    <row r="400" spans="1:8" ht="12.75" customHeight="1">
      <c r="A400" s="22">
        <v>43041</v>
      </c>
      <c r="B400" s="22"/>
      <c r="C400" s="27">
        <f>ROUND(245.314357083558,3)</f>
        <v>245.314</v>
      </c>
      <c r="D400" s="27">
        <f>F400</f>
        <v>261.541</v>
      </c>
      <c r="E400" s="27">
        <f>F400</f>
        <v>261.541</v>
      </c>
      <c r="F400" s="27">
        <f>ROUND(261.541,3)</f>
        <v>261.541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42768</v>
      </c>
      <c r="B402" s="22"/>
      <c r="C402" s="27">
        <f>ROUND(661.223164842465,3)</f>
        <v>661.223</v>
      </c>
      <c r="D402" s="27">
        <f>F402</f>
        <v>664.78</v>
      </c>
      <c r="E402" s="27">
        <f>F402</f>
        <v>664.78</v>
      </c>
      <c r="F402" s="27">
        <f>ROUND(664.78,3)</f>
        <v>664.78</v>
      </c>
      <c r="G402" s="24"/>
      <c r="H402" s="36"/>
    </row>
    <row r="403" spans="1:8" ht="12.75" customHeight="1">
      <c r="A403" s="22">
        <v>42859</v>
      </c>
      <c r="B403" s="22"/>
      <c r="C403" s="27">
        <f>ROUND(661.223164842465,3)</f>
        <v>661.223</v>
      </c>
      <c r="D403" s="27">
        <f>F403</f>
        <v>677.653</v>
      </c>
      <c r="E403" s="27">
        <f>F403</f>
        <v>677.653</v>
      </c>
      <c r="F403" s="27">
        <f>ROUND(677.653,3)</f>
        <v>677.653</v>
      </c>
      <c r="G403" s="24"/>
      <c r="H403" s="36"/>
    </row>
    <row r="404" spans="1:8" ht="12.75" customHeight="1">
      <c r="A404" s="22">
        <v>42950</v>
      </c>
      <c r="B404" s="22"/>
      <c r="C404" s="27">
        <f>ROUND(661.223164842465,3)</f>
        <v>661.223</v>
      </c>
      <c r="D404" s="27">
        <f>F404</f>
        <v>690.995</v>
      </c>
      <c r="E404" s="27">
        <f>F404</f>
        <v>690.995</v>
      </c>
      <c r="F404" s="27">
        <f>ROUND(690.995,3)</f>
        <v>690.995</v>
      </c>
      <c r="G404" s="24"/>
      <c r="H404" s="36"/>
    </row>
    <row r="405" spans="1:8" ht="12.75" customHeight="1">
      <c r="A405" s="22">
        <v>43041</v>
      </c>
      <c r="B405" s="22"/>
      <c r="C405" s="27">
        <f>ROUND(661.223164842465,3)</f>
        <v>661.223</v>
      </c>
      <c r="D405" s="27">
        <f>F405</f>
        <v>704.557</v>
      </c>
      <c r="E405" s="27">
        <f>F405</f>
        <v>704.557</v>
      </c>
      <c r="F405" s="27">
        <f>ROUND(704.557,3)</f>
        <v>704.557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42807</v>
      </c>
      <c r="B407" s="22"/>
      <c r="C407" s="24">
        <f>ROUND(22668.26,2)</f>
        <v>22668.26</v>
      </c>
      <c r="D407" s="24">
        <f>F407</f>
        <v>22914.21</v>
      </c>
      <c r="E407" s="24">
        <f>F407</f>
        <v>22914.21</v>
      </c>
      <c r="F407" s="24">
        <f>ROUND(22914.21,2)</f>
        <v>22914.21</v>
      </c>
      <c r="G407" s="24"/>
      <c r="H407" s="36"/>
    </row>
    <row r="408" spans="1:8" ht="12.75" customHeight="1">
      <c r="A408" s="22">
        <v>42905</v>
      </c>
      <c r="B408" s="22"/>
      <c r="C408" s="24">
        <f>ROUND(22668.26,2)</f>
        <v>22668.26</v>
      </c>
      <c r="D408" s="24">
        <f>F408</f>
        <v>23323.31</v>
      </c>
      <c r="E408" s="24">
        <f>F408</f>
        <v>23323.31</v>
      </c>
      <c r="F408" s="24">
        <f>ROUND(23323.31,2)</f>
        <v>23323.31</v>
      </c>
      <c r="G408" s="24"/>
      <c r="H408" s="36"/>
    </row>
    <row r="409" spans="1:8" ht="12.75" customHeight="1">
      <c r="A409" s="22">
        <v>42996</v>
      </c>
      <c r="B409" s="22"/>
      <c r="C409" s="24">
        <f>ROUND(22668.26,2)</f>
        <v>22668.26</v>
      </c>
      <c r="D409" s="24">
        <f>F409</f>
        <v>23723.16</v>
      </c>
      <c r="E409" s="24">
        <f>F409</f>
        <v>23723.16</v>
      </c>
      <c r="F409" s="24">
        <f>ROUND(23723.16,2)</f>
        <v>23723.16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42753</v>
      </c>
      <c r="B411" s="22"/>
      <c r="C411" s="27">
        <f>ROUND(7.358,3)</f>
        <v>7.358</v>
      </c>
      <c r="D411" s="27">
        <f>ROUND(7.44,3)</f>
        <v>7.44</v>
      </c>
      <c r="E411" s="27">
        <f>ROUND(7.34,3)</f>
        <v>7.34</v>
      </c>
      <c r="F411" s="27">
        <f>ROUND(7.39,3)</f>
        <v>7.39</v>
      </c>
      <c r="G411" s="24"/>
      <c r="H411" s="36"/>
    </row>
    <row r="412" spans="1:8" ht="12.75" customHeight="1">
      <c r="A412" s="22">
        <v>42781</v>
      </c>
      <c r="B412" s="22"/>
      <c r="C412" s="27">
        <f>ROUND(7.358,3)</f>
        <v>7.358</v>
      </c>
      <c r="D412" s="27">
        <f>ROUND(7.47,3)</f>
        <v>7.47</v>
      </c>
      <c r="E412" s="27">
        <f>ROUND(7.37,3)</f>
        <v>7.37</v>
      </c>
      <c r="F412" s="27">
        <f>ROUND(7.42,3)</f>
        <v>7.42</v>
      </c>
      <c r="G412" s="24"/>
      <c r="H412" s="36"/>
    </row>
    <row r="413" spans="1:8" ht="12.75" customHeight="1">
      <c r="A413" s="22">
        <v>42809</v>
      </c>
      <c r="B413" s="22"/>
      <c r="C413" s="27">
        <f>ROUND(7.358,3)</f>
        <v>7.358</v>
      </c>
      <c r="D413" s="27">
        <f>ROUND(7.48,3)</f>
        <v>7.48</v>
      </c>
      <c r="E413" s="27">
        <f>ROUND(7.38,3)</f>
        <v>7.38</v>
      </c>
      <c r="F413" s="27">
        <f>ROUND(7.43,3)</f>
        <v>7.43</v>
      </c>
      <c r="G413" s="24"/>
      <c r="H413" s="36"/>
    </row>
    <row r="414" spans="1:8" ht="12.75" customHeight="1">
      <c r="A414" s="22">
        <v>42844</v>
      </c>
      <c r="B414" s="22"/>
      <c r="C414" s="27">
        <f>ROUND(7.358,3)</f>
        <v>7.358</v>
      </c>
      <c r="D414" s="27">
        <f>ROUND(7.5,3)</f>
        <v>7.5</v>
      </c>
      <c r="E414" s="27">
        <f>ROUND(7.4,3)</f>
        <v>7.4</v>
      </c>
      <c r="F414" s="27">
        <f>ROUND(7.45,3)</f>
        <v>7.45</v>
      </c>
      <c r="G414" s="24"/>
      <c r="H414" s="36"/>
    </row>
    <row r="415" spans="1:8" ht="12.75" customHeight="1">
      <c r="A415" s="22">
        <v>42872</v>
      </c>
      <c r="B415" s="22"/>
      <c r="C415" s="27">
        <f>ROUND(7.358,3)</f>
        <v>7.358</v>
      </c>
      <c r="D415" s="27">
        <f>ROUND(7.52,3)</f>
        <v>7.52</v>
      </c>
      <c r="E415" s="27">
        <f>ROUND(7.42,3)</f>
        <v>7.42</v>
      </c>
      <c r="F415" s="27">
        <f>ROUND(7.47,3)</f>
        <v>7.47</v>
      </c>
      <c r="G415" s="24"/>
      <c r="H415" s="36"/>
    </row>
    <row r="416" spans="1:8" ht="12.75" customHeight="1">
      <c r="A416" s="22">
        <v>42907</v>
      </c>
      <c r="B416" s="22"/>
      <c r="C416" s="27">
        <f>ROUND(7.358,3)</f>
        <v>7.358</v>
      </c>
      <c r="D416" s="27">
        <f>ROUND(7.54,3)</f>
        <v>7.54</v>
      </c>
      <c r="E416" s="27">
        <f>ROUND(7.44,3)</f>
        <v>7.44</v>
      </c>
      <c r="F416" s="27">
        <f>ROUND(7.49,3)</f>
        <v>7.49</v>
      </c>
      <c r="G416" s="24"/>
      <c r="H416" s="36"/>
    </row>
    <row r="417" spans="1:8" ht="12.75" customHeight="1">
      <c r="A417" s="22">
        <v>42998</v>
      </c>
      <c r="B417" s="22"/>
      <c r="C417" s="27">
        <f>ROUND(7.358,3)</f>
        <v>7.358</v>
      </c>
      <c r="D417" s="27">
        <f>ROUND(7.58,3)</f>
        <v>7.58</v>
      </c>
      <c r="E417" s="27">
        <f>ROUND(7.48,3)</f>
        <v>7.48</v>
      </c>
      <c r="F417" s="27">
        <f>ROUND(7.53,3)</f>
        <v>7.53</v>
      </c>
      <c r="G417" s="24"/>
      <c r="H417" s="36"/>
    </row>
    <row r="418" spans="1:8" ht="12.75" customHeight="1">
      <c r="A418" s="22">
        <v>43089</v>
      </c>
      <c r="B418" s="22"/>
      <c r="C418" s="27">
        <f>ROUND(7.358,3)</f>
        <v>7.358</v>
      </c>
      <c r="D418" s="27">
        <f>ROUND(7.61,3)</f>
        <v>7.61</v>
      </c>
      <c r="E418" s="27">
        <f>ROUND(7.51,3)</f>
        <v>7.51</v>
      </c>
      <c r="F418" s="27">
        <f>ROUND(7.56,3)</f>
        <v>7.56</v>
      </c>
      <c r="G418" s="24"/>
      <c r="H418" s="36"/>
    </row>
    <row r="419" spans="1:8" ht="12.75" customHeight="1">
      <c r="A419" s="22">
        <v>43179</v>
      </c>
      <c r="B419" s="22"/>
      <c r="C419" s="27">
        <f>ROUND(7.358,3)</f>
        <v>7.358</v>
      </c>
      <c r="D419" s="27">
        <f>ROUND(7.64,3)</f>
        <v>7.64</v>
      </c>
      <c r="E419" s="27">
        <f>ROUND(7.54,3)</f>
        <v>7.54</v>
      </c>
      <c r="F419" s="27">
        <f>ROUND(7.59,3)</f>
        <v>7.59</v>
      </c>
      <c r="G419" s="24"/>
      <c r="H419" s="36"/>
    </row>
    <row r="420" spans="1:8" ht="12.75" customHeight="1">
      <c r="A420" s="22">
        <v>43269</v>
      </c>
      <c r="B420" s="22"/>
      <c r="C420" s="27">
        <f>ROUND(7.358,3)</f>
        <v>7.358</v>
      </c>
      <c r="D420" s="27">
        <f>ROUND(7.51,3)</f>
        <v>7.51</v>
      </c>
      <c r="E420" s="27">
        <f>ROUND(7.41,3)</f>
        <v>7.41</v>
      </c>
      <c r="F420" s="27">
        <f>ROUND(7.46,3)</f>
        <v>7.46</v>
      </c>
      <c r="G420" s="24"/>
      <c r="H420" s="36"/>
    </row>
    <row r="421" spans="1:8" ht="12.75" customHeight="1">
      <c r="A421" s="22">
        <v>43271</v>
      </c>
      <c r="B421" s="22"/>
      <c r="C421" s="27">
        <f>ROUND(7.358,3)</f>
        <v>7.358</v>
      </c>
      <c r="D421" s="27">
        <f>ROUND(7.67,3)</f>
        <v>7.67</v>
      </c>
      <c r="E421" s="27">
        <f>ROUND(7.57,3)</f>
        <v>7.57</v>
      </c>
      <c r="F421" s="27">
        <f>ROUND(7.62,3)</f>
        <v>7.62</v>
      </c>
      <c r="G421" s="24"/>
      <c r="H421" s="36"/>
    </row>
    <row r="422" spans="1:8" ht="12.75" customHeight="1">
      <c r="A422" s="22">
        <v>43362</v>
      </c>
      <c r="B422" s="22"/>
      <c r="C422" s="27">
        <f>ROUND(7.358,3)</f>
        <v>7.358</v>
      </c>
      <c r="D422" s="27">
        <f>ROUND(7.69,3)</f>
        <v>7.69</v>
      </c>
      <c r="E422" s="27">
        <f>ROUND(7.59,3)</f>
        <v>7.59</v>
      </c>
      <c r="F422" s="27">
        <f>ROUND(7.64,3)</f>
        <v>7.64</v>
      </c>
      <c r="G422" s="24"/>
      <c r="H422" s="36"/>
    </row>
    <row r="423" spans="1:8" ht="12.75" customHeight="1">
      <c r="A423" s="22" t="s">
        <v>90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42768</v>
      </c>
      <c r="B424" s="22"/>
      <c r="C424" s="27">
        <f>ROUND(536.906,3)</f>
        <v>536.906</v>
      </c>
      <c r="D424" s="27">
        <f>F424</f>
        <v>539.542</v>
      </c>
      <c r="E424" s="27">
        <f>F424</f>
        <v>539.542</v>
      </c>
      <c r="F424" s="27">
        <f>ROUND(539.542,3)</f>
        <v>539.542</v>
      </c>
      <c r="G424" s="24"/>
      <c r="H424" s="36"/>
    </row>
    <row r="425" spans="1:8" ht="12.75" customHeight="1">
      <c r="A425" s="22">
        <v>42859</v>
      </c>
      <c r="B425" s="22"/>
      <c r="C425" s="27">
        <f>ROUND(536.906,3)</f>
        <v>536.906</v>
      </c>
      <c r="D425" s="27">
        <f>F425</f>
        <v>549.913</v>
      </c>
      <c r="E425" s="27">
        <f>F425</f>
        <v>549.913</v>
      </c>
      <c r="F425" s="27">
        <f>ROUND(549.913,3)</f>
        <v>549.913</v>
      </c>
      <c r="G425" s="24"/>
      <c r="H425" s="36"/>
    </row>
    <row r="426" spans="1:8" ht="12.75" customHeight="1">
      <c r="A426" s="22">
        <v>42950</v>
      </c>
      <c r="B426" s="22"/>
      <c r="C426" s="27">
        <f>ROUND(536.906,3)</f>
        <v>536.906</v>
      </c>
      <c r="D426" s="27">
        <f>F426</f>
        <v>560.799</v>
      </c>
      <c r="E426" s="27">
        <f>F426</f>
        <v>560.799</v>
      </c>
      <c r="F426" s="27">
        <f>ROUND(560.799,3)</f>
        <v>560.799</v>
      </c>
      <c r="G426" s="24"/>
      <c r="H426" s="36"/>
    </row>
    <row r="427" spans="1:8" ht="12.75" customHeight="1">
      <c r="A427" s="22">
        <v>43041</v>
      </c>
      <c r="B427" s="22"/>
      <c r="C427" s="27">
        <f>ROUND(536.906,3)</f>
        <v>536.906</v>
      </c>
      <c r="D427" s="27">
        <f>F427</f>
        <v>572.311</v>
      </c>
      <c r="E427" s="27">
        <f>F427</f>
        <v>572.311</v>
      </c>
      <c r="F427" s="27">
        <f>ROUND(572.311,3)</f>
        <v>572.311</v>
      </c>
      <c r="G427" s="24"/>
      <c r="H427" s="36"/>
    </row>
    <row r="428" spans="1:8" ht="12.75" customHeight="1">
      <c r="A428" s="22" t="s">
        <v>91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6">
        <f>ROUND(99.9050297681462,5)</f>
        <v>99.90503</v>
      </c>
      <c r="D429" s="26">
        <f>F429</f>
        <v>100.00277</v>
      </c>
      <c r="E429" s="26">
        <f>F429</f>
        <v>100.00277</v>
      </c>
      <c r="F429" s="26">
        <f>ROUND(100.002772271316,5)</f>
        <v>100.00277</v>
      </c>
      <c r="G429" s="24"/>
      <c r="H429" s="36"/>
    </row>
    <row r="430" spans="1:8" ht="12.75" customHeight="1">
      <c r="A430" s="22" t="s">
        <v>92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6">
        <f>ROUND(99.9050297681462,5)</f>
        <v>99.90503</v>
      </c>
      <c r="D431" s="26">
        <f>F431</f>
        <v>99.6141</v>
      </c>
      <c r="E431" s="26">
        <f>F431</f>
        <v>99.6141</v>
      </c>
      <c r="F431" s="26">
        <f>ROUND(99.6141000244022,5)</f>
        <v>99.6141</v>
      </c>
      <c r="G431" s="24"/>
      <c r="H431" s="36"/>
    </row>
    <row r="432" spans="1:8" ht="12.75" customHeight="1">
      <c r="A432" s="22" t="s">
        <v>93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6">
        <f>ROUND(99.9050297681462,5)</f>
        <v>99.90503</v>
      </c>
      <c r="D433" s="26">
        <f>F433</f>
        <v>99.63717</v>
      </c>
      <c r="E433" s="26">
        <f>F433</f>
        <v>99.63717</v>
      </c>
      <c r="F433" s="26">
        <f>ROUND(99.6371748759514,5)</f>
        <v>99.63717</v>
      </c>
      <c r="G433" s="24"/>
      <c r="H433" s="36"/>
    </row>
    <row r="434" spans="1:8" ht="12.75" customHeight="1">
      <c r="A434" s="22" t="s">
        <v>94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6">
        <f>ROUND(99.9050297681462,5)</f>
        <v>99.90503</v>
      </c>
      <c r="D435" s="26">
        <f>F435</f>
        <v>99.88141</v>
      </c>
      <c r="E435" s="26">
        <f>F435</f>
        <v>99.88141</v>
      </c>
      <c r="F435" s="26">
        <f>ROUND(99.8814115919629,5)</f>
        <v>99.88141</v>
      </c>
      <c r="G435" s="24"/>
      <c r="H435" s="36"/>
    </row>
    <row r="436" spans="1:8" ht="12.75" customHeight="1">
      <c r="A436" s="22" t="s">
        <v>95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43174</v>
      </c>
      <c r="B437" s="22"/>
      <c r="C437" s="26">
        <f>ROUND(99.9050297681462,5)</f>
        <v>99.90503</v>
      </c>
      <c r="D437" s="26">
        <f>F437</f>
        <v>99.90503</v>
      </c>
      <c r="E437" s="26">
        <f>F437</f>
        <v>99.90503</v>
      </c>
      <c r="F437" s="26">
        <f>ROUND(99.9050297681462,5)</f>
        <v>99.90503</v>
      </c>
      <c r="G437" s="24"/>
      <c r="H437" s="36"/>
    </row>
    <row r="438" spans="1:8" ht="12.75" customHeight="1">
      <c r="A438" s="22" t="s">
        <v>96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6">
        <f>ROUND(99.8635855362284,5)</f>
        <v>99.86359</v>
      </c>
      <c r="D439" s="26">
        <f>F439</f>
        <v>99.90991</v>
      </c>
      <c r="E439" s="26">
        <f>F439</f>
        <v>99.90991</v>
      </c>
      <c r="F439" s="26">
        <f>ROUND(99.909912980686,5)</f>
        <v>99.90991</v>
      </c>
      <c r="G439" s="24"/>
      <c r="H439" s="36"/>
    </row>
    <row r="440" spans="1:8" ht="12.75" customHeight="1">
      <c r="A440" s="22" t="s">
        <v>97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6">
        <f>ROUND(99.8635855362284,5)</f>
        <v>99.86359</v>
      </c>
      <c r="D441" s="26">
        <f>F441</f>
        <v>99.18959</v>
      </c>
      <c r="E441" s="26">
        <f>F441</f>
        <v>99.18959</v>
      </c>
      <c r="F441" s="26">
        <f>ROUND(99.1895927856312,5)</f>
        <v>99.18959</v>
      </c>
      <c r="G441" s="24"/>
      <c r="H441" s="36"/>
    </row>
    <row r="442" spans="1:8" ht="12.75" customHeight="1">
      <c r="A442" s="22" t="s">
        <v>98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6">
        <f>ROUND(99.8635855362284,5)</f>
        <v>99.86359</v>
      </c>
      <c r="D443" s="26">
        <f>F443</f>
        <v>98.8405</v>
      </c>
      <c r="E443" s="26">
        <f>F443</f>
        <v>98.8405</v>
      </c>
      <c r="F443" s="26">
        <f>ROUND(98.8404951538091,5)</f>
        <v>98.8405</v>
      </c>
      <c r="G443" s="24"/>
      <c r="H443" s="36"/>
    </row>
    <row r="444" spans="1:8" ht="12.75" customHeight="1">
      <c r="A444" s="22" t="s">
        <v>99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6">
        <f>ROUND(99.8635855362284,5)</f>
        <v>99.86359</v>
      </c>
      <c r="D445" s="26">
        <f>F445</f>
        <v>98.88632</v>
      </c>
      <c r="E445" s="26">
        <f>F445</f>
        <v>98.88632</v>
      </c>
      <c r="F445" s="26">
        <f>ROUND(98.8863225115061,5)</f>
        <v>98.88632</v>
      </c>
      <c r="G445" s="24"/>
      <c r="H445" s="36"/>
    </row>
    <row r="446" spans="1:8" ht="12.75" customHeight="1">
      <c r="A446" s="22" t="s">
        <v>100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ROUND(99.8635855362284,2)</f>
        <v>99.86</v>
      </c>
      <c r="D447" s="24">
        <f>F447</f>
        <v>99.37</v>
      </c>
      <c r="E447" s="24">
        <f>F447</f>
        <v>99.37</v>
      </c>
      <c r="F447" s="24">
        <f>ROUND(99.3714044416142,2)</f>
        <v>99.37</v>
      </c>
      <c r="G447" s="24"/>
      <c r="H447" s="36"/>
    </row>
    <row r="448" spans="1:8" ht="12.75" customHeight="1">
      <c r="A448" s="22" t="s">
        <v>101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43539</v>
      </c>
      <c r="B449" s="22"/>
      <c r="C449" s="26">
        <f>ROUND(99.8635855362284,5)</f>
        <v>99.86359</v>
      </c>
      <c r="D449" s="26">
        <f>F449</f>
        <v>99.86359</v>
      </c>
      <c r="E449" s="26">
        <f>F449</f>
        <v>99.86359</v>
      </c>
      <c r="F449" s="26">
        <f>ROUND(99.8635855362284,5)</f>
        <v>99.86359</v>
      </c>
      <c r="G449" s="24"/>
      <c r="H449" s="36"/>
    </row>
    <row r="450" spans="1:8" ht="12.75" customHeight="1">
      <c r="A450" s="22" t="s">
        <v>102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6">
        <f>ROUND(98.8622801758536,5)</f>
        <v>98.86228</v>
      </c>
      <c r="D451" s="26">
        <f>F451</f>
        <v>97.54656</v>
      </c>
      <c r="E451" s="26">
        <f>F451</f>
        <v>97.54656</v>
      </c>
      <c r="F451" s="26">
        <f>ROUND(97.5465648944805,5)</f>
        <v>97.54656</v>
      </c>
      <c r="G451" s="24"/>
      <c r="H451" s="36"/>
    </row>
    <row r="452" spans="1:8" ht="12.75" customHeight="1">
      <c r="A452" s="22" t="s">
        <v>103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6">
        <f>ROUND(98.8622801758536,5)</f>
        <v>98.86228</v>
      </c>
      <c r="D453" s="26">
        <f>F453</f>
        <v>96.86175</v>
      </c>
      <c r="E453" s="26">
        <f>F453</f>
        <v>96.86175</v>
      </c>
      <c r="F453" s="26">
        <f>ROUND(96.8617542651946,5)</f>
        <v>96.86175</v>
      </c>
      <c r="G453" s="24"/>
      <c r="H453" s="36"/>
    </row>
    <row r="454" spans="1:8" ht="12.75" customHeight="1">
      <c r="A454" s="22" t="s">
        <v>104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6">
        <f>ROUND(98.8622801758536,5)</f>
        <v>98.86228</v>
      </c>
      <c r="D455" s="26">
        <f>F455</f>
        <v>96.14652</v>
      </c>
      <c r="E455" s="26">
        <f>F455</f>
        <v>96.14652</v>
      </c>
      <c r="F455" s="26">
        <f>ROUND(96.1465226864267,5)</f>
        <v>96.14652</v>
      </c>
      <c r="G455" s="24"/>
      <c r="H455" s="36"/>
    </row>
    <row r="456" spans="1:8" ht="12.75" customHeight="1">
      <c r="A456" s="22" t="s">
        <v>105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6">
        <f>ROUND(98.8622801758536,5)</f>
        <v>98.86228</v>
      </c>
      <c r="D457" s="26">
        <f>F457</f>
        <v>96.40746</v>
      </c>
      <c r="E457" s="26">
        <f>F457</f>
        <v>96.40746</v>
      </c>
      <c r="F457" s="26">
        <f>ROUND(96.4074572700099,5)</f>
        <v>96.40746</v>
      </c>
      <c r="G457" s="24"/>
      <c r="H457" s="36"/>
    </row>
    <row r="458" spans="1:8" ht="12.75" customHeight="1">
      <c r="A458" s="22" t="s">
        <v>106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44551</v>
      </c>
      <c r="B459" s="22"/>
      <c r="C459" s="26">
        <f>ROUND(98.8622801758536,5)</f>
        <v>98.86228</v>
      </c>
      <c r="D459" s="26">
        <f>F459</f>
        <v>98.65587</v>
      </c>
      <c r="E459" s="26">
        <f>F459</f>
        <v>98.65587</v>
      </c>
      <c r="F459" s="26">
        <f>ROUND(98.655871094932,5)</f>
        <v>98.65587</v>
      </c>
      <c r="G459" s="24"/>
      <c r="H459" s="36"/>
    </row>
    <row r="460" spans="1:8" ht="12.75" customHeight="1">
      <c r="A460" s="22" t="s">
        <v>107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44635</v>
      </c>
      <c r="B461" s="22"/>
      <c r="C461" s="26">
        <f>ROUND(98.8622801758536,5)</f>
        <v>98.86228</v>
      </c>
      <c r="D461" s="26">
        <f>F461</f>
        <v>98.86228</v>
      </c>
      <c r="E461" s="26">
        <f>F461</f>
        <v>98.86228</v>
      </c>
      <c r="F461" s="26">
        <f>ROUND(98.8622801758536,5)</f>
        <v>98.86228</v>
      </c>
      <c r="G461" s="24"/>
      <c r="H461" s="36"/>
    </row>
    <row r="462" spans="1:8" ht="12.75" customHeight="1">
      <c r="A462" s="22" t="s">
        <v>108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46008</v>
      </c>
      <c r="B463" s="22"/>
      <c r="C463" s="26">
        <f>ROUND(97.9186585773391,5)</f>
        <v>97.91866</v>
      </c>
      <c r="D463" s="26">
        <f>F463</f>
        <v>97.58699</v>
      </c>
      <c r="E463" s="26">
        <f>F463</f>
        <v>97.58699</v>
      </c>
      <c r="F463" s="26">
        <f>ROUND(97.5869884586395,5)</f>
        <v>97.58699</v>
      </c>
      <c r="G463" s="24"/>
      <c r="H463" s="36"/>
    </row>
    <row r="464" spans="1:8" ht="12.75" customHeight="1">
      <c r="A464" s="22" t="s">
        <v>109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46097</v>
      </c>
      <c r="B465" s="22"/>
      <c r="C465" s="26">
        <f>ROUND(97.9186585773391,5)</f>
        <v>97.91866</v>
      </c>
      <c r="D465" s="26">
        <f>F465</f>
        <v>94.67289</v>
      </c>
      <c r="E465" s="26">
        <f>F465</f>
        <v>94.67289</v>
      </c>
      <c r="F465" s="26">
        <f>ROUND(94.6728889644822,5)</f>
        <v>94.67289</v>
      </c>
      <c r="G465" s="24"/>
      <c r="H465" s="36"/>
    </row>
    <row r="466" spans="1:8" ht="12.75" customHeight="1">
      <c r="A466" s="22" t="s">
        <v>110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46188</v>
      </c>
      <c r="B467" s="22"/>
      <c r="C467" s="26">
        <f>ROUND(97.9186585773391,5)</f>
        <v>97.91866</v>
      </c>
      <c r="D467" s="26">
        <f>F467</f>
        <v>93.46345</v>
      </c>
      <c r="E467" s="26">
        <f>F467</f>
        <v>93.46345</v>
      </c>
      <c r="F467" s="26">
        <f>ROUND(93.4634493206228,5)</f>
        <v>93.46345</v>
      </c>
      <c r="G467" s="24"/>
      <c r="H467" s="36"/>
    </row>
    <row r="468" spans="1:8" ht="12.75" customHeight="1">
      <c r="A468" s="22" t="s">
        <v>111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46286</v>
      </c>
      <c r="B469" s="22"/>
      <c r="C469" s="26">
        <f>ROUND(97.9186585773391,5)</f>
        <v>97.91866</v>
      </c>
      <c r="D469" s="26">
        <f>F469</f>
        <v>95.59693</v>
      </c>
      <c r="E469" s="26">
        <f>F469</f>
        <v>95.59693</v>
      </c>
      <c r="F469" s="26">
        <f>ROUND(95.596933633805,5)</f>
        <v>95.59693</v>
      </c>
      <c r="G469" s="24"/>
      <c r="H469" s="36"/>
    </row>
    <row r="470" spans="1:8" ht="12.75" customHeight="1">
      <c r="A470" s="22" t="s">
        <v>112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46377</v>
      </c>
      <c r="B471" s="22"/>
      <c r="C471" s="26">
        <f>ROUND(97.9186585773391,5)</f>
        <v>97.91866</v>
      </c>
      <c r="D471" s="26">
        <f>F471</f>
        <v>99.3103</v>
      </c>
      <c r="E471" s="26">
        <f>F471</f>
        <v>99.3103</v>
      </c>
      <c r="F471" s="26">
        <f>ROUND(99.3103003551152,5)</f>
        <v>99.3103</v>
      </c>
      <c r="G471" s="24"/>
      <c r="H471" s="36"/>
    </row>
    <row r="472" spans="1:8" ht="12.75" customHeight="1">
      <c r="A472" s="22" t="s">
        <v>113</v>
      </c>
      <c r="B472" s="22"/>
      <c r="C472" s="23"/>
      <c r="D472" s="23"/>
      <c r="E472" s="23"/>
      <c r="F472" s="23"/>
      <c r="G472" s="24"/>
      <c r="H472" s="36"/>
    </row>
    <row r="473" spans="1:8" ht="12.75" customHeight="1" thickBot="1">
      <c r="A473" s="32">
        <v>46461</v>
      </c>
      <c r="B473" s="32"/>
      <c r="C473" s="33">
        <f>ROUND(97.9186585773391,5)</f>
        <v>97.91866</v>
      </c>
      <c r="D473" s="33">
        <f>F473</f>
        <v>97.91866</v>
      </c>
      <c r="E473" s="33">
        <f>F473</f>
        <v>97.91866</v>
      </c>
      <c r="F473" s="33">
        <f>ROUND(97.9186585773391,5)</f>
        <v>97.91866</v>
      </c>
      <c r="G473" s="34"/>
      <c r="H473" s="37"/>
    </row>
  </sheetData>
  <sheetProtection/>
  <mergeCells count="472">
    <mergeCell ref="A470:B470"/>
    <mergeCell ref="A471:B471"/>
    <mergeCell ref="A472:B472"/>
    <mergeCell ref="A473:B473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7:B337"/>
    <mergeCell ref="A338:B338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2017-01-09T15:55:39Z</dcterms:modified>
  <cp:category/>
  <cp:version/>
  <cp:contentType/>
  <cp:contentStatus/>
</cp:coreProperties>
</file>