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<sst xmlns="http://schemas.openxmlformats.org/spreadsheetml/2006/main" count="119" uniqueCount="119">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</sst>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M16" sqref="M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42818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ROUND(2.1,5)</f>
        <v>2.1</v>
      </c>
      <c r="D6" s="24">
        <f>F6</f>
        <v>2.1</v>
      </c>
      <c r="E6" s="24">
        <f>F6</f>
        <v>2.1</v>
      </c>
      <c r="F6" s="24">
        <f>ROUND(2.1,5)</f>
        <v>2.1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ROUND(2.105,5)</f>
        <v>2.105</v>
      </c>
      <c r="D8" s="24">
        <f>F8</f>
        <v>2.105</v>
      </c>
      <c r="E8" s="24">
        <f>F8</f>
        <v>2.105</v>
      </c>
      <c r="F8" s="24">
        <f>ROUND(2.105,5)</f>
        <v>2.105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ROUND(2.115,5)</f>
        <v>2.115</v>
      </c>
      <c r="D10" s="24">
        <f>F10</f>
        <v>2.115</v>
      </c>
      <c r="E10" s="24">
        <f>F10</f>
        <v>2.115</v>
      </c>
      <c r="F10" s="24">
        <f>ROUND(2.115,5)</f>
        <v>2.115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ROUND(2.76,5)</f>
        <v>2.76</v>
      </c>
      <c r="D12" s="24">
        <f>F12</f>
        <v>2.76</v>
      </c>
      <c r="E12" s="24">
        <f>F12</f>
        <v>2.76</v>
      </c>
      <c r="F12" s="24">
        <f>ROUND(2.76,5)</f>
        <v>2.76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ROUND(10.105,5)</f>
        <v>10.105</v>
      </c>
      <c r="D14" s="24">
        <f>F14</f>
        <v>10.105</v>
      </c>
      <c r="E14" s="24">
        <f>F14</f>
        <v>10.105</v>
      </c>
      <c r="F14" s="24">
        <f>ROUND(10.105,5)</f>
        <v>10.105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ROUND(7.92,5)</f>
        <v>7.92</v>
      </c>
      <c r="D16" s="24">
        <f>F16</f>
        <v>7.92</v>
      </c>
      <c r="E16" s="24">
        <f>F16</f>
        <v>7.92</v>
      </c>
      <c r="F16" s="24">
        <f>ROUND(7.92,5)</f>
        <v>7.92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ROUND(8.355,3)</f>
        <v>8.355</v>
      </c>
      <c r="D18" s="29">
        <f>F18</f>
        <v>8.355</v>
      </c>
      <c r="E18" s="29">
        <f>F18</f>
        <v>8.355</v>
      </c>
      <c r="F18" s="29">
        <f>ROUND(8.355,3)</f>
        <v>8.355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ROUND(2.075,3)</f>
        <v>2.075</v>
      </c>
      <c r="D20" s="29">
        <f>F20</f>
        <v>2.075</v>
      </c>
      <c r="E20" s="29">
        <f>F20</f>
        <v>2.075</v>
      </c>
      <c r="F20" s="29">
        <f>ROUND(2.075,3)</f>
        <v>2.075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ROUND(2.12,3)</f>
        <v>2.12</v>
      </c>
      <c r="D22" s="29">
        <f>F22</f>
        <v>2.12</v>
      </c>
      <c r="E22" s="29">
        <f>F22</f>
        <v>2.12</v>
      </c>
      <c r="F22" s="29">
        <f>ROUND(2.12,3)</f>
        <v>2.12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ROUND(7.285,3)</f>
        <v>7.285</v>
      </c>
      <c r="D24" s="29">
        <f>F24</f>
        <v>7.285</v>
      </c>
      <c r="E24" s="29">
        <f>F24</f>
        <v>7.285</v>
      </c>
      <c r="F24" s="29">
        <f>ROUND(7.285,3)</f>
        <v>7.285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ROUND(7.38,3)</f>
        <v>7.38</v>
      </c>
      <c r="D26" s="29">
        <f>F26</f>
        <v>7.38</v>
      </c>
      <c r="E26" s="29">
        <f>F26</f>
        <v>7.38</v>
      </c>
      <c r="F26" s="29">
        <f>ROUND(7.38,3)</f>
        <v>7.38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ROUND(7.425,3)</f>
        <v>7.425</v>
      </c>
      <c r="D28" s="29">
        <f>F28</f>
        <v>7.425</v>
      </c>
      <c r="E28" s="29">
        <f>F28</f>
        <v>7.425</v>
      </c>
      <c r="F28" s="29">
        <f>ROUND(7.425,3)</f>
        <v>7.425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ROUND(7.555,3)</f>
        <v>7.555</v>
      </c>
      <c r="D30" s="29">
        <f>F30</f>
        <v>7.555</v>
      </c>
      <c r="E30" s="29">
        <f>F30</f>
        <v>7.555</v>
      </c>
      <c r="F30" s="29">
        <f>ROUND(7.555,3)</f>
        <v>7.555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ROUND(9.08,3)</f>
        <v>9.08</v>
      </c>
      <c r="D32" s="29">
        <f>F32</f>
        <v>9.08</v>
      </c>
      <c r="E32" s="29">
        <f>F32</f>
        <v>9.08</v>
      </c>
      <c r="F32" s="29">
        <f>ROUND(9.08,3)</f>
        <v>9.08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ROUND(2.1,3)</f>
        <v>2.1</v>
      </c>
      <c r="D34" s="29">
        <f>F34</f>
        <v>2.1</v>
      </c>
      <c r="E34" s="29">
        <f>F34</f>
        <v>2.1</v>
      </c>
      <c r="F34" s="29">
        <f>ROUND(2.1,3)</f>
        <v>2.1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ROUND(2,3)</f>
        <v>2</v>
      </c>
      <c r="D36" s="29">
        <f>F36</f>
        <v>2</v>
      </c>
      <c r="E36" s="29">
        <f>F36</f>
        <v>2</v>
      </c>
      <c r="F36" s="29">
        <f>ROUND(2,3)</f>
        <v>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ROUND(8.785,3)</f>
        <v>8.785</v>
      </c>
      <c r="D38" s="29">
        <f>F38</f>
        <v>8.785</v>
      </c>
      <c r="E38" s="29">
        <f>F38</f>
        <v>8.785</v>
      </c>
      <c r="F38" s="29">
        <f>ROUND(8.785,3)</f>
        <v>8.785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ROUND(2.1,5)</f>
        <v>2.1</v>
      </c>
      <c r="D40" s="24">
        <f>F40</f>
        <v>129.33986</v>
      </c>
      <c r="E40" s="24">
        <f>F40</f>
        <v>129.33986</v>
      </c>
      <c r="F40" s="24">
        <f>ROUND(129.33986,5)</f>
        <v>129.33986</v>
      </c>
      <c r="G40" s="25"/>
      <c r="H40" s="26"/>
    </row>
    <row r="41" spans="1:8" ht="12.75" customHeight="1">
      <c r="A41" s="23">
        <v>42950</v>
      </c>
      <c r="B41" s="23"/>
      <c r="C41" s="24">
        <f>ROUND(2.1,5)</f>
        <v>2.1</v>
      </c>
      <c r="D41" s="24">
        <f>F41</f>
        <v>130.48896</v>
      </c>
      <c r="E41" s="24">
        <f>F41</f>
        <v>130.48896</v>
      </c>
      <c r="F41" s="24">
        <f>ROUND(130.48896,5)</f>
        <v>130.48896</v>
      </c>
      <c r="G41" s="25"/>
      <c r="H41" s="26"/>
    </row>
    <row r="42" spans="1:8" ht="12.75" customHeight="1">
      <c r="A42" s="23">
        <v>43041</v>
      </c>
      <c r="B42" s="23"/>
      <c r="C42" s="24">
        <f>ROUND(2.1,5)</f>
        <v>2.1</v>
      </c>
      <c r="D42" s="24">
        <f>F42</f>
        <v>133.08248</v>
      </c>
      <c r="E42" s="24">
        <f>F42</f>
        <v>133.08248</v>
      </c>
      <c r="F42" s="24">
        <f>ROUND(133.08248,5)</f>
        <v>133.08248</v>
      </c>
      <c r="G42" s="25"/>
      <c r="H42" s="26"/>
    </row>
    <row r="43" spans="1:8" ht="12.75" customHeight="1">
      <c r="A43" s="23">
        <v>43132</v>
      </c>
      <c r="B43" s="23"/>
      <c r="C43" s="24">
        <f>ROUND(2.1,5)</f>
        <v>2.1</v>
      </c>
      <c r="D43" s="24">
        <f>F43</f>
        <v>135.72871</v>
      </c>
      <c r="E43" s="24">
        <f>F43</f>
        <v>135.72871</v>
      </c>
      <c r="F43" s="24">
        <f>ROUND(135.72871,5)</f>
        <v>135.72871</v>
      </c>
      <c r="G43" s="25"/>
      <c r="H43" s="26"/>
    </row>
    <row r="44" spans="1:8" ht="12.75" customHeight="1">
      <c r="A44" s="23">
        <v>43223</v>
      </c>
      <c r="B44" s="23"/>
      <c r="C44" s="24">
        <f>ROUND(2.1,5)</f>
        <v>2.1</v>
      </c>
      <c r="D44" s="24">
        <f>F44</f>
        <v>138.37218</v>
      </c>
      <c r="E44" s="24">
        <f>F44</f>
        <v>138.37218</v>
      </c>
      <c r="F44" s="24">
        <f>ROUND(138.37218,5)</f>
        <v>138.37218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ROUND(99.88507,5)</f>
        <v>99.88507</v>
      </c>
      <c r="D46" s="24">
        <f>F46</f>
        <v>100.73634</v>
      </c>
      <c r="E46" s="24">
        <f>F46</f>
        <v>100.73634</v>
      </c>
      <c r="F46" s="24">
        <f>ROUND(100.73634,5)</f>
        <v>100.73634</v>
      </c>
      <c r="G46" s="25"/>
      <c r="H46" s="26"/>
    </row>
    <row r="47" spans="1:8" ht="12.75" customHeight="1">
      <c r="A47" s="23">
        <v>42950</v>
      </c>
      <c r="B47" s="23"/>
      <c r="C47" s="24">
        <f>ROUND(99.88507,5)</f>
        <v>99.88507</v>
      </c>
      <c r="D47" s="24">
        <f>F47</f>
        <v>102.67921</v>
      </c>
      <c r="E47" s="24">
        <f>F47</f>
        <v>102.67921</v>
      </c>
      <c r="F47" s="24">
        <f>ROUND(102.67921,5)</f>
        <v>102.67921</v>
      </c>
      <c r="G47" s="25"/>
      <c r="H47" s="26"/>
    </row>
    <row r="48" spans="1:8" ht="12.75" customHeight="1">
      <c r="A48" s="23">
        <v>43041</v>
      </c>
      <c r="B48" s="23"/>
      <c r="C48" s="24">
        <f>ROUND(99.88507,5)</f>
        <v>99.88507</v>
      </c>
      <c r="D48" s="24">
        <f>F48</f>
        <v>103.69896</v>
      </c>
      <c r="E48" s="24">
        <f>F48</f>
        <v>103.69896</v>
      </c>
      <c r="F48" s="24">
        <f>ROUND(103.69896,5)</f>
        <v>103.69896</v>
      </c>
      <c r="G48" s="25"/>
      <c r="H48" s="26"/>
    </row>
    <row r="49" spans="1:8" ht="12.75" customHeight="1">
      <c r="A49" s="23">
        <v>43132</v>
      </c>
      <c r="B49" s="23"/>
      <c r="C49" s="24">
        <f>ROUND(99.88507,5)</f>
        <v>99.88507</v>
      </c>
      <c r="D49" s="24">
        <f>F49</f>
        <v>105.79522</v>
      </c>
      <c r="E49" s="24">
        <f>F49</f>
        <v>105.79522</v>
      </c>
      <c r="F49" s="24">
        <f>ROUND(105.79522,5)</f>
        <v>105.79522</v>
      </c>
      <c r="G49" s="25"/>
      <c r="H49" s="26"/>
    </row>
    <row r="50" spans="1:8" ht="12.75" customHeight="1">
      <c r="A50" s="23">
        <v>43223</v>
      </c>
      <c r="B50" s="23"/>
      <c r="C50" s="24">
        <f>ROUND(99.88507,5)</f>
        <v>99.88507</v>
      </c>
      <c r="D50" s="24">
        <f>F50</f>
        <v>107.85557</v>
      </c>
      <c r="E50" s="24">
        <f>F50</f>
        <v>107.85557</v>
      </c>
      <c r="F50" s="24">
        <f>ROUND(107.85557,5)</f>
        <v>107.85557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ROUND(8.74,5)</f>
        <v>8.74</v>
      </c>
      <c r="D52" s="24">
        <f>F52</f>
        <v>8.75728</v>
      </c>
      <c r="E52" s="24">
        <f>F52</f>
        <v>8.75728</v>
      </c>
      <c r="F52" s="24">
        <f>ROUND(8.75728,5)</f>
        <v>8.75728</v>
      </c>
      <c r="G52" s="25"/>
      <c r="H52" s="26"/>
    </row>
    <row r="53" spans="1:8" ht="12.75" customHeight="1">
      <c r="A53" s="23">
        <v>42950</v>
      </c>
      <c r="B53" s="23"/>
      <c r="C53" s="24">
        <f>ROUND(8.74,5)</f>
        <v>8.74</v>
      </c>
      <c r="D53" s="24">
        <f>F53</f>
        <v>8.79259</v>
      </c>
      <c r="E53" s="24">
        <f>F53</f>
        <v>8.79259</v>
      </c>
      <c r="F53" s="24">
        <f>ROUND(8.79259,5)</f>
        <v>8.79259</v>
      </c>
      <c r="G53" s="25"/>
      <c r="H53" s="26"/>
    </row>
    <row r="54" spans="1:8" ht="12.75" customHeight="1">
      <c r="A54" s="23">
        <v>43041</v>
      </c>
      <c r="B54" s="23"/>
      <c r="C54" s="24">
        <f>ROUND(8.74,5)</f>
        <v>8.74</v>
      </c>
      <c r="D54" s="24">
        <f>F54</f>
        <v>8.8173</v>
      </c>
      <c r="E54" s="24">
        <f>F54</f>
        <v>8.8173</v>
      </c>
      <c r="F54" s="24">
        <f>ROUND(8.8173,5)</f>
        <v>8.8173</v>
      </c>
      <c r="G54" s="25"/>
      <c r="H54" s="26"/>
    </row>
    <row r="55" spans="1:8" ht="12.75" customHeight="1">
      <c r="A55" s="23">
        <v>43132</v>
      </c>
      <c r="B55" s="23"/>
      <c r="C55" s="24">
        <f>ROUND(8.74,5)</f>
        <v>8.74</v>
      </c>
      <c r="D55" s="24">
        <f>F55</f>
        <v>8.84023</v>
      </c>
      <c r="E55" s="24">
        <f>F55</f>
        <v>8.84023</v>
      </c>
      <c r="F55" s="24">
        <f>ROUND(8.84023,5)</f>
        <v>8.84023</v>
      </c>
      <c r="G55" s="25"/>
      <c r="H55" s="26"/>
    </row>
    <row r="56" spans="1:8" ht="12.75" customHeight="1">
      <c r="A56" s="23">
        <v>43223</v>
      </c>
      <c r="B56" s="23"/>
      <c r="C56" s="24">
        <f>ROUND(8.74,5)</f>
        <v>8.74</v>
      </c>
      <c r="D56" s="24">
        <f>F56</f>
        <v>8.87424</v>
      </c>
      <c r="E56" s="24">
        <f>F56</f>
        <v>8.87424</v>
      </c>
      <c r="F56" s="24">
        <f>ROUND(8.87424,5)</f>
        <v>8.87424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ROUND(8.9,5)</f>
        <v>8.9</v>
      </c>
      <c r="D58" s="24">
        <f>F58</f>
        <v>8.91673</v>
      </c>
      <c r="E58" s="24">
        <f>F58</f>
        <v>8.91673</v>
      </c>
      <c r="F58" s="24">
        <f>ROUND(8.91673,5)</f>
        <v>8.91673</v>
      </c>
      <c r="G58" s="25"/>
      <c r="H58" s="26"/>
    </row>
    <row r="59" spans="1:8" ht="12.75" customHeight="1">
      <c r="A59" s="23">
        <v>42950</v>
      </c>
      <c r="B59" s="23"/>
      <c r="C59" s="24">
        <f>ROUND(8.9,5)</f>
        <v>8.9</v>
      </c>
      <c r="D59" s="24">
        <f>F59</f>
        <v>8.95142</v>
      </c>
      <c r="E59" s="24">
        <f>F59</f>
        <v>8.95142</v>
      </c>
      <c r="F59" s="24">
        <f>ROUND(8.95142,5)</f>
        <v>8.95142</v>
      </c>
      <c r="G59" s="25"/>
      <c r="H59" s="26"/>
    </row>
    <row r="60" spans="1:8" ht="12.75" customHeight="1">
      <c r="A60" s="23">
        <v>43041</v>
      </c>
      <c r="B60" s="23"/>
      <c r="C60" s="24">
        <f>ROUND(8.9,5)</f>
        <v>8.9</v>
      </c>
      <c r="D60" s="24">
        <f>F60</f>
        <v>8.98156</v>
      </c>
      <c r="E60" s="24">
        <f>F60</f>
        <v>8.98156</v>
      </c>
      <c r="F60" s="24">
        <f>ROUND(8.98156,5)</f>
        <v>8.98156</v>
      </c>
      <c r="G60" s="25"/>
      <c r="H60" s="26"/>
    </row>
    <row r="61" spans="1:8" ht="12.75" customHeight="1">
      <c r="A61" s="23">
        <v>43132</v>
      </c>
      <c r="B61" s="23"/>
      <c r="C61" s="24">
        <f>ROUND(8.9,5)</f>
        <v>8.9</v>
      </c>
      <c r="D61" s="24">
        <f>F61</f>
        <v>9.01029</v>
      </c>
      <c r="E61" s="24">
        <f>F61</f>
        <v>9.01029</v>
      </c>
      <c r="F61" s="24">
        <f>ROUND(9.01029,5)</f>
        <v>9.01029</v>
      </c>
      <c r="G61" s="25"/>
      <c r="H61" s="26"/>
    </row>
    <row r="62" spans="1:8" ht="12.75" customHeight="1">
      <c r="A62" s="23">
        <v>43223</v>
      </c>
      <c r="B62" s="23"/>
      <c r="C62" s="24">
        <f>ROUND(8.9,5)</f>
        <v>8.9</v>
      </c>
      <c r="D62" s="24">
        <f>F62</f>
        <v>9.04503</v>
      </c>
      <c r="E62" s="24">
        <f>F62</f>
        <v>9.04503</v>
      </c>
      <c r="F62" s="24">
        <f>ROUND(9.04503,5)</f>
        <v>9.04503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ROUND(105.74082,5)</f>
        <v>105.74082</v>
      </c>
      <c r="D64" s="24">
        <f>F64</f>
        <v>106.64206</v>
      </c>
      <c r="E64" s="24">
        <f>F64</f>
        <v>106.64206</v>
      </c>
      <c r="F64" s="24">
        <f>ROUND(106.64206,5)</f>
        <v>106.64206</v>
      </c>
      <c r="G64" s="25"/>
      <c r="H64" s="26"/>
    </row>
    <row r="65" spans="1:8" ht="12.75" customHeight="1">
      <c r="A65" s="23">
        <v>42950</v>
      </c>
      <c r="B65" s="23"/>
      <c r="C65" s="24">
        <f>ROUND(105.74082,5)</f>
        <v>105.74082</v>
      </c>
      <c r="D65" s="24">
        <f>F65</f>
        <v>108.69871</v>
      </c>
      <c r="E65" s="24">
        <f>F65</f>
        <v>108.69871</v>
      </c>
      <c r="F65" s="24">
        <f>ROUND(108.69871,5)</f>
        <v>108.69871</v>
      </c>
      <c r="G65" s="25"/>
      <c r="H65" s="26"/>
    </row>
    <row r="66" spans="1:8" ht="12.75" customHeight="1">
      <c r="A66" s="23">
        <v>43041</v>
      </c>
      <c r="B66" s="23"/>
      <c r="C66" s="24">
        <f>ROUND(105.74082,5)</f>
        <v>105.74082</v>
      </c>
      <c r="D66" s="24">
        <f>F66</f>
        <v>109.76881</v>
      </c>
      <c r="E66" s="24">
        <f>F66</f>
        <v>109.76881</v>
      </c>
      <c r="F66" s="24">
        <f>ROUND(109.76881,5)</f>
        <v>109.76881</v>
      </c>
      <c r="G66" s="25"/>
      <c r="H66" s="26"/>
    </row>
    <row r="67" spans="1:8" ht="12.75" customHeight="1">
      <c r="A67" s="23">
        <v>43132</v>
      </c>
      <c r="B67" s="23"/>
      <c r="C67" s="24">
        <f>ROUND(105.74082,5)</f>
        <v>105.74082</v>
      </c>
      <c r="D67" s="24">
        <f>F67</f>
        <v>111.98781</v>
      </c>
      <c r="E67" s="24">
        <f>F67</f>
        <v>111.98781</v>
      </c>
      <c r="F67" s="24">
        <f>ROUND(111.98781,5)</f>
        <v>111.98781</v>
      </c>
      <c r="G67" s="25"/>
      <c r="H67" s="26"/>
    </row>
    <row r="68" spans="1:8" ht="12.75" customHeight="1">
      <c r="A68" s="23">
        <v>43223</v>
      </c>
      <c r="B68" s="23"/>
      <c r="C68" s="24">
        <f>ROUND(105.74082,5)</f>
        <v>105.74082</v>
      </c>
      <c r="D68" s="24">
        <f>F68</f>
        <v>114.16885</v>
      </c>
      <c r="E68" s="24">
        <f>F68</f>
        <v>114.16885</v>
      </c>
      <c r="F68" s="24">
        <f>ROUND(114.16885,5)</f>
        <v>114.16885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ROUND(9.16,5)</f>
        <v>9.16</v>
      </c>
      <c r="D70" s="24">
        <f>F70</f>
        <v>9.17965</v>
      </c>
      <c r="E70" s="24">
        <f>F70</f>
        <v>9.17965</v>
      </c>
      <c r="F70" s="24">
        <f>ROUND(9.17965,5)</f>
        <v>9.17965</v>
      </c>
      <c r="G70" s="25"/>
      <c r="H70" s="26"/>
    </row>
    <row r="71" spans="1:8" ht="12.75" customHeight="1">
      <c r="A71" s="23">
        <v>42950</v>
      </c>
      <c r="B71" s="23"/>
      <c r="C71" s="24">
        <f>ROUND(9.16,5)</f>
        <v>9.16</v>
      </c>
      <c r="D71" s="24">
        <f>F71</f>
        <v>9.22091</v>
      </c>
      <c r="E71" s="24">
        <f>F71</f>
        <v>9.22091</v>
      </c>
      <c r="F71" s="24">
        <f>ROUND(9.22091,5)</f>
        <v>9.22091</v>
      </c>
      <c r="G71" s="25"/>
      <c r="H71" s="26"/>
    </row>
    <row r="72" spans="1:8" ht="12.75" customHeight="1">
      <c r="A72" s="23">
        <v>43041</v>
      </c>
      <c r="B72" s="23"/>
      <c r="C72" s="24">
        <f>ROUND(9.16,5)</f>
        <v>9.16</v>
      </c>
      <c r="D72" s="24">
        <f>F72</f>
        <v>9.25297</v>
      </c>
      <c r="E72" s="24">
        <f>F72</f>
        <v>9.25297</v>
      </c>
      <c r="F72" s="24">
        <f>ROUND(9.25297,5)</f>
        <v>9.25297</v>
      </c>
      <c r="G72" s="25"/>
      <c r="H72" s="26"/>
    </row>
    <row r="73" spans="1:8" ht="12.75" customHeight="1">
      <c r="A73" s="23">
        <v>43132</v>
      </c>
      <c r="B73" s="23"/>
      <c r="C73" s="24">
        <f>ROUND(9.16,5)</f>
        <v>9.16</v>
      </c>
      <c r="D73" s="24">
        <f>F73</f>
        <v>9.28396</v>
      </c>
      <c r="E73" s="24">
        <f>F73</f>
        <v>9.28396</v>
      </c>
      <c r="F73" s="24">
        <f>ROUND(9.28396,5)</f>
        <v>9.28396</v>
      </c>
      <c r="G73" s="25"/>
      <c r="H73" s="26"/>
    </row>
    <row r="74" spans="1:8" ht="12.75" customHeight="1">
      <c r="A74" s="23">
        <v>43223</v>
      </c>
      <c r="B74" s="23"/>
      <c r="C74" s="24">
        <f>ROUND(9.16,5)</f>
        <v>9.16</v>
      </c>
      <c r="D74" s="24">
        <f>F74</f>
        <v>9.32422</v>
      </c>
      <c r="E74" s="24">
        <f>F74</f>
        <v>9.32422</v>
      </c>
      <c r="F74" s="24">
        <f>ROUND(9.32422,5)</f>
        <v>9.32422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ROUND(2.105,5)</f>
        <v>2.105</v>
      </c>
      <c r="D76" s="24">
        <f>F76</f>
        <v>133.48911</v>
      </c>
      <c r="E76" s="24">
        <f>F76</f>
        <v>133.48911</v>
      </c>
      <c r="F76" s="24">
        <f>ROUND(133.48911,5)</f>
        <v>133.48911</v>
      </c>
      <c r="G76" s="25"/>
      <c r="H76" s="26"/>
    </row>
    <row r="77" spans="1:8" ht="12.75" customHeight="1">
      <c r="A77" s="23">
        <v>42950</v>
      </c>
      <c r="B77" s="23"/>
      <c r="C77" s="24">
        <f>ROUND(2.105,5)</f>
        <v>2.105</v>
      </c>
      <c r="D77" s="24">
        <f>F77</f>
        <v>134.55009</v>
      </c>
      <c r="E77" s="24">
        <f>F77</f>
        <v>134.55009</v>
      </c>
      <c r="F77" s="24">
        <f>ROUND(134.55009,5)</f>
        <v>134.55009</v>
      </c>
      <c r="G77" s="25"/>
      <c r="H77" s="26"/>
    </row>
    <row r="78" spans="1:8" ht="12.75" customHeight="1">
      <c r="A78" s="23">
        <v>43041</v>
      </c>
      <c r="B78" s="23"/>
      <c r="C78" s="24">
        <f>ROUND(2.105,5)</f>
        <v>2.105</v>
      </c>
      <c r="D78" s="24">
        <f>F78</f>
        <v>137.22436</v>
      </c>
      <c r="E78" s="24">
        <f>F78</f>
        <v>137.22436</v>
      </c>
      <c r="F78" s="24">
        <f>ROUND(137.22436,5)</f>
        <v>137.22436</v>
      </c>
      <c r="G78" s="25"/>
      <c r="H78" s="26"/>
    </row>
    <row r="79" spans="1:8" ht="12.75" customHeight="1">
      <c r="A79" s="23">
        <v>43132</v>
      </c>
      <c r="B79" s="23"/>
      <c r="C79" s="24">
        <f>ROUND(2.105,5)</f>
        <v>2.105</v>
      </c>
      <c r="D79" s="24">
        <f>F79</f>
        <v>139.94882</v>
      </c>
      <c r="E79" s="24">
        <f>F79</f>
        <v>139.94882</v>
      </c>
      <c r="F79" s="24">
        <f>ROUND(139.94882,5)</f>
        <v>139.94882</v>
      </c>
      <c r="G79" s="25"/>
      <c r="H79" s="26"/>
    </row>
    <row r="80" spans="1:8" ht="12.75" customHeight="1">
      <c r="A80" s="23">
        <v>43223</v>
      </c>
      <c r="B80" s="23"/>
      <c r="C80" s="24">
        <f>ROUND(2.105,5)</f>
        <v>2.105</v>
      </c>
      <c r="D80" s="24">
        <f>F80</f>
        <v>142.67443</v>
      </c>
      <c r="E80" s="24">
        <f>F80</f>
        <v>142.67443</v>
      </c>
      <c r="F80" s="24">
        <f>ROUND(142.67443,5)</f>
        <v>142.67443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ROUND(9.19,5)</f>
        <v>9.19</v>
      </c>
      <c r="D82" s="24">
        <f>F82</f>
        <v>9.20935</v>
      </c>
      <c r="E82" s="24">
        <f>F82</f>
        <v>9.20935</v>
      </c>
      <c r="F82" s="24">
        <f>ROUND(9.20935,5)</f>
        <v>9.20935</v>
      </c>
      <c r="G82" s="25"/>
      <c r="H82" s="26"/>
    </row>
    <row r="83" spans="1:8" ht="12.75" customHeight="1">
      <c r="A83" s="23">
        <v>42950</v>
      </c>
      <c r="B83" s="23"/>
      <c r="C83" s="24">
        <f>ROUND(9.19,5)</f>
        <v>9.19</v>
      </c>
      <c r="D83" s="24">
        <f>F83</f>
        <v>9.24998</v>
      </c>
      <c r="E83" s="24">
        <f>F83</f>
        <v>9.24998</v>
      </c>
      <c r="F83" s="24">
        <f>ROUND(9.24998,5)</f>
        <v>9.24998</v>
      </c>
      <c r="G83" s="25"/>
      <c r="H83" s="26"/>
    </row>
    <row r="84" spans="1:8" ht="12.75" customHeight="1">
      <c r="A84" s="23">
        <v>43041</v>
      </c>
      <c r="B84" s="23"/>
      <c r="C84" s="24">
        <f>ROUND(9.19,5)</f>
        <v>9.19</v>
      </c>
      <c r="D84" s="24">
        <f>F84</f>
        <v>9.28164</v>
      </c>
      <c r="E84" s="24">
        <f>F84</f>
        <v>9.28164</v>
      </c>
      <c r="F84" s="24">
        <f>ROUND(9.28164,5)</f>
        <v>9.28164</v>
      </c>
      <c r="G84" s="25"/>
      <c r="H84" s="26"/>
    </row>
    <row r="85" spans="1:8" ht="12.75" customHeight="1">
      <c r="A85" s="23">
        <v>43132</v>
      </c>
      <c r="B85" s="23"/>
      <c r="C85" s="24">
        <f>ROUND(9.19,5)</f>
        <v>9.19</v>
      </c>
      <c r="D85" s="24">
        <f>F85</f>
        <v>9.31227</v>
      </c>
      <c r="E85" s="24">
        <f>F85</f>
        <v>9.31227</v>
      </c>
      <c r="F85" s="24">
        <f>ROUND(9.31227,5)</f>
        <v>9.31227</v>
      </c>
      <c r="G85" s="25"/>
      <c r="H85" s="26"/>
    </row>
    <row r="86" spans="1:8" ht="12.75" customHeight="1">
      <c r="A86" s="23">
        <v>43223</v>
      </c>
      <c r="B86" s="23"/>
      <c r="C86" s="24">
        <f>ROUND(9.19,5)</f>
        <v>9.19</v>
      </c>
      <c r="D86" s="24">
        <f>F86</f>
        <v>9.35177</v>
      </c>
      <c r="E86" s="24">
        <f>F86</f>
        <v>9.35177</v>
      </c>
      <c r="F86" s="24">
        <f>ROUND(9.35177,5)</f>
        <v>9.35177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ROUND(9.22,5)</f>
        <v>9.22</v>
      </c>
      <c r="D88" s="24">
        <f>F88</f>
        <v>9.23882</v>
      </c>
      <c r="E88" s="24">
        <f>F88</f>
        <v>9.23882</v>
      </c>
      <c r="F88" s="24">
        <f>ROUND(9.23882,5)</f>
        <v>9.23882</v>
      </c>
      <c r="G88" s="25"/>
      <c r="H88" s="26"/>
    </row>
    <row r="89" spans="1:8" ht="12.75" customHeight="1">
      <c r="A89" s="23">
        <v>42950</v>
      </c>
      <c r="B89" s="23"/>
      <c r="C89" s="24">
        <f>ROUND(9.22,5)</f>
        <v>9.22</v>
      </c>
      <c r="D89" s="24">
        <f>F89</f>
        <v>9.27835</v>
      </c>
      <c r="E89" s="24">
        <f>F89</f>
        <v>9.27835</v>
      </c>
      <c r="F89" s="24">
        <f>ROUND(9.27835,5)</f>
        <v>9.27835</v>
      </c>
      <c r="G89" s="25"/>
      <c r="H89" s="26"/>
    </row>
    <row r="90" spans="1:8" ht="12.75" customHeight="1">
      <c r="A90" s="23">
        <v>43041</v>
      </c>
      <c r="B90" s="23"/>
      <c r="C90" s="24">
        <f>ROUND(9.22,5)</f>
        <v>9.22</v>
      </c>
      <c r="D90" s="24">
        <f>F90</f>
        <v>9.30925</v>
      </c>
      <c r="E90" s="24">
        <f>F90</f>
        <v>9.30925</v>
      </c>
      <c r="F90" s="24">
        <f>ROUND(9.30925,5)</f>
        <v>9.30925</v>
      </c>
      <c r="G90" s="25"/>
      <c r="H90" s="26"/>
    </row>
    <row r="91" spans="1:8" ht="12.75" customHeight="1">
      <c r="A91" s="23">
        <v>43132</v>
      </c>
      <c r="B91" s="23"/>
      <c r="C91" s="24">
        <f>ROUND(9.22,5)</f>
        <v>9.22</v>
      </c>
      <c r="D91" s="24">
        <f>F91</f>
        <v>9.33913</v>
      </c>
      <c r="E91" s="24">
        <f>F91</f>
        <v>9.33913</v>
      </c>
      <c r="F91" s="24">
        <f>ROUND(9.33913,5)</f>
        <v>9.33913</v>
      </c>
      <c r="G91" s="25"/>
      <c r="H91" s="26"/>
    </row>
    <row r="92" spans="1:8" ht="12.75" customHeight="1">
      <c r="A92" s="23">
        <v>43223</v>
      </c>
      <c r="B92" s="23"/>
      <c r="C92" s="24">
        <f>ROUND(9.22,5)</f>
        <v>9.22</v>
      </c>
      <c r="D92" s="24">
        <f>F92</f>
        <v>9.37741</v>
      </c>
      <c r="E92" s="24">
        <f>F92</f>
        <v>9.37741</v>
      </c>
      <c r="F92" s="24">
        <f>ROUND(9.37741,5)</f>
        <v>9.37741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ROUND(130.48239,5)</f>
        <v>130.48239</v>
      </c>
      <c r="D94" s="24">
        <f>F94</f>
        <v>131.59448</v>
      </c>
      <c r="E94" s="24">
        <f>F94</f>
        <v>131.59448</v>
      </c>
      <c r="F94" s="24">
        <f>ROUND(131.59448,5)</f>
        <v>131.59448</v>
      </c>
      <c r="G94" s="25"/>
      <c r="H94" s="26"/>
    </row>
    <row r="95" spans="1:8" ht="12.75" customHeight="1">
      <c r="A95" s="23">
        <v>42950</v>
      </c>
      <c r="B95" s="23"/>
      <c r="C95" s="24">
        <f>ROUND(130.48239,5)</f>
        <v>130.48239</v>
      </c>
      <c r="D95" s="24">
        <f>F95</f>
        <v>134.13247</v>
      </c>
      <c r="E95" s="24">
        <f>F95</f>
        <v>134.13247</v>
      </c>
      <c r="F95" s="24">
        <f>ROUND(134.13247,5)</f>
        <v>134.13247</v>
      </c>
      <c r="G95" s="25"/>
      <c r="H95" s="26"/>
    </row>
    <row r="96" spans="1:8" ht="12.75" customHeight="1">
      <c r="A96" s="23">
        <v>43041</v>
      </c>
      <c r="B96" s="23"/>
      <c r="C96" s="24">
        <f>ROUND(130.48239,5)</f>
        <v>130.48239</v>
      </c>
      <c r="D96" s="24">
        <f>F96</f>
        <v>135.19413</v>
      </c>
      <c r="E96" s="24">
        <f>F96</f>
        <v>135.19413</v>
      </c>
      <c r="F96" s="24">
        <f>ROUND(135.19413,5)</f>
        <v>135.19413</v>
      </c>
      <c r="G96" s="25"/>
      <c r="H96" s="26"/>
    </row>
    <row r="97" spans="1:8" ht="12.75" customHeight="1">
      <c r="A97" s="23">
        <v>43132</v>
      </c>
      <c r="B97" s="23"/>
      <c r="C97" s="24">
        <f>ROUND(130.48239,5)</f>
        <v>130.48239</v>
      </c>
      <c r="D97" s="24">
        <f>F97</f>
        <v>137.92698</v>
      </c>
      <c r="E97" s="24">
        <f>F97</f>
        <v>137.92698</v>
      </c>
      <c r="F97" s="24">
        <f>ROUND(137.92698,5)</f>
        <v>137.92698</v>
      </c>
      <c r="G97" s="25"/>
      <c r="H97" s="26"/>
    </row>
    <row r="98" spans="1:8" ht="12.75" customHeight="1">
      <c r="A98" s="23">
        <v>43223</v>
      </c>
      <c r="B98" s="23"/>
      <c r="C98" s="24">
        <f>ROUND(130.48239,5)</f>
        <v>130.48239</v>
      </c>
      <c r="D98" s="24">
        <f>F98</f>
        <v>140.61296</v>
      </c>
      <c r="E98" s="24">
        <f>F98</f>
        <v>140.61296</v>
      </c>
      <c r="F98" s="24">
        <f>ROUND(140.61296,5)</f>
        <v>140.61296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ROUND(2.115,5)</f>
        <v>2.115</v>
      </c>
      <c r="D100" s="24">
        <f>F100</f>
        <v>142.54281</v>
      </c>
      <c r="E100" s="24">
        <f>F100</f>
        <v>142.54281</v>
      </c>
      <c r="F100" s="24">
        <f>ROUND(142.54281,5)</f>
        <v>142.54281</v>
      </c>
      <c r="G100" s="25"/>
      <c r="H100" s="26"/>
    </row>
    <row r="101" spans="1:8" ht="12.75" customHeight="1">
      <c r="A101" s="23">
        <v>42950</v>
      </c>
      <c r="B101" s="23"/>
      <c r="C101" s="24">
        <f>ROUND(2.115,5)</f>
        <v>2.115</v>
      </c>
      <c r="D101" s="24">
        <f>F101</f>
        <v>143.61326</v>
      </c>
      <c r="E101" s="24">
        <f>F101</f>
        <v>143.61326</v>
      </c>
      <c r="F101" s="24">
        <f>ROUND(143.61326,5)</f>
        <v>143.61326</v>
      </c>
      <c r="G101" s="25"/>
      <c r="H101" s="26"/>
    </row>
    <row r="102" spans="1:8" ht="12.75" customHeight="1">
      <c r="A102" s="23">
        <v>43041</v>
      </c>
      <c r="B102" s="23"/>
      <c r="C102" s="24">
        <f>ROUND(2.115,5)</f>
        <v>2.115</v>
      </c>
      <c r="D102" s="24">
        <f>F102</f>
        <v>146.46751</v>
      </c>
      <c r="E102" s="24">
        <f>F102</f>
        <v>146.46751</v>
      </c>
      <c r="F102" s="24">
        <f>ROUND(146.46751,5)</f>
        <v>146.46751</v>
      </c>
      <c r="G102" s="25"/>
      <c r="H102" s="26"/>
    </row>
    <row r="103" spans="1:8" ht="12.75" customHeight="1">
      <c r="A103" s="23">
        <v>43132</v>
      </c>
      <c r="B103" s="23"/>
      <c r="C103" s="24">
        <f>ROUND(2.115,5)</f>
        <v>2.115</v>
      </c>
      <c r="D103" s="24">
        <f>F103</f>
        <v>147.71295</v>
      </c>
      <c r="E103" s="24">
        <f>F103</f>
        <v>147.71295</v>
      </c>
      <c r="F103" s="24">
        <f>ROUND(147.71295,5)</f>
        <v>147.71295</v>
      </c>
      <c r="G103" s="25"/>
      <c r="H103" s="26"/>
    </row>
    <row r="104" spans="1:8" ht="12.75" customHeight="1">
      <c r="A104" s="23">
        <v>43223</v>
      </c>
      <c r="B104" s="23"/>
      <c r="C104" s="24">
        <f>ROUND(2.115,5)</f>
        <v>2.115</v>
      </c>
      <c r="D104" s="24">
        <f>F104</f>
        <v>150.58868</v>
      </c>
      <c r="E104" s="24">
        <f>F104</f>
        <v>150.58868</v>
      </c>
      <c r="F104" s="24">
        <f>ROUND(150.58868,5)</f>
        <v>150.58868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ROUND(2.76,5)</f>
        <v>2.76</v>
      </c>
      <c r="D106" s="24">
        <f>F106</f>
        <v>129.08953</v>
      </c>
      <c r="E106" s="24">
        <f>F106</f>
        <v>129.08953</v>
      </c>
      <c r="F106" s="24">
        <f>ROUND(129.08953,5)</f>
        <v>129.08953</v>
      </c>
      <c r="G106" s="25"/>
      <c r="H106" s="26"/>
    </row>
    <row r="107" spans="1:8" ht="12.75" customHeight="1">
      <c r="A107" s="23">
        <v>42950</v>
      </c>
      <c r="B107" s="23"/>
      <c r="C107" s="24">
        <f>ROUND(2.76,5)</f>
        <v>2.76</v>
      </c>
      <c r="D107" s="24">
        <f>F107</f>
        <v>131.57914</v>
      </c>
      <c r="E107" s="24">
        <f>F107</f>
        <v>131.57914</v>
      </c>
      <c r="F107" s="24">
        <f>ROUND(131.57914,5)</f>
        <v>131.57914</v>
      </c>
      <c r="G107" s="25"/>
      <c r="H107" s="26"/>
    </row>
    <row r="108" spans="1:8" ht="12.75" customHeight="1">
      <c r="A108" s="23">
        <v>43041</v>
      </c>
      <c r="B108" s="23"/>
      <c r="C108" s="24">
        <f>ROUND(2.76,5)</f>
        <v>2.76</v>
      </c>
      <c r="D108" s="24">
        <f>F108</f>
        <v>132.42716</v>
      </c>
      <c r="E108" s="24">
        <f>F108</f>
        <v>132.42716</v>
      </c>
      <c r="F108" s="24">
        <f>ROUND(132.42716,5)</f>
        <v>132.42716</v>
      </c>
      <c r="G108" s="25"/>
      <c r="H108" s="26"/>
    </row>
    <row r="109" spans="1:8" ht="12.75" customHeight="1">
      <c r="A109" s="23">
        <v>43132</v>
      </c>
      <c r="B109" s="23"/>
      <c r="C109" s="24">
        <f>ROUND(2.76,5)</f>
        <v>2.76</v>
      </c>
      <c r="D109" s="24">
        <f>F109</f>
        <v>135.10421</v>
      </c>
      <c r="E109" s="24">
        <f>F109</f>
        <v>135.10421</v>
      </c>
      <c r="F109" s="24">
        <f>ROUND(135.10421,5)</f>
        <v>135.10421</v>
      </c>
      <c r="G109" s="25"/>
      <c r="H109" s="26"/>
    </row>
    <row r="110" spans="1:8" ht="12.75" customHeight="1">
      <c r="A110" s="23">
        <v>43223</v>
      </c>
      <c r="B110" s="23"/>
      <c r="C110" s="24">
        <f>ROUND(2.76,5)</f>
        <v>2.76</v>
      </c>
      <c r="D110" s="24">
        <f>F110</f>
        <v>137.7348</v>
      </c>
      <c r="E110" s="24">
        <f>F110</f>
        <v>137.7348</v>
      </c>
      <c r="F110" s="24">
        <f>ROUND(137.7348,5)</f>
        <v>137.7348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ROUND(10.105,5)</f>
        <v>10.105</v>
      </c>
      <c r="D112" s="24">
        <f>F112</f>
        <v>10.13634</v>
      </c>
      <c r="E112" s="24">
        <f>F112</f>
        <v>10.13634</v>
      </c>
      <c r="F112" s="24">
        <f>ROUND(10.13634,5)</f>
        <v>10.13634</v>
      </c>
      <c r="G112" s="25"/>
      <c r="H112" s="26"/>
    </row>
    <row r="113" spans="1:8" ht="12.75" customHeight="1">
      <c r="A113" s="23">
        <v>42950</v>
      </c>
      <c r="B113" s="23"/>
      <c r="C113" s="24">
        <f>ROUND(10.105,5)</f>
        <v>10.105</v>
      </c>
      <c r="D113" s="24">
        <f>F113</f>
        <v>10.20502</v>
      </c>
      <c r="E113" s="24">
        <f>F113</f>
        <v>10.20502</v>
      </c>
      <c r="F113" s="24">
        <f>ROUND(10.20502,5)</f>
        <v>10.20502</v>
      </c>
      <c r="G113" s="25"/>
      <c r="H113" s="26"/>
    </row>
    <row r="114" spans="1:8" ht="12.75" customHeight="1">
      <c r="A114" s="23">
        <v>43041</v>
      </c>
      <c r="B114" s="23"/>
      <c r="C114" s="24">
        <f>ROUND(10.105,5)</f>
        <v>10.105</v>
      </c>
      <c r="D114" s="24">
        <f>F114</f>
        <v>10.27242</v>
      </c>
      <c r="E114" s="24">
        <f>F114</f>
        <v>10.27242</v>
      </c>
      <c r="F114" s="24">
        <f>ROUND(10.27242,5)</f>
        <v>10.27242</v>
      </c>
      <c r="G114" s="25"/>
      <c r="H114" s="26"/>
    </row>
    <row r="115" spans="1:8" ht="12.75" customHeight="1">
      <c r="A115" s="23">
        <v>43132</v>
      </c>
      <c r="B115" s="23"/>
      <c r="C115" s="24">
        <f>ROUND(10.105,5)</f>
        <v>10.105</v>
      </c>
      <c r="D115" s="24">
        <f>F115</f>
        <v>10.34157</v>
      </c>
      <c r="E115" s="24">
        <f>F115</f>
        <v>10.34157</v>
      </c>
      <c r="F115" s="24">
        <f>ROUND(10.34157,5)</f>
        <v>10.34157</v>
      </c>
      <c r="G115" s="25"/>
      <c r="H115" s="26"/>
    </row>
    <row r="116" spans="1:8" ht="12.75" customHeight="1">
      <c r="A116" s="23">
        <v>43223</v>
      </c>
      <c r="B116" s="23"/>
      <c r="C116" s="24">
        <f>ROUND(10.105,5)</f>
        <v>10.105</v>
      </c>
      <c r="D116" s="24">
        <f>F116</f>
        <v>10.41545</v>
      </c>
      <c r="E116" s="24">
        <f>F116</f>
        <v>10.41545</v>
      </c>
      <c r="F116" s="24">
        <f>ROUND(10.41545,5)</f>
        <v>10.41545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ROUND(10.255,5)</f>
        <v>10.255</v>
      </c>
      <c r="D118" s="24">
        <f>F118</f>
        <v>10.28731</v>
      </c>
      <c r="E118" s="24">
        <f>F118</f>
        <v>10.28731</v>
      </c>
      <c r="F118" s="24">
        <f>ROUND(10.28731,5)</f>
        <v>10.28731</v>
      </c>
      <c r="G118" s="25"/>
      <c r="H118" s="26"/>
    </row>
    <row r="119" spans="1:8" ht="12.75" customHeight="1">
      <c r="A119" s="23">
        <v>42950</v>
      </c>
      <c r="B119" s="23"/>
      <c r="C119" s="24">
        <f>ROUND(10.255,5)</f>
        <v>10.255</v>
      </c>
      <c r="D119" s="24">
        <f>F119</f>
        <v>10.35501</v>
      </c>
      <c r="E119" s="24">
        <f>F119</f>
        <v>10.35501</v>
      </c>
      <c r="F119" s="24">
        <f>ROUND(10.35501,5)</f>
        <v>10.35501</v>
      </c>
      <c r="G119" s="25"/>
      <c r="H119" s="26"/>
    </row>
    <row r="120" spans="1:8" ht="12.75" customHeight="1">
      <c r="A120" s="23">
        <v>43041</v>
      </c>
      <c r="B120" s="23"/>
      <c r="C120" s="24">
        <f>ROUND(10.255,5)</f>
        <v>10.255</v>
      </c>
      <c r="D120" s="24">
        <f>F120</f>
        <v>10.42038</v>
      </c>
      <c r="E120" s="24">
        <f>F120</f>
        <v>10.42038</v>
      </c>
      <c r="F120" s="24">
        <f>ROUND(10.42038,5)</f>
        <v>10.42038</v>
      </c>
      <c r="G120" s="25"/>
      <c r="H120" s="26"/>
    </row>
    <row r="121" spans="1:8" ht="12.75" customHeight="1">
      <c r="A121" s="23">
        <v>43132</v>
      </c>
      <c r="B121" s="23"/>
      <c r="C121" s="24">
        <f>ROUND(10.255,5)</f>
        <v>10.255</v>
      </c>
      <c r="D121" s="24">
        <f>F121</f>
        <v>10.48506</v>
      </c>
      <c r="E121" s="24">
        <f>F121</f>
        <v>10.48506</v>
      </c>
      <c r="F121" s="24">
        <f>ROUND(10.48506,5)</f>
        <v>10.48506</v>
      </c>
      <c r="G121" s="25"/>
      <c r="H121" s="26"/>
    </row>
    <row r="122" spans="1:8" ht="12.75" customHeight="1">
      <c r="A122" s="23">
        <v>43223</v>
      </c>
      <c r="B122" s="23"/>
      <c r="C122" s="24">
        <f>ROUND(10.255,5)</f>
        <v>10.255</v>
      </c>
      <c r="D122" s="24">
        <f>F122</f>
        <v>10.55776</v>
      </c>
      <c r="E122" s="24">
        <f>F122</f>
        <v>10.55776</v>
      </c>
      <c r="F122" s="24">
        <f>ROUND(10.55776,5)</f>
        <v>10.55776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ROUND(7.92,5)</f>
        <v>7.92</v>
      </c>
      <c r="D124" s="24">
        <f>F124</f>
        <v>7.92598</v>
      </c>
      <c r="E124" s="24">
        <f>F124</f>
        <v>7.92598</v>
      </c>
      <c r="F124" s="24">
        <f>ROUND(7.92598,5)</f>
        <v>7.92598</v>
      </c>
      <c r="G124" s="25"/>
      <c r="H124" s="26"/>
    </row>
    <row r="125" spans="1:8" ht="12.75" customHeight="1">
      <c r="A125" s="23">
        <v>42950</v>
      </c>
      <c r="B125" s="23"/>
      <c r="C125" s="24">
        <f>ROUND(7.92,5)</f>
        <v>7.92</v>
      </c>
      <c r="D125" s="24">
        <f>F125</f>
        <v>7.93287</v>
      </c>
      <c r="E125" s="24">
        <f>F125</f>
        <v>7.93287</v>
      </c>
      <c r="F125" s="24">
        <f>ROUND(7.93287,5)</f>
        <v>7.93287</v>
      </c>
      <c r="G125" s="25"/>
      <c r="H125" s="26"/>
    </row>
    <row r="126" spans="1:8" ht="12.75" customHeight="1">
      <c r="A126" s="23">
        <v>43041</v>
      </c>
      <c r="B126" s="23"/>
      <c r="C126" s="24">
        <f>ROUND(7.92,5)</f>
        <v>7.92</v>
      </c>
      <c r="D126" s="24">
        <f>F126</f>
        <v>7.93338</v>
      </c>
      <c r="E126" s="24">
        <f>F126</f>
        <v>7.93338</v>
      </c>
      <c r="F126" s="24">
        <f>ROUND(7.93338,5)</f>
        <v>7.93338</v>
      </c>
      <c r="G126" s="25"/>
      <c r="H126" s="26"/>
    </row>
    <row r="127" spans="1:8" ht="12.75" customHeight="1">
      <c r="A127" s="23">
        <v>43132</v>
      </c>
      <c r="B127" s="23"/>
      <c r="C127" s="24">
        <f>ROUND(7.92,5)</f>
        <v>7.92</v>
      </c>
      <c r="D127" s="24">
        <f>F127</f>
        <v>7.92934</v>
      </c>
      <c r="E127" s="24">
        <f>F127</f>
        <v>7.92934</v>
      </c>
      <c r="F127" s="24">
        <f>ROUND(7.92934,5)</f>
        <v>7.92934</v>
      </c>
      <c r="G127" s="25"/>
      <c r="H127" s="26"/>
    </row>
    <row r="128" spans="1:8" ht="12.75" customHeight="1">
      <c r="A128" s="23">
        <v>43223</v>
      </c>
      <c r="B128" s="23"/>
      <c r="C128" s="24">
        <f>ROUND(7.92,5)</f>
        <v>7.92</v>
      </c>
      <c r="D128" s="24">
        <f>F128</f>
        <v>7.92949</v>
      </c>
      <c r="E128" s="24">
        <f>F128</f>
        <v>7.92949</v>
      </c>
      <c r="F128" s="24">
        <f>ROUND(7.92949,5)</f>
        <v>7.92949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ROUND(9.09,5)</f>
        <v>9.09</v>
      </c>
      <c r="D130" s="24">
        <f>F130</f>
        <v>9.10762</v>
      </c>
      <c r="E130" s="24">
        <f>F130</f>
        <v>9.10762</v>
      </c>
      <c r="F130" s="24">
        <f>ROUND(9.10762,5)</f>
        <v>9.10762</v>
      </c>
      <c r="G130" s="25"/>
      <c r="H130" s="26"/>
    </row>
    <row r="131" spans="1:8" ht="12.75" customHeight="1">
      <c r="A131" s="23">
        <v>42950</v>
      </c>
      <c r="B131" s="23"/>
      <c r="C131" s="24">
        <f>ROUND(9.09,5)</f>
        <v>9.09</v>
      </c>
      <c r="D131" s="24">
        <f>F131</f>
        <v>9.14456</v>
      </c>
      <c r="E131" s="24">
        <f>F131</f>
        <v>9.14456</v>
      </c>
      <c r="F131" s="24">
        <f>ROUND(9.14456,5)</f>
        <v>9.14456</v>
      </c>
      <c r="G131" s="25"/>
      <c r="H131" s="26"/>
    </row>
    <row r="132" spans="1:8" ht="12.75" customHeight="1">
      <c r="A132" s="23">
        <v>43041</v>
      </c>
      <c r="B132" s="23"/>
      <c r="C132" s="24">
        <f>ROUND(9.09,5)</f>
        <v>9.09</v>
      </c>
      <c r="D132" s="24">
        <f>F132</f>
        <v>9.17936</v>
      </c>
      <c r="E132" s="24">
        <f>F132</f>
        <v>9.17936</v>
      </c>
      <c r="F132" s="24">
        <f>ROUND(9.17936,5)</f>
        <v>9.17936</v>
      </c>
      <c r="G132" s="25"/>
      <c r="H132" s="26"/>
    </row>
    <row r="133" spans="1:8" ht="12.75" customHeight="1">
      <c r="A133" s="23">
        <v>43132</v>
      </c>
      <c r="B133" s="23"/>
      <c r="C133" s="24">
        <f>ROUND(9.09,5)</f>
        <v>9.09</v>
      </c>
      <c r="D133" s="24">
        <f>F133</f>
        <v>9.21378</v>
      </c>
      <c r="E133" s="24">
        <f>F133</f>
        <v>9.21378</v>
      </c>
      <c r="F133" s="24">
        <f>ROUND(9.21378,5)</f>
        <v>9.21378</v>
      </c>
      <c r="G133" s="25"/>
      <c r="H133" s="26"/>
    </row>
    <row r="134" spans="1:8" ht="12.75" customHeight="1">
      <c r="A134" s="23">
        <v>43223</v>
      </c>
      <c r="B134" s="23"/>
      <c r="C134" s="24">
        <f>ROUND(9.09,5)</f>
        <v>9.09</v>
      </c>
      <c r="D134" s="24">
        <f>F134</f>
        <v>9.2508</v>
      </c>
      <c r="E134" s="24">
        <f>F134</f>
        <v>9.2508</v>
      </c>
      <c r="F134" s="24">
        <f>ROUND(9.2508,5)</f>
        <v>9.2508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ROUND(8.355,5)</f>
        <v>8.355</v>
      </c>
      <c r="D136" s="24">
        <f>F136</f>
        <v>8.36887</v>
      </c>
      <c r="E136" s="24">
        <f>F136</f>
        <v>8.36887</v>
      </c>
      <c r="F136" s="24">
        <f>ROUND(8.36887,5)</f>
        <v>8.36887</v>
      </c>
      <c r="G136" s="25"/>
      <c r="H136" s="26"/>
    </row>
    <row r="137" spans="1:8" ht="12.75" customHeight="1">
      <c r="A137" s="23">
        <v>42950</v>
      </c>
      <c r="B137" s="23"/>
      <c r="C137" s="24">
        <f>ROUND(8.355,5)</f>
        <v>8.355</v>
      </c>
      <c r="D137" s="24">
        <f>F137</f>
        <v>8.3944</v>
      </c>
      <c r="E137" s="24">
        <f>F137</f>
        <v>8.3944</v>
      </c>
      <c r="F137" s="24">
        <f>ROUND(8.3944,5)</f>
        <v>8.3944</v>
      </c>
      <c r="G137" s="25"/>
      <c r="H137" s="26"/>
    </row>
    <row r="138" spans="1:8" ht="12.75" customHeight="1">
      <c r="A138" s="23">
        <v>43041</v>
      </c>
      <c r="B138" s="23"/>
      <c r="C138" s="24">
        <f>ROUND(8.355,5)</f>
        <v>8.355</v>
      </c>
      <c r="D138" s="24">
        <f>F138</f>
        <v>8.41142</v>
      </c>
      <c r="E138" s="24">
        <f>F138</f>
        <v>8.41142</v>
      </c>
      <c r="F138" s="24">
        <f>ROUND(8.41142,5)</f>
        <v>8.41142</v>
      </c>
      <c r="G138" s="25"/>
      <c r="H138" s="26"/>
    </row>
    <row r="139" spans="1:8" ht="12.75" customHeight="1">
      <c r="A139" s="23">
        <v>43132</v>
      </c>
      <c r="B139" s="23"/>
      <c r="C139" s="24">
        <f>ROUND(8.355,5)</f>
        <v>8.355</v>
      </c>
      <c r="D139" s="24">
        <f>F139</f>
        <v>8.42588</v>
      </c>
      <c r="E139" s="24">
        <f>F139</f>
        <v>8.42588</v>
      </c>
      <c r="F139" s="24">
        <f>ROUND(8.42588,5)</f>
        <v>8.42588</v>
      </c>
      <c r="G139" s="25"/>
      <c r="H139" s="26"/>
    </row>
    <row r="140" spans="1:8" ht="12.75" customHeight="1">
      <c r="A140" s="23">
        <v>43223</v>
      </c>
      <c r="B140" s="23"/>
      <c r="C140" s="24">
        <f>ROUND(8.355,5)</f>
        <v>8.355</v>
      </c>
      <c r="D140" s="24">
        <f>F140</f>
        <v>8.44961</v>
      </c>
      <c r="E140" s="24">
        <f>F140</f>
        <v>8.44961</v>
      </c>
      <c r="F140" s="24">
        <f>ROUND(8.44961,5)</f>
        <v>8.44961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ROUND(2.075,5)</f>
        <v>2.075</v>
      </c>
      <c r="D142" s="24">
        <f>F142</f>
        <v>301.14068</v>
      </c>
      <c r="E142" s="24">
        <f>F142</f>
        <v>301.14068</v>
      </c>
      <c r="F142" s="24">
        <f>ROUND(301.14068,5)</f>
        <v>301.14068</v>
      </c>
      <c r="G142" s="25"/>
      <c r="H142" s="26"/>
    </row>
    <row r="143" spans="1:8" ht="12.75" customHeight="1">
      <c r="A143" s="23">
        <v>42950</v>
      </c>
      <c r="B143" s="23"/>
      <c r="C143" s="24">
        <f>ROUND(2.075,5)</f>
        <v>2.075</v>
      </c>
      <c r="D143" s="24">
        <f>F143</f>
        <v>299.99601</v>
      </c>
      <c r="E143" s="24">
        <f>F143</f>
        <v>299.99601</v>
      </c>
      <c r="F143" s="24">
        <f>ROUND(299.99601,5)</f>
        <v>299.99601</v>
      </c>
      <c r="G143" s="25"/>
      <c r="H143" s="26"/>
    </row>
    <row r="144" spans="1:8" ht="12.75" customHeight="1">
      <c r="A144" s="23">
        <v>43041</v>
      </c>
      <c r="B144" s="23"/>
      <c r="C144" s="24">
        <f>ROUND(2.075,5)</f>
        <v>2.075</v>
      </c>
      <c r="D144" s="24">
        <f>F144</f>
        <v>305.9586</v>
      </c>
      <c r="E144" s="24">
        <f>F144</f>
        <v>305.9586</v>
      </c>
      <c r="F144" s="24">
        <f>ROUND(305.9586,5)</f>
        <v>305.9586</v>
      </c>
      <c r="G144" s="25"/>
      <c r="H144" s="26"/>
    </row>
    <row r="145" spans="1:8" ht="12.75" customHeight="1">
      <c r="A145" s="23">
        <v>43132</v>
      </c>
      <c r="B145" s="23"/>
      <c r="C145" s="24">
        <f>ROUND(2.075,5)</f>
        <v>2.075</v>
      </c>
      <c r="D145" s="24">
        <f>F145</f>
        <v>304.99267</v>
      </c>
      <c r="E145" s="24">
        <f>F145</f>
        <v>304.99267</v>
      </c>
      <c r="F145" s="24">
        <f>ROUND(304.99267,5)</f>
        <v>304.99267</v>
      </c>
      <c r="G145" s="25"/>
      <c r="H145" s="26"/>
    </row>
    <row r="146" spans="1:8" ht="12.75" customHeight="1">
      <c r="A146" s="23">
        <v>43223</v>
      </c>
      <c r="B146" s="23"/>
      <c r="C146" s="24">
        <f>ROUND(2.075,5)</f>
        <v>2.075</v>
      </c>
      <c r="D146" s="24">
        <f>F146</f>
        <v>310.92776</v>
      </c>
      <c r="E146" s="24">
        <f>F146</f>
        <v>310.92776</v>
      </c>
      <c r="F146" s="24">
        <f>ROUND(310.92776,5)</f>
        <v>310.92776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ROUND(2.12,5)</f>
        <v>2.12</v>
      </c>
      <c r="D148" s="24">
        <f>F148</f>
        <v>248.12737</v>
      </c>
      <c r="E148" s="24">
        <f>F148</f>
        <v>248.12737</v>
      </c>
      <c r="F148" s="24">
        <f>ROUND(248.12737,5)</f>
        <v>248.12737</v>
      </c>
      <c r="G148" s="25"/>
      <c r="H148" s="26"/>
    </row>
    <row r="149" spans="1:8" ht="12.75" customHeight="1">
      <c r="A149" s="23">
        <v>42950</v>
      </c>
      <c r="B149" s="23"/>
      <c r="C149" s="24">
        <f>ROUND(2.12,5)</f>
        <v>2.12</v>
      </c>
      <c r="D149" s="24">
        <f>F149</f>
        <v>249.22007</v>
      </c>
      <c r="E149" s="24">
        <f>F149</f>
        <v>249.22007</v>
      </c>
      <c r="F149" s="24">
        <f>ROUND(249.22007,5)</f>
        <v>249.22007</v>
      </c>
      <c r="G149" s="25"/>
      <c r="H149" s="26"/>
    </row>
    <row r="150" spans="1:8" ht="12.75" customHeight="1">
      <c r="A150" s="23">
        <v>43041</v>
      </c>
      <c r="B150" s="23"/>
      <c r="C150" s="24">
        <f>ROUND(2.12,5)</f>
        <v>2.12</v>
      </c>
      <c r="D150" s="24">
        <f>F150</f>
        <v>254.17333</v>
      </c>
      <c r="E150" s="24">
        <f>F150</f>
        <v>254.17333</v>
      </c>
      <c r="F150" s="24">
        <f>ROUND(254.17333,5)</f>
        <v>254.17333</v>
      </c>
      <c r="G150" s="25"/>
      <c r="H150" s="26"/>
    </row>
    <row r="151" spans="1:8" ht="12.75" customHeight="1">
      <c r="A151" s="23">
        <v>43132</v>
      </c>
      <c r="B151" s="23"/>
      <c r="C151" s="24">
        <f>ROUND(2.12,5)</f>
        <v>2.12</v>
      </c>
      <c r="D151" s="24">
        <f>F151</f>
        <v>255.51315</v>
      </c>
      <c r="E151" s="24">
        <f>F151</f>
        <v>255.51315</v>
      </c>
      <c r="F151" s="24">
        <f>ROUND(255.51315,5)</f>
        <v>255.51315</v>
      </c>
      <c r="G151" s="25"/>
      <c r="H151" s="26"/>
    </row>
    <row r="152" spans="1:8" ht="12.75" customHeight="1">
      <c r="A152" s="23">
        <v>43223</v>
      </c>
      <c r="B152" s="23"/>
      <c r="C152" s="24">
        <f>ROUND(2.12,5)</f>
        <v>2.12</v>
      </c>
      <c r="D152" s="24">
        <f>F152</f>
        <v>260.48724</v>
      </c>
      <c r="E152" s="24">
        <f>F152</f>
        <v>260.48724</v>
      </c>
      <c r="F152" s="24">
        <f>ROUND(260.48724,5)</f>
        <v>260.48724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ROUND(7.285,5)</f>
        <v>7.285</v>
      </c>
      <c r="D154" s="24">
        <f>F154</f>
        <v>7.15829</v>
      </c>
      <c r="E154" s="24">
        <f>F154</f>
        <v>7.15829</v>
      </c>
      <c r="F154" s="24">
        <f>ROUND(7.15829,5)</f>
        <v>7.15829</v>
      </c>
      <c r="G154" s="25"/>
      <c r="H154" s="26"/>
    </row>
    <row r="155" spans="1:8" ht="12.75" customHeight="1">
      <c r="A155" s="23">
        <v>42950</v>
      </c>
      <c r="B155" s="23"/>
      <c r="C155" s="24">
        <f>ROUND(7.285,5)</f>
        <v>7.285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ROUND(7.285,5)</f>
        <v>7.285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ROUND(7.38,5)</f>
        <v>7.38</v>
      </c>
      <c r="D158" s="24">
        <f>F158</f>
        <v>7.36487</v>
      </c>
      <c r="E158" s="24">
        <f>F158</f>
        <v>7.36487</v>
      </c>
      <c r="F158" s="24">
        <f>ROUND(7.36487,5)</f>
        <v>7.36487</v>
      </c>
      <c r="G158" s="25"/>
      <c r="H158" s="26"/>
    </row>
    <row r="159" spans="1:8" ht="12.75" customHeight="1">
      <c r="A159" s="23">
        <v>42950</v>
      </c>
      <c r="B159" s="23"/>
      <c r="C159" s="24">
        <f>ROUND(7.38,5)</f>
        <v>7.38</v>
      </c>
      <c r="D159" s="24">
        <f>F159</f>
        <v>7.29296</v>
      </c>
      <c r="E159" s="24">
        <f>F159</f>
        <v>7.29296</v>
      </c>
      <c r="F159" s="24">
        <f>ROUND(7.29296,5)</f>
        <v>7.29296</v>
      </c>
      <c r="G159" s="25"/>
      <c r="H159" s="26"/>
    </row>
    <row r="160" spans="1:8" ht="12.75" customHeight="1">
      <c r="A160" s="23">
        <v>43041</v>
      </c>
      <c r="B160" s="23"/>
      <c r="C160" s="24">
        <f>ROUND(7.38,5)</f>
        <v>7.38</v>
      </c>
      <c r="D160" s="24">
        <f>F160</f>
        <v>7.1329</v>
      </c>
      <c r="E160" s="24">
        <f>F160</f>
        <v>7.1329</v>
      </c>
      <c r="F160" s="24">
        <f>ROUND(7.1329,5)</f>
        <v>7.1329</v>
      </c>
      <c r="G160" s="25"/>
      <c r="H160" s="26"/>
    </row>
    <row r="161" spans="1:8" ht="12.75" customHeight="1">
      <c r="A161" s="23">
        <v>43132</v>
      </c>
      <c r="B161" s="23"/>
      <c r="C161" s="24">
        <f>ROUND(7.38,5)</f>
        <v>7.38</v>
      </c>
      <c r="D161" s="24">
        <f>F161</f>
        <v>6.85526</v>
      </c>
      <c r="E161" s="24">
        <f>F161</f>
        <v>6.85526</v>
      </c>
      <c r="F161" s="24">
        <f>ROUND(6.85526,5)</f>
        <v>6.85526</v>
      </c>
      <c r="G161" s="25"/>
      <c r="H161" s="26"/>
    </row>
    <row r="162" spans="1:8" ht="12.75" customHeight="1">
      <c r="A162" s="23">
        <v>43223</v>
      </c>
      <c r="B162" s="23"/>
      <c r="C162" s="24">
        <f>ROUND(7.38,5)</f>
        <v>7.38</v>
      </c>
      <c r="D162" s="24">
        <f>F162</f>
        <v>6.43352</v>
      </c>
      <c r="E162" s="24">
        <f>F162</f>
        <v>6.43352</v>
      </c>
      <c r="F162" s="24">
        <f>ROUND(6.43352,5)</f>
        <v>6.43352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ROUND(7.425,5)</f>
        <v>7.425</v>
      </c>
      <c r="D164" s="24">
        <f>F164</f>
        <v>7.41965</v>
      </c>
      <c r="E164" s="24">
        <f>F164</f>
        <v>7.41965</v>
      </c>
      <c r="F164" s="24">
        <f>ROUND(7.41965,5)</f>
        <v>7.41965</v>
      </c>
      <c r="G164" s="25"/>
      <c r="H164" s="26"/>
    </row>
    <row r="165" spans="1:8" ht="12.75" customHeight="1">
      <c r="A165" s="23">
        <v>42950</v>
      </c>
      <c r="B165" s="23"/>
      <c r="C165" s="24">
        <f>ROUND(7.425,5)</f>
        <v>7.425</v>
      </c>
      <c r="D165" s="24">
        <f>F165</f>
        <v>7.38739</v>
      </c>
      <c r="E165" s="24">
        <f>F165</f>
        <v>7.38739</v>
      </c>
      <c r="F165" s="24">
        <f>ROUND(7.38739,5)</f>
        <v>7.38739</v>
      </c>
      <c r="G165" s="25"/>
      <c r="H165" s="26"/>
    </row>
    <row r="166" spans="1:8" ht="12.75" customHeight="1">
      <c r="A166" s="23">
        <v>43041</v>
      </c>
      <c r="B166" s="23"/>
      <c r="C166" s="24">
        <f>ROUND(7.425,5)</f>
        <v>7.425</v>
      </c>
      <c r="D166" s="24">
        <f>F166</f>
        <v>7.30955</v>
      </c>
      <c r="E166" s="24">
        <f>F166</f>
        <v>7.30955</v>
      </c>
      <c r="F166" s="24">
        <f>ROUND(7.30955,5)</f>
        <v>7.30955</v>
      </c>
      <c r="G166" s="25"/>
      <c r="H166" s="26"/>
    </row>
    <row r="167" spans="1:8" ht="12.75" customHeight="1">
      <c r="A167" s="23">
        <v>43132</v>
      </c>
      <c r="B167" s="23"/>
      <c r="C167" s="24">
        <f>ROUND(7.425,5)</f>
        <v>7.425</v>
      </c>
      <c r="D167" s="24">
        <f>F167</f>
        <v>7.1997</v>
      </c>
      <c r="E167" s="24">
        <f>F167</f>
        <v>7.1997</v>
      </c>
      <c r="F167" s="24">
        <f>ROUND(7.1997,5)</f>
        <v>7.1997</v>
      </c>
      <c r="G167" s="25"/>
      <c r="H167" s="26"/>
    </row>
    <row r="168" spans="1:8" ht="12.75" customHeight="1">
      <c r="A168" s="23">
        <v>43223</v>
      </c>
      <c r="B168" s="23"/>
      <c r="C168" s="24">
        <f>ROUND(7.425,5)</f>
        <v>7.425</v>
      </c>
      <c r="D168" s="24">
        <f>F168</f>
        <v>7.10005</v>
      </c>
      <c r="E168" s="24">
        <f>F168</f>
        <v>7.10005</v>
      </c>
      <c r="F168" s="24">
        <f>ROUND(7.10005,5)</f>
        <v>7.10005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ROUND(7.555,5)</f>
        <v>7.555</v>
      </c>
      <c r="D170" s="24">
        <f>F170</f>
        <v>7.55281</v>
      </c>
      <c r="E170" s="24">
        <f>F170</f>
        <v>7.55281</v>
      </c>
      <c r="F170" s="24">
        <f>ROUND(7.55281,5)</f>
        <v>7.55281</v>
      </c>
      <c r="G170" s="25"/>
      <c r="H170" s="26"/>
    </row>
    <row r="171" spans="1:8" ht="12.75" customHeight="1">
      <c r="A171" s="23">
        <v>42950</v>
      </c>
      <c r="B171" s="23"/>
      <c r="C171" s="24">
        <f>ROUND(7.555,5)</f>
        <v>7.555</v>
      </c>
      <c r="D171" s="24">
        <f>F171</f>
        <v>7.5369</v>
      </c>
      <c r="E171" s="24">
        <f>F171</f>
        <v>7.5369</v>
      </c>
      <c r="F171" s="24">
        <f>ROUND(7.5369,5)</f>
        <v>7.5369</v>
      </c>
      <c r="G171" s="25"/>
      <c r="H171" s="26"/>
    </row>
    <row r="172" spans="1:8" ht="12.75" customHeight="1">
      <c r="A172" s="23">
        <v>43041</v>
      </c>
      <c r="B172" s="23"/>
      <c r="C172" s="24">
        <f>ROUND(7.555,5)</f>
        <v>7.555</v>
      </c>
      <c r="D172" s="24">
        <f>F172</f>
        <v>7.50188</v>
      </c>
      <c r="E172" s="24">
        <f>F172</f>
        <v>7.50188</v>
      </c>
      <c r="F172" s="24">
        <f>ROUND(7.50188,5)</f>
        <v>7.50188</v>
      </c>
      <c r="G172" s="25"/>
      <c r="H172" s="26"/>
    </row>
    <row r="173" spans="1:8" ht="12.75" customHeight="1">
      <c r="A173" s="23">
        <v>43132</v>
      </c>
      <c r="B173" s="23"/>
      <c r="C173" s="24">
        <f>ROUND(7.555,5)</f>
        <v>7.555</v>
      </c>
      <c r="D173" s="24">
        <f>F173</f>
        <v>7.45376</v>
      </c>
      <c r="E173" s="24">
        <f>F173</f>
        <v>7.45376</v>
      </c>
      <c r="F173" s="24">
        <f>ROUND(7.45376,5)</f>
        <v>7.45376</v>
      </c>
      <c r="G173" s="25"/>
      <c r="H173" s="26"/>
    </row>
    <row r="174" spans="1:8" ht="12.75" customHeight="1">
      <c r="A174" s="23">
        <v>43223</v>
      </c>
      <c r="B174" s="23"/>
      <c r="C174" s="24">
        <f>ROUND(7.555,5)</f>
        <v>7.555</v>
      </c>
      <c r="D174" s="24">
        <f>F174</f>
        <v>7.41171</v>
      </c>
      <c r="E174" s="24">
        <f>F174</f>
        <v>7.41171</v>
      </c>
      <c r="F174" s="24">
        <f>ROUND(7.41171,5)</f>
        <v>7.41171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ROUND(9.08,5)</f>
        <v>9.08</v>
      </c>
      <c r="D176" s="24">
        <f>F176</f>
        <v>9.09636</v>
      </c>
      <c r="E176" s="24">
        <f>F176</f>
        <v>9.09636</v>
      </c>
      <c r="F176" s="24">
        <f>ROUND(9.09636,5)</f>
        <v>9.09636</v>
      </c>
      <c r="G176" s="25"/>
      <c r="H176" s="26"/>
    </row>
    <row r="177" spans="1:8" ht="12.75" customHeight="1">
      <c r="A177" s="23">
        <v>42950</v>
      </c>
      <c r="B177" s="23"/>
      <c r="C177" s="24">
        <f>ROUND(9.08,5)</f>
        <v>9.08</v>
      </c>
      <c r="D177" s="24">
        <f>F177</f>
        <v>9.13057</v>
      </c>
      <c r="E177" s="24">
        <f>F177</f>
        <v>9.13057</v>
      </c>
      <c r="F177" s="24">
        <f>ROUND(9.13057,5)</f>
        <v>9.13057</v>
      </c>
      <c r="G177" s="25"/>
      <c r="H177" s="26"/>
    </row>
    <row r="178" spans="1:8" ht="12.75" customHeight="1">
      <c r="A178" s="23">
        <v>43041</v>
      </c>
      <c r="B178" s="23"/>
      <c r="C178" s="24">
        <f>ROUND(9.08,5)</f>
        <v>9.08</v>
      </c>
      <c r="D178" s="24">
        <f>F178</f>
        <v>9.16086</v>
      </c>
      <c r="E178" s="24">
        <f>F178</f>
        <v>9.16086</v>
      </c>
      <c r="F178" s="24">
        <f>ROUND(9.16086,5)</f>
        <v>9.16086</v>
      </c>
      <c r="G178" s="25"/>
      <c r="H178" s="26"/>
    </row>
    <row r="179" spans="1:8" ht="12.75" customHeight="1">
      <c r="A179" s="23">
        <v>43132</v>
      </c>
      <c r="B179" s="23"/>
      <c r="C179" s="24">
        <f>ROUND(9.08,5)</f>
        <v>9.08</v>
      </c>
      <c r="D179" s="24">
        <f>F179</f>
        <v>9.1899</v>
      </c>
      <c r="E179" s="24">
        <f>F179</f>
        <v>9.1899</v>
      </c>
      <c r="F179" s="24">
        <f>ROUND(9.1899,5)</f>
        <v>9.1899</v>
      </c>
      <c r="G179" s="25"/>
      <c r="H179" s="26"/>
    </row>
    <row r="180" spans="1:8" ht="12.75" customHeight="1">
      <c r="A180" s="23">
        <v>43223</v>
      </c>
      <c r="B180" s="23"/>
      <c r="C180" s="24">
        <f>ROUND(9.08,5)</f>
        <v>9.08</v>
      </c>
      <c r="D180" s="24">
        <f>F180</f>
        <v>9.22397</v>
      </c>
      <c r="E180" s="24">
        <f>F180</f>
        <v>9.22397</v>
      </c>
      <c r="F180" s="24">
        <f>ROUND(9.22397,5)</f>
        <v>9.22397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ROUND(2.1,5)</f>
        <v>2.1</v>
      </c>
      <c r="D182" s="24">
        <f>F182</f>
        <v>187.1143</v>
      </c>
      <c r="E182" s="24">
        <f>F182</f>
        <v>187.1143</v>
      </c>
      <c r="F182" s="24">
        <f>ROUND(187.1143,5)</f>
        <v>187.1143</v>
      </c>
      <c r="G182" s="25"/>
      <c r="H182" s="26"/>
    </row>
    <row r="183" spans="1:8" ht="12.75" customHeight="1">
      <c r="A183" s="23">
        <v>42950</v>
      </c>
      <c r="B183" s="23"/>
      <c r="C183" s="24">
        <f>ROUND(2.1,5)</f>
        <v>2.1</v>
      </c>
      <c r="D183" s="24">
        <f>F183</f>
        <v>190.72306</v>
      </c>
      <c r="E183" s="24">
        <f>F183</f>
        <v>190.72306</v>
      </c>
      <c r="F183" s="24">
        <f>ROUND(190.72306,5)</f>
        <v>190.72306</v>
      </c>
      <c r="G183" s="25"/>
      <c r="H183" s="26"/>
    </row>
    <row r="184" spans="1:8" ht="12.75" customHeight="1">
      <c r="A184" s="23">
        <v>43041</v>
      </c>
      <c r="B184" s="23"/>
      <c r="C184" s="24">
        <f>ROUND(2.1,5)</f>
        <v>2.1</v>
      </c>
      <c r="D184" s="24">
        <f>F184</f>
        <v>192.08171</v>
      </c>
      <c r="E184" s="24">
        <f>F184</f>
        <v>192.08171</v>
      </c>
      <c r="F184" s="24">
        <f>ROUND(192.08171,5)</f>
        <v>192.08171</v>
      </c>
      <c r="G184" s="25"/>
      <c r="H184" s="26"/>
    </row>
    <row r="185" spans="1:8" ht="12.75" customHeight="1">
      <c r="A185" s="23">
        <v>43132</v>
      </c>
      <c r="B185" s="23"/>
      <c r="C185" s="24">
        <f>ROUND(2.1,5)</f>
        <v>2.1</v>
      </c>
      <c r="D185" s="24">
        <f>F185</f>
        <v>195.96471</v>
      </c>
      <c r="E185" s="24">
        <f>F185</f>
        <v>195.96471</v>
      </c>
      <c r="F185" s="24">
        <f>ROUND(195.96471,5)</f>
        <v>195.96471</v>
      </c>
      <c r="G185" s="25"/>
      <c r="H185" s="26"/>
    </row>
    <row r="186" spans="1:8" ht="12.75" customHeight="1">
      <c r="A186" s="23">
        <v>43223</v>
      </c>
      <c r="B186" s="23"/>
      <c r="C186" s="24">
        <f>ROUND(2.1,5)</f>
        <v>2.1</v>
      </c>
      <c r="D186" s="24">
        <f>F186</f>
        <v>199.78084</v>
      </c>
      <c r="E186" s="24">
        <f>F186</f>
        <v>199.78084</v>
      </c>
      <c r="F186" s="24">
        <f>ROUND(199.78084,5)</f>
        <v>199.78084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ROUND(2,5)</f>
        <v>2</v>
      </c>
      <c r="D192" s="24">
        <f>F192</f>
        <v>149.48906</v>
      </c>
      <c r="E192" s="24">
        <f>F192</f>
        <v>149.48906</v>
      </c>
      <c r="F192" s="24">
        <f>ROUND(149.48906,5)</f>
        <v>149.48906</v>
      </c>
      <c r="G192" s="25"/>
      <c r="H192" s="26"/>
    </row>
    <row r="193" spans="1:8" ht="12.75" customHeight="1">
      <c r="A193" s="23">
        <v>42950</v>
      </c>
      <c r="B193" s="23"/>
      <c r="C193" s="24">
        <f>ROUND(2,5)</f>
        <v>2</v>
      </c>
      <c r="D193" s="24">
        <f>F193</f>
        <v>150.32221</v>
      </c>
      <c r="E193" s="24">
        <f>F193</f>
        <v>150.32221</v>
      </c>
      <c r="F193" s="24">
        <f>ROUND(150.32221,5)</f>
        <v>150.32221</v>
      </c>
      <c r="G193" s="25"/>
      <c r="H193" s="26"/>
    </row>
    <row r="194" spans="1:8" ht="12.75" customHeight="1">
      <c r="A194" s="23">
        <v>43041</v>
      </c>
      <c r="B194" s="23"/>
      <c r="C194" s="24">
        <f>ROUND(2,5)</f>
        <v>2</v>
      </c>
      <c r="D194" s="24">
        <f>F194</f>
        <v>153.31</v>
      </c>
      <c r="E194" s="24">
        <f>F194</f>
        <v>153.31</v>
      </c>
      <c r="F194" s="24">
        <f>ROUND(153.31,5)</f>
        <v>153.31</v>
      </c>
      <c r="G194" s="25"/>
      <c r="H194" s="26"/>
    </row>
    <row r="195" spans="1:8" ht="12.75" customHeight="1">
      <c r="A195" s="23">
        <v>43132</v>
      </c>
      <c r="B195" s="23"/>
      <c r="C195" s="24">
        <f>ROUND(2,5)</f>
        <v>2</v>
      </c>
      <c r="D195" s="24">
        <f>F195</f>
        <v>156.34208</v>
      </c>
      <c r="E195" s="24">
        <f>F195</f>
        <v>156.34208</v>
      </c>
      <c r="F195" s="24">
        <f>ROUND(156.34208,5)</f>
        <v>156.34208</v>
      </c>
      <c r="G195" s="25"/>
      <c r="H195" s="26"/>
    </row>
    <row r="196" spans="1:8" ht="12.75" customHeight="1">
      <c r="A196" s="23">
        <v>43223</v>
      </c>
      <c r="B196" s="23"/>
      <c r="C196" s="24">
        <f>ROUND(2,5)</f>
        <v>2</v>
      </c>
      <c r="D196" s="24">
        <f>F196</f>
        <v>159.38684</v>
      </c>
      <c r="E196" s="24">
        <f>F196</f>
        <v>159.38684</v>
      </c>
      <c r="F196" s="24">
        <f>ROUND(159.38684,5)</f>
        <v>159.38684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ROUND(8.785,5)</f>
        <v>8.785</v>
      </c>
      <c r="D198" s="24">
        <f>F198</f>
        <v>8.79964</v>
      </c>
      <c r="E198" s="24">
        <f>F198</f>
        <v>8.79964</v>
      </c>
      <c r="F198" s="24">
        <f>ROUND(8.79964,5)</f>
        <v>8.79964</v>
      </c>
      <c r="G198" s="25"/>
      <c r="H198" s="26"/>
    </row>
    <row r="199" spans="1:8" ht="12.75" customHeight="1">
      <c r="A199" s="23">
        <v>42950</v>
      </c>
      <c r="B199" s="23"/>
      <c r="C199" s="24">
        <f>ROUND(8.785,5)</f>
        <v>8.785</v>
      </c>
      <c r="D199" s="24">
        <f>F199</f>
        <v>8.82954</v>
      </c>
      <c r="E199" s="24">
        <f>F199</f>
        <v>8.82954</v>
      </c>
      <c r="F199" s="24">
        <f>ROUND(8.82954,5)</f>
        <v>8.82954</v>
      </c>
      <c r="G199" s="25"/>
      <c r="H199" s="26"/>
    </row>
    <row r="200" spans="1:8" ht="12.75" customHeight="1">
      <c r="A200" s="23">
        <v>43041</v>
      </c>
      <c r="B200" s="23"/>
      <c r="C200" s="24">
        <f>ROUND(8.785,5)</f>
        <v>8.785</v>
      </c>
      <c r="D200" s="24">
        <f>F200</f>
        <v>8.857</v>
      </c>
      <c r="E200" s="24">
        <f>F200</f>
        <v>8.857</v>
      </c>
      <c r="F200" s="24">
        <f>ROUND(8.857,5)</f>
        <v>8.857</v>
      </c>
      <c r="G200" s="25"/>
      <c r="H200" s="26"/>
    </row>
    <row r="201" spans="1:8" ht="12.75" customHeight="1">
      <c r="A201" s="23">
        <v>43132</v>
      </c>
      <c r="B201" s="23"/>
      <c r="C201" s="24">
        <f>ROUND(8.785,5)</f>
        <v>8.785</v>
      </c>
      <c r="D201" s="24">
        <f>F201</f>
        <v>8.88368</v>
      </c>
      <c r="E201" s="24">
        <f>F201</f>
        <v>8.88368</v>
      </c>
      <c r="F201" s="24">
        <f>ROUND(8.88368,5)</f>
        <v>8.88368</v>
      </c>
      <c r="G201" s="25"/>
      <c r="H201" s="26"/>
    </row>
    <row r="202" spans="1:8" ht="12.75" customHeight="1">
      <c r="A202" s="23">
        <v>43223</v>
      </c>
      <c r="B202" s="23"/>
      <c r="C202" s="24">
        <f>ROUND(8.785,5)</f>
        <v>8.785</v>
      </c>
      <c r="D202" s="24">
        <f>F202</f>
        <v>8.91312</v>
      </c>
      <c r="E202" s="24">
        <f>F202</f>
        <v>8.91312</v>
      </c>
      <c r="F202" s="24">
        <f>ROUND(8.91312,5)</f>
        <v>8.91312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ROUND(9.15,5)</f>
        <v>9.15</v>
      </c>
      <c r="D204" s="24">
        <f>F204</f>
        <v>9.16574</v>
      </c>
      <c r="E204" s="24">
        <f>F204</f>
        <v>9.16574</v>
      </c>
      <c r="F204" s="24">
        <f>ROUND(9.16574,5)</f>
        <v>9.16574</v>
      </c>
      <c r="G204" s="25"/>
      <c r="H204" s="26"/>
    </row>
    <row r="205" spans="1:8" ht="12.75" customHeight="1">
      <c r="A205" s="23">
        <v>42950</v>
      </c>
      <c r="B205" s="23"/>
      <c r="C205" s="24">
        <f>ROUND(9.15,5)</f>
        <v>9.15</v>
      </c>
      <c r="D205" s="24">
        <f>F205</f>
        <v>9.19871</v>
      </c>
      <c r="E205" s="24">
        <f>F205</f>
        <v>9.19871</v>
      </c>
      <c r="F205" s="24">
        <f>ROUND(9.19871,5)</f>
        <v>9.19871</v>
      </c>
      <c r="G205" s="25"/>
      <c r="H205" s="26"/>
    </row>
    <row r="206" spans="1:8" ht="12.75" customHeight="1">
      <c r="A206" s="23">
        <v>43041</v>
      </c>
      <c r="B206" s="23"/>
      <c r="C206" s="24">
        <f>ROUND(9.15,5)</f>
        <v>9.15</v>
      </c>
      <c r="D206" s="24">
        <f>F206</f>
        <v>9.22968</v>
      </c>
      <c r="E206" s="24">
        <f>F206</f>
        <v>9.22968</v>
      </c>
      <c r="F206" s="24">
        <f>ROUND(9.22968,5)</f>
        <v>9.22968</v>
      </c>
      <c r="G206" s="25"/>
      <c r="H206" s="26"/>
    </row>
    <row r="207" spans="1:8" ht="12.75" customHeight="1">
      <c r="A207" s="23">
        <v>43132</v>
      </c>
      <c r="B207" s="23"/>
      <c r="C207" s="24">
        <f>ROUND(9.15,5)</f>
        <v>9.15</v>
      </c>
      <c r="D207" s="24">
        <f>F207</f>
        <v>9.26016</v>
      </c>
      <c r="E207" s="24">
        <f>F207</f>
        <v>9.26016</v>
      </c>
      <c r="F207" s="24">
        <f>ROUND(9.26016,5)</f>
        <v>9.26016</v>
      </c>
      <c r="G207" s="25"/>
      <c r="H207" s="26"/>
    </row>
    <row r="208" spans="1:8" ht="12.75" customHeight="1">
      <c r="A208" s="23">
        <v>43223</v>
      </c>
      <c r="B208" s="23"/>
      <c r="C208" s="24">
        <f>ROUND(9.15,5)</f>
        <v>9.15</v>
      </c>
      <c r="D208" s="24">
        <f>F208</f>
        <v>9.29262</v>
      </c>
      <c r="E208" s="24">
        <f>F208</f>
        <v>9.29262</v>
      </c>
      <c r="F208" s="24">
        <f>ROUND(9.29262,5)</f>
        <v>9.29262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ROUND(9.205,5)</f>
        <v>9.205</v>
      </c>
      <c r="D210" s="24">
        <f>F210</f>
        <v>9.22132</v>
      </c>
      <c r="E210" s="24">
        <f>F210</f>
        <v>9.22132</v>
      </c>
      <c r="F210" s="24">
        <f>ROUND(9.22132,5)</f>
        <v>9.22132</v>
      </c>
      <c r="G210" s="25"/>
      <c r="H210" s="26"/>
    </row>
    <row r="211" spans="1:8" ht="12.75" customHeight="1">
      <c r="A211" s="23">
        <v>42950</v>
      </c>
      <c r="B211" s="23"/>
      <c r="C211" s="24">
        <f>ROUND(9.205,5)</f>
        <v>9.205</v>
      </c>
      <c r="D211" s="24">
        <f>F211</f>
        <v>9.25564</v>
      </c>
      <c r="E211" s="24">
        <f>F211</f>
        <v>9.25564</v>
      </c>
      <c r="F211" s="24">
        <f>ROUND(9.25564,5)</f>
        <v>9.25564</v>
      </c>
      <c r="G211" s="25"/>
      <c r="H211" s="26"/>
    </row>
    <row r="212" spans="1:8" ht="12.75" customHeight="1">
      <c r="A212" s="23">
        <v>43041</v>
      </c>
      <c r="B212" s="23"/>
      <c r="C212" s="24">
        <f>ROUND(9.205,5)</f>
        <v>9.205</v>
      </c>
      <c r="D212" s="24">
        <f>F212</f>
        <v>9.28797</v>
      </c>
      <c r="E212" s="24">
        <f>F212</f>
        <v>9.28797</v>
      </c>
      <c r="F212" s="24">
        <f>ROUND(9.28797,5)</f>
        <v>9.28797</v>
      </c>
      <c r="G212" s="25"/>
      <c r="H212" s="26"/>
    </row>
    <row r="213" spans="1:8" ht="12.75" customHeight="1">
      <c r="A213" s="23">
        <v>43132</v>
      </c>
      <c r="B213" s="23"/>
      <c r="C213" s="24">
        <f>ROUND(9.205,5)</f>
        <v>9.205</v>
      </c>
      <c r="D213" s="24">
        <f>F213</f>
        <v>9.31987</v>
      </c>
      <c r="E213" s="24">
        <f>F213</f>
        <v>9.31987</v>
      </c>
      <c r="F213" s="24">
        <f>ROUND(9.31987,5)</f>
        <v>9.31987</v>
      </c>
      <c r="G213" s="25"/>
      <c r="H213" s="26"/>
    </row>
    <row r="214" spans="1:8" ht="12.75" customHeight="1">
      <c r="A214" s="23">
        <v>43223</v>
      </c>
      <c r="B214" s="23"/>
      <c r="C214" s="24">
        <f>ROUND(9.205,5)</f>
        <v>9.205</v>
      </c>
      <c r="D214" s="24">
        <f>F214</f>
        <v>9.35373</v>
      </c>
      <c r="E214" s="24">
        <f>F214</f>
        <v>9.35373</v>
      </c>
      <c r="F214" s="24">
        <f>ROUND(9.35373,5)</f>
        <v>9.35373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ROUND(1.84000116383951,4)</f>
        <v>1.84</v>
      </c>
      <c r="D216" s="28">
        <f>F216</f>
        <v>1.82</v>
      </c>
      <c r="E216" s="28">
        <f>F216</f>
        <v>1.82</v>
      </c>
      <c r="F216" s="28">
        <f>ROUND(1.82,4)</f>
        <v>1.82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42825</v>
      </c>
      <c r="B218" s="23"/>
      <c r="C218" s="28">
        <f>ROUND(13.47294871875,4)</f>
        <v>13.4729</v>
      </c>
      <c r="D218" s="28">
        <f>F218</f>
        <v>13.4826</v>
      </c>
      <c r="E218" s="28">
        <f>F218</f>
        <v>13.4826</v>
      </c>
      <c r="F218" s="28">
        <f>ROUND(13.4826,4)</f>
        <v>13.4826</v>
      </c>
      <c r="G218" s="25"/>
      <c r="H218" s="26"/>
    </row>
    <row r="219" spans="1:8" ht="12.75" customHeight="1">
      <c r="A219" s="23">
        <v>42838</v>
      </c>
      <c r="B219" s="23"/>
      <c r="C219" s="28">
        <f>ROUND(13.47294871875,4)</f>
        <v>13.4729</v>
      </c>
      <c r="D219" s="28">
        <f>F219</f>
        <v>13.5217</v>
      </c>
      <c r="E219" s="28">
        <f>F219</f>
        <v>13.5217</v>
      </c>
      <c r="F219" s="28">
        <f>ROUND(13.5217,4)</f>
        <v>13.5217</v>
      </c>
      <c r="G219" s="25"/>
      <c r="H219" s="26"/>
    </row>
    <row r="220" spans="1:8" ht="12.75" customHeight="1">
      <c r="A220" s="23">
        <v>42853</v>
      </c>
      <c r="B220" s="23"/>
      <c r="C220" s="28">
        <f>ROUND(13.47294871875,4)</f>
        <v>13.4729</v>
      </c>
      <c r="D220" s="28">
        <f>F220</f>
        <v>13.5423</v>
      </c>
      <c r="E220" s="28">
        <f>F220</f>
        <v>13.5423</v>
      </c>
      <c r="F220" s="28">
        <f>ROUND(13.5423,4)</f>
        <v>13.5423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42825</v>
      </c>
      <c r="B222" s="23"/>
      <c r="C222" s="28">
        <f>ROUND(15.56781209375,4)</f>
        <v>15.5678</v>
      </c>
      <c r="D222" s="28">
        <f>F222</f>
        <v>15.578</v>
      </c>
      <c r="E222" s="28">
        <f>F222</f>
        <v>15.578</v>
      </c>
      <c r="F222" s="28">
        <f>ROUND(15.578,4)</f>
        <v>15.578</v>
      </c>
      <c r="G222" s="25"/>
      <c r="H222" s="26"/>
    </row>
    <row r="223" spans="1:8" ht="12.75" customHeight="1">
      <c r="A223" s="23">
        <v>42838</v>
      </c>
      <c r="B223" s="23"/>
      <c r="C223" s="28">
        <f>ROUND(15.56781209375,4)</f>
        <v>15.5678</v>
      </c>
      <c r="D223" s="28">
        <f>F223</f>
        <v>15.6187</v>
      </c>
      <c r="E223" s="28">
        <f>F223</f>
        <v>15.6187</v>
      </c>
      <c r="F223" s="28">
        <f>ROUND(15.6187,4)</f>
        <v>15.6187</v>
      </c>
      <c r="G223" s="25"/>
      <c r="H223" s="26"/>
    </row>
    <row r="224" spans="1:8" ht="12.75" customHeight="1">
      <c r="A224" s="23">
        <v>42850</v>
      </c>
      <c r="B224" s="23"/>
      <c r="C224" s="28">
        <f>ROUND(15.56781209375,4)</f>
        <v>15.5678</v>
      </c>
      <c r="D224" s="28">
        <f>F224</f>
        <v>15.6542</v>
      </c>
      <c r="E224" s="28">
        <f>F224</f>
        <v>15.6542</v>
      </c>
      <c r="F224" s="28">
        <f>ROUND(15.6542,4)</f>
        <v>15.6542</v>
      </c>
      <c r="G224" s="25"/>
      <c r="H224" s="26"/>
    </row>
    <row r="225" spans="1:8" ht="12.75" customHeight="1">
      <c r="A225" s="23">
        <v>42853</v>
      </c>
      <c r="B225" s="23"/>
      <c r="C225" s="28">
        <f>ROUND(15.56781209375,4)</f>
        <v>15.5678</v>
      </c>
      <c r="D225" s="28">
        <f>F225</f>
        <v>15.6633</v>
      </c>
      <c r="E225" s="28">
        <f>F225</f>
        <v>15.6633</v>
      </c>
      <c r="F225" s="28">
        <f>ROUND(15.6633,4)</f>
        <v>15.6633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42821</v>
      </c>
      <c r="B227" s="23"/>
      <c r="C227" s="28">
        <f>ROUND(12.474375,4)</f>
        <v>12.4744</v>
      </c>
      <c r="D227" s="28">
        <f>F227</f>
        <v>12.4765</v>
      </c>
      <c r="E227" s="28">
        <f>F227</f>
        <v>12.4765</v>
      </c>
      <c r="F227" s="28">
        <f>ROUND(12.4765,4)</f>
        <v>12.4765</v>
      </c>
      <c r="G227" s="25"/>
      <c r="H227" s="26"/>
    </row>
    <row r="228" spans="1:8" ht="12.75" customHeight="1">
      <c r="A228" s="23">
        <v>42823</v>
      </c>
      <c r="B228" s="23"/>
      <c r="C228" s="28">
        <f>ROUND(12.474375,4)</f>
        <v>12.4744</v>
      </c>
      <c r="D228" s="28">
        <f>F228</f>
        <v>12.4765</v>
      </c>
      <c r="E228" s="28">
        <f>F228</f>
        <v>12.4765</v>
      </c>
      <c r="F228" s="28">
        <f>ROUND(12.4765,4)</f>
        <v>12.4765</v>
      </c>
      <c r="G228" s="25"/>
      <c r="H228" s="26"/>
    </row>
    <row r="229" spans="1:8" ht="12.75" customHeight="1">
      <c r="A229" s="23">
        <v>42825</v>
      </c>
      <c r="B229" s="23"/>
      <c r="C229" s="28">
        <f>ROUND(12.474375,4)</f>
        <v>12.4744</v>
      </c>
      <c r="D229" s="28">
        <f>F229</f>
        <v>12.4808</v>
      </c>
      <c r="E229" s="28">
        <f>F229</f>
        <v>12.4808</v>
      </c>
      <c r="F229" s="28">
        <f>ROUND(12.4808,4)</f>
        <v>12.4808</v>
      </c>
      <c r="G229" s="25"/>
      <c r="H229" s="26"/>
    </row>
    <row r="230" spans="1:8" ht="12.75" customHeight="1">
      <c r="A230" s="23">
        <v>42828</v>
      </c>
      <c r="B230" s="23"/>
      <c r="C230" s="28">
        <f>ROUND(12.474375,4)</f>
        <v>12.4744</v>
      </c>
      <c r="D230" s="28">
        <f>F230</f>
        <v>12.4872</v>
      </c>
      <c r="E230" s="28">
        <f>F230</f>
        <v>12.4872</v>
      </c>
      <c r="F230" s="28">
        <f>ROUND(12.4872,4)</f>
        <v>12.4872</v>
      </c>
      <c r="G230" s="25"/>
      <c r="H230" s="26"/>
    </row>
    <row r="231" spans="1:8" ht="12.75" customHeight="1">
      <c r="A231" s="23">
        <v>42835</v>
      </c>
      <c r="B231" s="23"/>
      <c r="C231" s="28">
        <f>ROUND(12.474375,4)</f>
        <v>12.4744</v>
      </c>
      <c r="D231" s="28">
        <f>F231</f>
        <v>12.5018</v>
      </c>
      <c r="E231" s="28">
        <f>F231</f>
        <v>12.5018</v>
      </c>
      <c r="F231" s="28">
        <f>ROUND(12.5018,4)</f>
        <v>12.5018</v>
      </c>
      <c r="G231" s="25"/>
      <c r="H231" s="26"/>
    </row>
    <row r="232" spans="1:8" ht="12.75" customHeight="1">
      <c r="A232" s="23">
        <v>42836</v>
      </c>
      <c r="B232" s="23"/>
      <c r="C232" s="28">
        <f>ROUND(12.474375,4)</f>
        <v>12.4744</v>
      </c>
      <c r="D232" s="28">
        <f>F232</f>
        <v>12.5039</v>
      </c>
      <c r="E232" s="28">
        <f>F232</f>
        <v>12.5039</v>
      </c>
      <c r="F232" s="28">
        <f>ROUND(12.5039,4)</f>
        <v>12.5039</v>
      </c>
      <c r="G232" s="25"/>
      <c r="H232" s="26"/>
    </row>
    <row r="233" spans="1:8" ht="12.75" customHeight="1">
      <c r="A233" s="23">
        <v>42837</v>
      </c>
      <c r="B233" s="23"/>
      <c r="C233" s="28">
        <f>ROUND(12.474375,4)</f>
        <v>12.4744</v>
      </c>
      <c r="D233" s="28">
        <f>F233</f>
        <v>12.506</v>
      </c>
      <c r="E233" s="28">
        <f>F233</f>
        <v>12.506</v>
      </c>
      <c r="F233" s="28">
        <f>ROUND(12.506,4)</f>
        <v>12.506</v>
      </c>
      <c r="G233" s="25"/>
      <c r="H233" s="26"/>
    </row>
    <row r="234" spans="1:8" ht="12.75" customHeight="1">
      <c r="A234" s="23">
        <v>42838</v>
      </c>
      <c r="B234" s="23"/>
      <c r="C234" s="28">
        <f>ROUND(12.474375,4)</f>
        <v>12.4744</v>
      </c>
      <c r="D234" s="28">
        <f>F234</f>
        <v>12.5081</v>
      </c>
      <c r="E234" s="28">
        <f>F234</f>
        <v>12.5081</v>
      </c>
      <c r="F234" s="28">
        <f>ROUND(12.5081,4)</f>
        <v>12.5081</v>
      </c>
      <c r="G234" s="25"/>
      <c r="H234" s="26"/>
    </row>
    <row r="235" spans="1:8" ht="12.75" customHeight="1">
      <c r="A235" s="23">
        <v>42843</v>
      </c>
      <c r="B235" s="23"/>
      <c r="C235" s="28">
        <f>ROUND(12.474375,4)</f>
        <v>12.4744</v>
      </c>
      <c r="D235" s="28">
        <f>F235</f>
        <v>12.5185</v>
      </c>
      <c r="E235" s="28">
        <f>F235</f>
        <v>12.5185</v>
      </c>
      <c r="F235" s="28">
        <f>ROUND(12.5185,4)</f>
        <v>12.5185</v>
      </c>
      <c r="G235" s="25"/>
      <c r="H235" s="26"/>
    </row>
    <row r="236" spans="1:8" ht="12.75" customHeight="1">
      <c r="A236" s="23">
        <v>42845</v>
      </c>
      <c r="B236" s="23"/>
      <c r="C236" s="28">
        <f>ROUND(12.474375,4)</f>
        <v>12.4744</v>
      </c>
      <c r="D236" s="28">
        <f>F236</f>
        <v>12.5227</v>
      </c>
      <c r="E236" s="28">
        <f>F236</f>
        <v>12.5227</v>
      </c>
      <c r="F236" s="28">
        <f>ROUND(12.5227,4)</f>
        <v>12.5227</v>
      </c>
      <c r="G236" s="25"/>
      <c r="H236" s="26"/>
    </row>
    <row r="237" spans="1:8" ht="12.75" customHeight="1">
      <c r="A237" s="23">
        <v>42846</v>
      </c>
      <c r="B237" s="23"/>
      <c r="C237" s="28">
        <f>ROUND(12.474375,4)</f>
        <v>12.4744</v>
      </c>
      <c r="D237" s="28">
        <f>F237</f>
        <v>12.5248</v>
      </c>
      <c r="E237" s="28">
        <f>F237</f>
        <v>12.5248</v>
      </c>
      <c r="F237" s="28">
        <f>ROUND(12.5248,4)</f>
        <v>12.5248</v>
      </c>
      <c r="G237" s="25"/>
      <c r="H237" s="26"/>
    </row>
    <row r="238" spans="1:8" ht="12.75" customHeight="1">
      <c r="A238" s="23">
        <v>42850</v>
      </c>
      <c r="B238" s="23"/>
      <c r="C238" s="28">
        <f>ROUND(12.474375,4)</f>
        <v>12.4744</v>
      </c>
      <c r="D238" s="28">
        <f>F238</f>
        <v>12.5331</v>
      </c>
      <c r="E238" s="28">
        <f>F238</f>
        <v>12.5331</v>
      </c>
      <c r="F238" s="28">
        <f>ROUND(12.5331,4)</f>
        <v>12.5331</v>
      </c>
      <c r="G238" s="25"/>
      <c r="H238" s="26"/>
    </row>
    <row r="239" spans="1:8" ht="12.75" customHeight="1">
      <c r="A239" s="23">
        <v>42853</v>
      </c>
      <c r="B239" s="23"/>
      <c r="C239" s="28">
        <f>ROUND(12.474375,4)</f>
        <v>12.4744</v>
      </c>
      <c r="D239" s="28">
        <f>F239</f>
        <v>12.5394</v>
      </c>
      <c r="E239" s="28">
        <f>F239</f>
        <v>12.5394</v>
      </c>
      <c r="F239" s="28">
        <f>ROUND(12.5394,4)</f>
        <v>12.5394</v>
      </c>
      <c r="G239" s="25"/>
      <c r="H239" s="26"/>
    </row>
    <row r="240" spans="1:8" ht="12.75" customHeight="1">
      <c r="A240" s="23">
        <v>42857</v>
      </c>
      <c r="B240" s="23"/>
      <c r="C240" s="28">
        <f>ROUND(12.474375,4)</f>
        <v>12.4744</v>
      </c>
      <c r="D240" s="28">
        <f>F240</f>
        <v>12.5478</v>
      </c>
      <c r="E240" s="28">
        <f>F240</f>
        <v>12.5478</v>
      </c>
      <c r="F240" s="28">
        <f>ROUND(12.5478,4)</f>
        <v>12.5478</v>
      </c>
      <c r="G240" s="25"/>
      <c r="H240" s="26"/>
    </row>
    <row r="241" spans="1:8" ht="12.75" customHeight="1">
      <c r="A241" s="23">
        <v>42859</v>
      </c>
      <c r="B241" s="23"/>
      <c r="C241" s="28">
        <f>ROUND(12.474375,4)</f>
        <v>12.4744</v>
      </c>
      <c r="D241" s="28">
        <f>F241</f>
        <v>12.552</v>
      </c>
      <c r="E241" s="28">
        <f>F241</f>
        <v>12.552</v>
      </c>
      <c r="F241" s="28">
        <f>ROUND(12.552,4)</f>
        <v>12.552</v>
      </c>
      <c r="G241" s="25"/>
      <c r="H241" s="26"/>
    </row>
    <row r="242" spans="1:8" ht="12.75" customHeight="1">
      <c r="A242" s="23">
        <v>42866</v>
      </c>
      <c r="B242" s="23"/>
      <c r="C242" s="28">
        <f>ROUND(12.474375,4)</f>
        <v>12.4744</v>
      </c>
      <c r="D242" s="28">
        <f>F242</f>
        <v>12.5666</v>
      </c>
      <c r="E242" s="28">
        <f>F242</f>
        <v>12.5666</v>
      </c>
      <c r="F242" s="28">
        <f>ROUND(12.5666,4)</f>
        <v>12.5666</v>
      </c>
      <c r="G242" s="25"/>
      <c r="H242" s="26"/>
    </row>
    <row r="243" spans="1:8" ht="12.75" customHeight="1">
      <c r="A243" s="23">
        <v>42881</v>
      </c>
      <c r="B243" s="23"/>
      <c r="C243" s="28">
        <f>ROUND(12.474375,4)</f>
        <v>12.4744</v>
      </c>
      <c r="D243" s="28">
        <f>F243</f>
        <v>12.598</v>
      </c>
      <c r="E243" s="28">
        <f>F243</f>
        <v>12.598</v>
      </c>
      <c r="F243" s="28">
        <f>ROUND(12.598,4)</f>
        <v>12.598</v>
      </c>
      <c r="G243" s="25"/>
      <c r="H243" s="26"/>
    </row>
    <row r="244" spans="1:8" ht="12.75" customHeight="1">
      <c r="A244" s="23">
        <v>42886</v>
      </c>
      <c r="B244" s="23"/>
      <c r="C244" s="28">
        <f>ROUND(12.474375,4)</f>
        <v>12.4744</v>
      </c>
      <c r="D244" s="28">
        <f>F244</f>
        <v>12.6085</v>
      </c>
      <c r="E244" s="28">
        <f>F244</f>
        <v>12.6085</v>
      </c>
      <c r="F244" s="28">
        <f>ROUND(12.6085,4)</f>
        <v>12.6085</v>
      </c>
      <c r="G244" s="25"/>
      <c r="H244" s="26"/>
    </row>
    <row r="245" spans="1:8" ht="12.75" customHeight="1">
      <c r="A245" s="23">
        <v>42914</v>
      </c>
      <c r="B245" s="23"/>
      <c r="C245" s="28">
        <f>ROUND(12.474375,4)</f>
        <v>12.4744</v>
      </c>
      <c r="D245" s="28">
        <f>F245</f>
        <v>12.6664</v>
      </c>
      <c r="E245" s="28">
        <f>F245</f>
        <v>12.6664</v>
      </c>
      <c r="F245" s="28">
        <f>ROUND(12.6664,4)</f>
        <v>12.6664</v>
      </c>
      <c r="G245" s="25"/>
      <c r="H245" s="26"/>
    </row>
    <row r="246" spans="1:8" ht="12.75" customHeight="1">
      <c r="A246" s="23">
        <v>42916</v>
      </c>
      <c r="B246" s="23"/>
      <c r="C246" s="28">
        <f>ROUND(12.474375,4)</f>
        <v>12.4744</v>
      </c>
      <c r="D246" s="28">
        <f>F246</f>
        <v>12.6706</v>
      </c>
      <c r="E246" s="28">
        <f>F246</f>
        <v>12.6706</v>
      </c>
      <c r="F246" s="28">
        <f>ROUND(12.6706,4)</f>
        <v>12.6706</v>
      </c>
      <c r="G246" s="25"/>
      <c r="H246" s="26"/>
    </row>
    <row r="247" spans="1:8" ht="12.75" customHeight="1">
      <c r="A247" s="23">
        <v>42928</v>
      </c>
      <c r="B247" s="23"/>
      <c r="C247" s="28">
        <f>ROUND(12.474375,4)</f>
        <v>12.4744</v>
      </c>
      <c r="D247" s="28">
        <f>F247</f>
        <v>12.6956</v>
      </c>
      <c r="E247" s="28">
        <f>F247</f>
        <v>12.6956</v>
      </c>
      <c r="F247" s="28">
        <f>ROUND(12.6956,4)</f>
        <v>12.6956</v>
      </c>
      <c r="G247" s="25"/>
      <c r="H247" s="26"/>
    </row>
    <row r="248" spans="1:8" ht="12.75" customHeight="1">
      <c r="A248" s="23">
        <v>42937</v>
      </c>
      <c r="B248" s="23"/>
      <c r="C248" s="28">
        <f>ROUND(12.474375,4)</f>
        <v>12.4744</v>
      </c>
      <c r="D248" s="28">
        <f>F248</f>
        <v>12.7143</v>
      </c>
      <c r="E248" s="28">
        <f>F248</f>
        <v>12.7143</v>
      </c>
      <c r="F248" s="28">
        <f>ROUND(12.7143,4)</f>
        <v>12.7143</v>
      </c>
      <c r="G248" s="25"/>
      <c r="H248" s="26"/>
    </row>
    <row r="249" spans="1:8" ht="12.75" customHeight="1">
      <c r="A249" s="23">
        <v>42941</v>
      </c>
      <c r="B249" s="23"/>
      <c r="C249" s="28">
        <f>ROUND(12.474375,4)</f>
        <v>12.4744</v>
      </c>
      <c r="D249" s="28">
        <f>F249</f>
        <v>12.7226</v>
      </c>
      <c r="E249" s="28">
        <f>F249</f>
        <v>12.7226</v>
      </c>
      <c r="F249" s="28">
        <f>ROUND(12.7226,4)</f>
        <v>12.7226</v>
      </c>
      <c r="G249" s="25"/>
      <c r="H249" s="26"/>
    </row>
    <row r="250" spans="1:8" ht="12.75" customHeight="1">
      <c r="A250" s="23">
        <v>42943</v>
      </c>
      <c r="B250" s="23"/>
      <c r="C250" s="28">
        <f>ROUND(12.474375,4)</f>
        <v>12.4744</v>
      </c>
      <c r="D250" s="28">
        <f>F250</f>
        <v>12.7268</v>
      </c>
      <c r="E250" s="28">
        <f>F250</f>
        <v>12.7268</v>
      </c>
      <c r="F250" s="28">
        <f>ROUND(12.7268,4)</f>
        <v>12.7268</v>
      </c>
      <c r="G250" s="25"/>
      <c r="H250" s="26"/>
    </row>
    <row r="251" spans="1:8" ht="12.75" customHeight="1">
      <c r="A251" s="23">
        <v>42947</v>
      </c>
      <c r="B251" s="23"/>
      <c r="C251" s="28">
        <f>ROUND(12.474375,4)</f>
        <v>12.4744</v>
      </c>
      <c r="D251" s="28">
        <f>F251</f>
        <v>12.7351</v>
      </c>
      <c r="E251" s="28">
        <f>F251</f>
        <v>12.7351</v>
      </c>
      <c r="F251" s="28">
        <f>ROUND(12.7351,4)</f>
        <v>12.7351</v>
      </c>
      <c r="G251" s="25"/>
      <c r="H251" s="26"/>
    </row>
    <row r="252" spans="1:8" ht="12.75" customHeight="1">
      <c r="A252" s="23">
        <v>42958</v>
      </c>
      <c r="B252" s="23"/>
      <c r="C252" s="28">
        <f>ROUND(12.474375,4)</f>
        <v>12.4744</v>
      </c>
      <c r="D252" s="28">
        <f>F252</f>
        <v>12.758</v>
      </c>
      <c r="E252" s="28">
        <f>F252</f>
        <v>12.758</v>
      </c>
      <c r="F252" s="28">
        <f>ROUND(12.758,4)</f>
        <v>12.758</v>
      </c>
      <c r="G252" s="25"/>
      <c r="H252" s="26"/>
    </row>
    <row r="253" spans="1:8" ht="12.75" customHeight="1">
      <c r="A253" s="23">
        <v>42976</v>
      </c>
      <c r="B253" s="23"/>
      <c r="C253" s="28">
        <f>ROUND(12.474375,4)</f>
        <v>12.4744</v>
      </c>
      <c r="D253" s="28">
        <f>F253</f>
        <v>12.7955</v>
      </c>
      <c r="E253" s="28">
        <f>F253</f>
        <v>12.7955</v>
      </c>
      <c r="F253" s="28">
        <f>ROUND(12.7955,4)</f>
        <v>12.7955</v>
      </c>
      <c r="G253" s="25"/>
      <c r="H253" s="26"/>
    </row>
    <row r="254" spans="1:8" ht="12.75" customHeight="1">
      <c r="A254" s="23">
        <v>43005</v>
      </c>
      <c r="B254" s="23"/>
      <c r="C254" s="28">
        <f>ROUND(12.474375,4)</f>
        <v>12.4744</v>
      </c>
      <c r="D254" s="28">
        <f>F254</f>
        <v>12.8559</v>
      </c>
      <c r="E254" s="28">
        <f>F254</f>
        <v>12.8559</v>
      </c>
      <c r="F254" s="28">
        <f>ROUND(12.8559,4)</f>
        <v>12.8559</v>
      </c>
      <c r="G254" s="25"/>
      <c r="H254" s="26"/>
    </row>
    <row r="255" spans="1:8" ht="12.75" customHeight="1">
      <c r="A255" s="23">
        <v>43006</v>
      </c>
      <c r="B255" s="23"/>
      <c r="C255" s="28">
        <f>ROUND(12.474375,4)</f>
        <v>12.4744</v>
      </c>
      <c r="D255" s="28">
        <f>F255</f>
        <v>12.858</v>
      </c>
      <c r="E255" s="28">
        <f>F255</f>
        <v>12.858</v>
      </c>
      <c r="F255" s="28">
        <f>ROUND(12.858,4)</f>
        <v>12.858</v>
      </c>
      <c r="G255" s="25"/>
      <c r="H255" s="26"/>
    </row>
    <row r="256" spans="1:8" ht="12.75" customHeight="1">
      <c r="A256" s="23">
        <v>43031</v>
      </c>
      <c r="B256" s="23"/>
      <c r="C256" s="28">
        <f>ROUND(12.474375,4)</f>
        <v>12.4744</v>
      </c>
      <c r="D256" s="28">
        <f>F256</f>
        <v>12.9089</v>
      </c>
      <c r="E256" s="28">
        <f>F256</f>
        <v>12.9089</v>
      </c>
      <c r="F256" s="28">
        <f>ROUND(12.9089,4)</f>
        <v>12.9089</v>
      </c>
      <c r="G256" s="25"/>
      <c r="H256" s="26"/>
    </row>
    <row r="257" spans="1:8" ht="12.75" customHeight="1">
      <c r="A257" s="23">
        <v>43035</v>
      </c>
      <c r="B257" s="23"/>
      <c r="C257" s="28">
        <f>ROUND(12.474375,4)</f>
        <v>12.4744</v>
      </c>
      <c r="D257" s="28">
        <f>F257</f>
        <v>12.917</v>
      </c>
      <c r="E257" s="28">
        <f>F257</f>
        <v>12.917</v>
      </c>
      <c r="F257" s="28">
        <f>ROUND(12.917,4)</f>
        <v>12.917</v>
      </c>
      <c r="G257" s="25"/>
      <c r="H257" s="26"/>
    </row>
    <row r="258" spans="1:8" ht="12.75" customHeight="1">
      <c r="A258" s="23">
        <v>43052</v>
      </c>
      <c r="B258" s="23"/>
      <c r="C258" s="28">
        <f>ROUND(12.474375,4)</f>
        <v>12.4744</v>
      </c>
      <c r="D258" s="28">
        <f>F258</f>
        <v>12.9516</v>
      </c>
      <c r="E258" s="28">
        <f>F258</f>
        <v>12.9516</v>
      </c>
      <c r="F258" s="28">
        <f>ROUND(12.9516,4)</f>
        <v>12.9516</v>
      </c>
      <c r="G258" s="25"/>
      <c r="H258" s="26"/>
    </row>
    <row r="259" spans="1:8" ht="12.75" customHeight="1">
      <c r="A259" s="23">
        <v>43067</v>
      </c>
      <c r="B259" s="23"/>
      <c r="C259" s="28">
        <f>ROUND(12.474375,4)</f>
        <v>12.4744</v>
      </c>
      <c r="D259" s="28">
        <f>F259</f>
        <v>12.9821</v>
      </c>
      <c r="E259" s="28">
        <f>F259</f>
        <v>12.9821</v>
      </c>
      <c r="F259" s="28">
        <f>ROUND(12.9821,4)</f>
        <v>12.9821</v>
      </c>
      <c r="G259" s="25"/>
      <c r="H259" s="26"/>
    </row>
    <row r="260" spans="1:8" ht="12.75" customHeight="1">
      <c r="A260" s="23">
        <v>43091</v>
      </c>
      <c r="B260" s="23"/>
      <c r="C260" s="28">
        <f>ROUND(12.474375,4)</f>
        <v>12.4744</v>
      </c>
      <c r="D260" s="28">
        <f>F260</f>
        <v>13.031</v>
      </c>
      <c r="E260" s="28">
        <f>F260</f>
        <v>13.031</v>
      </c>
      <c r="F260" s="28">
        <f>ROUND(13.031,4)</f>
        <v>13.031</v>
      </c>
      <c r="G260" s="25"/>
      <c r="H260" s="26"/>
    </row>
    <row r="261" spans="1:8" ht="12.75" customHeight="1">
      <c r="A261" s="23">
        <v>43144</v>
      </c>
      <c r="B261" s="23"/>
      <c r="C261" s="28">
        <f>ROUND(12.474375,4)</f>
        <v>12.4744</v>
      </c>
      <c r="D261" s="28">
        <f>F261</f>
        <v>13.1375</v>
      </c>
      <c r="E261" s="28">
        <f>F261</f>
        <v>13.1375</v>
      </c>
      <c r="F261" s="28">
        <f>ROUND(13.1375,4)</f>
        <v>13.1375</v>
      </c>
      <c r="G261" s="25"/>
      <c r="H261" s="26"/>
    </row>
    <row r="262" spans="1:8" ht="12.75" customHeight="1">
      <c r="A262" s="23">
        <v>43146</v>
      </c>
      <c r="B262" s="23"/>
      <c r="C262" s="28">
        <f>ROUND(12.474375,4)</f>
        <v>12.4744</v>
      </c>
      <c r="D262" s="28">
        <f>F262</f>
        <v>13.1416</v>
      </c>
      <c r="E262" s="28">
        <f>F262</f>
        <v>13.1416</v>
      </c>
      <c r="F262" s="28">
        <f>ROUND(13.1416,4)</f>
        <v>13.1416</v>
      </c>
      <c r="G262" s="25"/>
      <c r="H262" s="26"/>
    </row>
    <row r="263" spans="1:8" ht="12.75" customHeight="1">
      <c r="A263" s="23">
        <v>43215</v>
      </c>
      <c r="B263" s="23"/>
      <c r="C263" s="28">
        <f>ROUND(12.474375,4)</f>
        <v>12.4744</v>
      </c>
      <c r="D263" s="28">
        <f>F263</f>
        <v>13.2814</v>
      </c>
      <c r="E263" s="28">
        <f>F263</f>
        <v>13.2814</v>
      </c>
      <c r="F263" s="28">
        <f>ROUND(13.2814,4)</f>
        <v>13.2814</v>
      </c>
      <c r="G263" s="25"/>
      <c r="H263" s="26"/>
    </row>
    <row r="264" spans="1:8" ht="12.75" customHeight="1">
      <c r="A264" s="23">
        <v>43231</v>
      </c>
      <c r="B264" s="23"/>
      <c r="C264" s="28">
        <f>ROUND(12.474375,4)</f>
        <v>12.4744</v>
      </c>
      <c r="D264" s="28">
        <f>F264</f>
        <v>13.3142</v>
      </c>
      <c r="E264" s="28">
        <f>F264</f>
        <v>13.3142</v>
      </c>
      <c r="F264" s="28">
        <f>ROUND(13.3142,4)</f>
        <v>13.3142</v>
      </c>
      <c r="G264" s="25"/>
      <c r="H264" s="26"/>
    </row>
    <row r="265" spans="1:8" ht="12.75" customHeight="1">
      <c r="A265" s="23">
        <v>43235</v>
      </c>
      <c r="B265" s="23"/>
      <c r="C265" s="28">
        <f>ROUND(12.474375,4)</f>
        <v>12.4744</v>
      </c>
      <c r="D265" s="28">
        <f>F265</f>
        <v>13.3224</v>
      </c>
      <c r="E265" s="28">
        <f>F265</f>
        <v>13.3224</v>
      </c>
      <c r="F265" s="28">
        <f>ROUND(13.3224,4)</f>
        <v>13.3224</v>
      </c>
      <c r="G265" s="25"/>
      <c r="H265" s="26"/>
    </row>
    <row r="266" spans="1:8" ht="12.75" customHeight="1">
      <c r="A266" s="23">
        <v>43325</v>
      </c>
      <c r="B266" s="23"/>
      <c r="C266" s="28">
        <f>ROUND(12.474375,4)</f>
        <v>12.4744</v>
      </c>
      <c r="D266" s="28">
        <f>F266</f>
        <v>13.5072</v>
      </c>
      <c r="E266" s="28">
        <f>F266</f>
        <v>13.5072</v>
      </c>
      <c r="F266" s="28">
        <f>ROUND(13.5072,4)</f>
        <v>13.5072</v>
      </c>
      <c r="G266" s="25"/>
      <c r="H266" s="26"/>
    </row>
    <row r="267" spans="1:8" ht="12.75" customHeight="1">
      <c r="A267" s="23">
        <v>43417</v>
      </c>
      <c r="B267" s="23"/>
      <c r="C267" s="28">
        <f>ROUND(12.474375,4)</f>
        <v>12.4744</v>
      </c>
      <c r="D267" s="28">
        <f>F267</f>
        <v>13.6962</v>
      </c>
      <c r="E267" s="28">
        <f>F267</f>
        <v>13.6962</v>
      </c>
      <c r="F267" s="28">
        <f>ROUND(13.6962,4)</f>
        <v>13.6962</v>
      </c>
      <c r="G267" s="25"/>
      <c r="H267" s="26"/>
    </row>
    <row r="268" spans="1:8" ht="12.75" customHeight="1">
      <c r="A268" s="23">
        <v>43509</v>
      </c>
      <c r="B268" s="23"/>
      <c r="C268" s="28">
        <f>ROUND(12.474375,4)</f>
        <v>12.4744</v>
      </c>
      <c r="D268" s="28">
        <f>F268</f>
        <v>13.8851</v>
      </c>
      <c r="E268" s="28">
        <f>F268</f>
        <v>13.8851</v>
      </c>
      <c r="F268" s="28">
        <f>ROUND(13.8851,4)</f>
        <v>13.8851</v>
      </c>
      <c r="G268" s="25"/>
      <c r="H268" s="26"/>
    </row>
    <row r="269" spans="1:8" ht="12.75" customHeight="1">
      <c r="A269" s="23" t="s">
        <v>63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42905</v>
      </c>
      <c r="B270" s="23"/>
      <c r="C270" s="28">
        <f>ROUND(1.08005,4)</f>
        <v>1.0801</v>
      </c>
      <c r="D270" s="28">
        <f>F270</f>
        <v>1.0844</v>
      </c>
      <c r="E270" s="28">
        <f>F270</f>
        <v>1.0844</v>
      </c>
      <c r="F270" s="28">
        <f>ROUND(1.0844,4)</f>
        <v>1.0844</v>
      </c>
      <c r="G270" s="25"/>
      <c r="H270" s="26"/>
    </row>
    <row r="271" spans="1:8" ht="12.75" customHeight="1">
      <c r="A271" s="23">
        <v>42996</v>
      </c>
      <c r="B271" s="23"/>
      <c r="C271" s="28">
        <f>ROUND(1.08005,4)</f>
        <v>1.0801</v>
      </c>
      <c r="D271" s="28">
        <f>F271</f>
        <v>1.0894</v>
      </c>
      <c r="E271" s="28">
        <f>F271</f>
        <v>1.0894</v>
      </c>
      <c r="F271" s="28">
        <f>ROUND(1.0894,4)</f>
        <v>1.0894</v>
      </c>
      <c r="G271" s="25"/>
      <c r="H271" s="26"/>
    </row>
    <row r="272" spans="1:8" ht="12.75" customHeight="1">
      <c r="A272" s="23">
        <v>43087</v>
      </c>
      <c r="B272" s="23"/>
      <c r="C272" s="28">
        <f>ROUND(1.08005,4)</f>
        <v>1.0801</v>
      </c>
      <c r="D272" s="28">
        <f>F272</f>
        <v>1.0949</v>
      </c>
      <c r="E272" s="28">
        <f>F272</f>
        <v>1.0949</v>
      </c>
      <c r="F272" s="28">
        <f>ROUND(1.0949,4)</f>
        <v>1.0949</v>
      </c>
      <c r="G272" s="25"/>
      <c r="H272" s="26"/>
    </row>
    <row r="273" spans="1:8" ht="12.75" customHeight="1">
      <c r="A273" s="23">
        <v>43178</v>
      </c>
      <c r="B273" s="23"/>
      <c r="C273" s="28">
        <f>ROUND(1.08005,4)</f>
        <v>1.0801</v>
      </c>
      <c r="D273" s="28">
        <f>F273</f>
        <v>1.1009</v>
      </c>
      <c r="E273" s="28">
        <f>F273</f>
        <v>1.1009</v>
      </c>
      <c r="F273" s="28">
        <f>ROUND(1.1009,4)</f>
        <v>1.1009</v>
      </c>
      <c r="G273" s="25"/>
      <c r="H273" s="26"/>
    </row>
    <row r="274" spans="1:8" ht="12.75" customHeight="1">
      <c r="A274" s="23" t="s">
        <v>64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42905</v>
      </c>
      <c r="B275" s="23"/>
      <c r="C275" s="28">
        <f>ROUND(1.24798333333333,4)</f>
        <v>1.248</v>
      </c>
      <c r="D275" s="28">
        <f>F275</f>
        <v>1.2507</v>
      </c>
      <c r="E275" s="28">
        <f>F275</f>
        <v>1.2507</v>
      </c>
      <c r="F275" s="28">
        <f>ROUND(1.2507,4)</f>
        <v>1.2507</v>
      </c>
      <c r="G275" s="25"/>
      <c r="H275" s="26"/>
    </row>
    <row r="276" spans="1:8" ht="12.75" customHeight="1">
      <c r="A276" s="23">
        <v>42996</v>
      </c>
      <c r="B276" s="23"/>
      <c r="C276" s="28">
        <f>ROUND(1.24798333333333,4)</f>
        <v>1.248</v>
      </c>
      <c r="D276" s="28">
        <f>F276</f>
        <v>1.2538</v>
      </c>
      <c r="E276" s="28">
        <f>F276</f>
        <v>1.2538</v>
      </c>
      <c r="F276" s="28">
        <f>ROUND(1.2538,4)</f>
        <v>1.2538</v>
      </c>
      <c r="G276" s="25"/>
      <c r="H276" s="26"/>
    </row>
    <row r="277" spans="1:8" ht="12.75" customHeight="1">
      <c r="A277" s="23">
        <v>43087</v>
      </c>
      <c r="B277" s="23"/>
      <c r="C277" s="28">
        <f>ROUND(1.24798333333333,4)</f>
        <v>1.248</v>
      </c>
      <c r="D277" s="28">
        <f>F277</f>
        <v>1.2572</v>
      </c>
      <c r="E277" s="28">
        <f>F277</f>
        <v>1.2572</v>
      </c>
      <c r="F277" s="28">
        <f>ROUND(1.2572,4)</f>
        <v>1.2572</v>
      </c>
      <c r="G277" s="25"/>
      <c r="H277" s="26"/>
    </row>
    <row r="278" spans="1:8" ht="12.75" customHeight="1">
      <c r="A278" s="23">
        <v>43178</v>
      </c>
      <c r="B278" s="23"/>
      <c r="C278" s="28">
        <f>ROUND(1.24798333333333,4)</f>
        <v>1.248</v>
      </c>
      <c r="D278" s="28">
        <f>F278</f>
        <v>1.261</v>
      </c>
      <c r="E278" s="28">
        <f>F278</f>
        <v>1.261</v>
      </c>
      <c r="F278" s="28">
        <f>ROUND(1.261,4)</f>
        <v>1.261</v>
      </c>
      <c r="G278" s="25"/>
      <c r="H278" s="26"/>
    </row>
    <row r="279" spans="1:8" ht="12.75" customHeight="1">
      <c r="A279" s="23" t="s">
        <v>65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42905</v>
      </c>
      <c r="B280" s="23"/>
      <c r="C280" s="28">
        <f>ROUND(9.51441371875,4)</f>
        <v>9.5144</v>
      </c>
      <c r="D280" s="28">
        <f>F280</f>
        <v>9.632</v>
      </c>
      <c r="E280" s="28">
        <f>F280</f>
        <v>9.632</v>
      </c>
      <c r="F280" s="28">
        <f>ROUND(9.632,4)</f>
        <v>9.632</v>
      </c>
      <c r="G280" s="25"/>
      <c r="H280" s="26"/>
    </row>
    <row r="281" spans="1:8" ht="12.75" customHeight="1">
      <c r="A281" s="23">
        <v>42996</v>
      </c>
      <c r="B281" s="23"/>
      <c r="C281" s="28">
        <f>ROUND(9.51441371875,4)</f>
        <v>9.5144</v>
      </c>
      <c r="D281" s="28">
        <f>F281</f>
        <v>9.762</v>
      </c>
      <c r="E281" s="28">
        <f>F281</f>
        <v>9.762</v>
      </c>
      <c r="F281" s="28">
        <f>ROUND(9.762,4)</f>
        <v>9.762</v>
      </c>
      <c r="G281" s="25"/>
      <c r="H281" s="26"/>
    </row>
    <row r="282" spans="1:8" ht="12.75" customHeight="1">
      <c r="A282" s="23">
        <v>43087</v>
      </c>
      <c r="B282" s="23"/>
      <c r="C282" s="28">
        <f>ROUND(9.51441371875,4)</f>
        <v>9.5144</v>
      </c>
      <c r="D282" s="28">
        <f>F282</f>
        <v>9.8907</v>
      </c>
      <c r="E282" s="28">
        <f>F282</f>
        <v>9.8907</v>
      </c>
      <c r="F282" s="28">
        <f>ROUND(9.8907,4)</f>
        <v>9.8907</v>
      </c>
      <c r="G282" s="25"/>
      <c r="H282" s="26"/>
    </row>
    <row r="283" spans="1:8" ht="12.75" customHeight="1">
      <c r="A283" s="23">
        <v>43178</v>
      </c>
      <c r="B283" s="23"/>
      <c r="C283" s="28">
        <f>ROUND(9.51441371875,4)</f>
        <v>9.5144</v>
      </c>
      <c r="D283" s="28">
        <f>F283</f>
        <v>10.0183</v>
      </c>
      <c r="E283" s="28">
        <f>F283</f>
        <v>10.0183</v>
      </c>
      <c r="F283" s="28">
        <f>ROUND(10.0183,4)</f>
        <v>10.0183</v>
      </c>
      <c r="G283" s="25"/>
      <c r="H283" s="26"/>
    </row>
    <row r="284" spans="1:8" ht="12.75" customHeight="1">
      <c r="A284" s="23">
        <v>43269</v>
      </c>
      <c r="B284" s="23"/>
      <c r="C284" s="28">
        <f>ROUND(9.51441371875,4)</f>
        <v>9.5144</v>
      </c>
      <c r="D284" s="28">
        <f>F284</f>
        <v>10.1499</v>
      </c>
      <c r="E284" s="28">
        <f>F284</f>
        <v>10.1499</v>
      </c>
      <c r="F284" s="28">
        <f>ROUND(10.1499,4)</f>
        <v>10.1499</v>
      </c>
      <c r="G284" s="25"/>
      <c r="H284" s="26"/>
    </row>
    <row r="285" spans="1:8" ht="12.75" customHeight="1">
      <c r="A285" s="23">
        <v>43360</v>
      </c>
      <c r="B285" s="23"/>
      <c r="C285" s="28">
        <f>ROUND(9.51441371875,4)</f>
        <v>9.5144</v>
      </c>
      <c r="D285" s="28">
        <f>F285</f>
        <v>10.2802</v>
      </c>
      <c r="E285" s="28">
        <f>F285</f>
        <v>10.2802</v>
      </c>
      <c r="F285" s="28">
        <f>ROUND(10.2802,4)</f>
        <v>10.2802</v>
      </c>
      <c r="G285" s="25"/>
      <c r="H285" s="26"/>
    </row>
    <row r="286" spans="1:8" ht="12.75" customHeight="1">
      <c r="A286" s="23">
        <v>43448</v>
      </c>
      <c r="B286" s="23"/>
      <c r="C286" s="28">
        <f>ROUND(9.51441371875,4)</f>
        <v>9.5144</v>
      </c>
      <c r="D286" s="28">
        <f>F286</f>
        <v>10.409</v>
      </c>
      <c r="E286" s="28">
        <f>F286</f>
        <v>10.409</v>
      </c>
      <c r="F286" s="28">
        <f>ROUND(10.409,4)</f>
        <v>10.409</v>
      </c>
      <c r="G286" s="25"/>
      <c r="H286" s="26"/>
    </row>
    <row r="287" spans="1:8" ht="12.75" customHeight="1">
      <c r="A287" s="23" t="s">
        <v>66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42905</v>
      </c>
      <c r="B288" s="23"/>
      <c r="C288" s="28">
        <f>ROUND(3.39632851425304,4)</f>
        <v>3.3963</v>
      </c>
      <c r="D288" s="28">
        <f>F288</f>
        <v>3.7463</v>
      </c>
      <c r="E288" s="28">
        <f>F288</f>
        <v>3.7463</v>
      </c>
      <c r="F288" s="28">
        <f>ROUND(3.7463,4)</f>
        <v>3.7463</v>
      </c>
      <c r="G288" s="25"/>
      <c r="H288" s="26"/>
    </row>
    <row r="289" spans="1:8" ht="12.75" customHeight="1">
      <c r="A289" s="23">
        <v>42996</v>
      </c>
      <c r="B289" s="23"/>
      <c r="C289" s="28">
        <f>ROUND(3.39632851425304,4)</f>
        <v>3.3963</v>
      </c>
      <c r="D289" s="28">
        <f>F289</f>
        <v>3.7989</v>
      </c>
      <c r="E289" s="28">
        <f>F289</f>
        <v>3.7989</v>
      </c>
      <c r="F289" s="28">
        <f>ROUND(3.7989,4)</f>
        <v>3.7989</v>
      </c>
      <c r="G289" s="25"/>
      <c r="H289" s="26"/>
    </row>
    <row r="290" spans="1:8" ht="12.75" customHeight="1">
      <c r="A290" s="23">
        <v>43087</v>
      </c>
      <c r="B290" s="23"/>
      <c r="C290" s="28">
        <f>ROUND(3.39632851425304,4)</f>
        <v>3.3963</v>
      </c>
      <c r="D290" s="28">
        <f>F290</f>
        <v>3.8501</v>
      </c>
      <c r="E290" s="28">
        <f>F290</f>
        <v>3.8501</v>
      </c>
      <c r="F290" s="28">
        <f>ROUND(3.8501,4)</f>
        <v>3.8501</v>
      </c>
      <c r="G290" s="25"/>
      <c r="H290" s="26"/>
    </row>
    <row r="291" spans="1:8" ht="12.75" customHeight="1">
      <c r="A291" s="23" t="s">
        <v>67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42905</v>
      </c>
      <c r="B292" s="23"/>
      <c r="C292" s="28">
        <f>ROUND(1.22810221875,4)</f>
        <v>1.2281</v>
      </c>
      <c r="D292" s="28">
        <f>F292</f>
        <v>1.2419</v>
      </c>
      <c r="E292" s="28">
        <f>F292</f>
        <v>1.2419</v>
      </c>
      <c r="F292" s="28">
        <f>ROUND(1.2419,4)</f>
        <v>1.2419</v>
      </c>
      <c r="G292" s="25"/>
      <c r="H292" s="26"/>
    </row>
    <row r="293" spans="1:8" ht="12.75" customHeight="1">
      <c r="A293" s="23">
        <v>42996</v>
      </c>
      <c r="B293" s="23"/>
      <c r="C293" s="28">
        <f>ROUND(1.22810221875,4)</f>
        <v>1.2281</v>
      </c>
      <c r="D293" s="28">
        <f>F293</f>
        <v>1.256</v>
      </c>
      <c r="E293" s="28">
        <f>F293</f>
        <v>1.256</v>
      </c>
      <c r="F293" s="28">
        <f>ROUND(1.256,4)</f>
        <v>1.256</v>
      </c>
      <c r="G293" s="25"/>
      <c r="H293" s="26"/>
    </row>
    <row r="294" spans="1:8" ht="12.75" customHeight="1">
      <c r="A294" s="23">
        <v>43087</v>
      </c>
      <c r="B294" s="23"/>
      <c r="C294" s="28">
        <f>ROUND(1.22810221875,4)</f>
        <v>1.2281</v>
      </c>
      <c r="D294" s="28">
        <f>F294</f>
        <v>1.2699</v>
      </c>
      <c r="E294" s="28">
        <f>F294</f>
        <v>1.2699</v>
      </c>
      <c r="F294" s="28">
        <f>ROUND(1.2699,4)</f>
        <v>1.2699</v>
      </c>
      <c r="G294" s="25"/>
      <c r="H294" s="26"/>
    </row>
    <row r="295" spans="1:8" ht="12.75" customHeight="1">
      <c r="A295" s="23">
        <v>43178</v>
      </c>
      <c r="B295" s="23"/>
      <c r="C295" s="28">
        <f>ROUND(1.22810221875,4)</f>
        <v>1.2281</v>
      </c>
      <c r="D295" s="28">
        <f>F295</f>
        <v>1.2809</v>
      </c>
      <c r="E295" s="28">
        <f>F295</f>
        <v>1.2809</v>
      </c>
      <c r="F295" s="28">
        <f>ROUND(1.2809,4)</f>
        <v>1.2809</v>
      </c>
      <c r="G295" s="25"/>
      <c r="H295" s="26"/>
    </row>
    <row r="296" spans="1:8" ht="12.75" customHeight="1">
      <c r="A296" s="23" t="s">
        <v>68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42905</v>
      </c>
      <c r="B297" s="23"/>
      <c r="C297" s="28">
        <f>ROUND(9.32245347881324,4)</f>
        <v>9.3225</v>
      </c>
      <c r="D297" s="28">
        <f>F297</f>
        <v>9.4628</v>
      </c>
      <c r="E297" s="28">
        <f>F297</f>
        <v>9.4628</v>
      </c>
      <c r="F297" s="28">
        <f>ROUND(9.4628,4)</f>
        <v>9.4628</v>
      </c>
      <c r="G297" s="25"/>
      <c r="H297" s="26"/>
    </row>
    <row r="298" spans="1:8" ht="12.75" customHeight="1">
      <c r="A298" s="23">
        <v>42996</v>
      </c>
      <c r="B298" s="23"/>
      <c r="C298" s="28">
        <f>ROUND(9.32245347881324,4)</f>
        <v>9.3225</v>
      </c>
      <c r="D298" s="28">
        <f>F298</f>
        <v>9.6177</v>
      </c>
      <c r="E298" s="28">
        <f>F298</f>
        <v>9.6177</v>
      </c>
      <c r="F298" s="28">
        <f>ROUND(9.6177,4)</f>
        <v>9.6177</v>
      </c>
      <c r="G298" s="25"/>
      <c r="H298" s="26"/>
    </row>
    <row r="299" spans="1:8" ht="12.75" customHeight="1">
      <c r="A299" s="23">
        <v>43087</v>
      </c>
      <c r="B299" s="23"/>
      <c r="C299" s="28">
        <f>ROUND(9.32245347881324,4)</f>
        <v>9.3225</v>
      </c>
      <c r="D299" s="28">
        <f>F299</f>
        <v>9.7725</v>
      </c>
      <c r="E299" s="28">
        <f>F299</f>
        <v>9.7725</v>
      </c>
      <c r="F299" s="28">
        <f>ROUND(9.7725,4)</f>
        <v>9.7725</v>
      </c>
      <c r="G299" s="25"/>
      <c r="H299" s="26"/>
    </row>
    <row r="300" spans="1:8" ht="12.75" customHeight="1">
      <c r="A300" s="23">
        <v>43178</v>
      </c>
      <c r="B300" s="23"/>
      <c r="C300" s="28">
        <f>ROUND(9.32245347881324,4)</f>
        <v>9.3225</v>
      </c>
      <c r="D300" s="28">
        <f>F300</f>
        <v>9.9275</v>
      </c>
      <c r="E300" s="28">
        <f>F300</f>
        <v>9.9275</v>
      </c>
      <c r="F300" s="28">
        <f>ROUND(9.9275,4)</f>
        <v>9.9275</v>
      </c>
      <c r="G300" s="25"/>
      <c r="H300" s="26"/>
    </row>
    <row r="301" spans="1:8" ht="12.75" customHeight="1">
      <c r="A301" s="23" t="s">
        <v>69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42905</v>
      </c>
      <c r="B302" s="23"/>
      <c r="C302" s="28">
        <f>ROUND(1.84000116383951,4)</f>
        <v>1.84</v>
      </c>
      <c r="D302" s="28">
        <f>F302</f>
        <v>1.8275</v>
      </c>
      <c r="E302" s="28">
        <f>F302</f>
        <v>1.8275</v>
      </c>
      <c r="F302" s="28">
        <f>ROUND(1.8275,4)</f>
        <v>1.8275</v>
      </c>
      <c r="G302" s="25"/>
      <c r="H302" s="26"/>
    </row>
    <row r="303" spans="1:8" ht="12.75" customHeight="1">
      <c r="A303" s="23">
        <v>42996</v>
      </c>
      <c r="B303" s="23"/>
      <c r="C303" s="28">
        <f>ROUND(1.84000116383951,4)</f>
        <v>1.84</v>
      </c>
      <c r="D303" s="28">
        <f>F303</f>
        <v>1.8426</v>
      </c>
      <c r="E303" s="28">
        <f>F303</f>
        <v>1.8426</v>
      </c>
      <c r="F303" s="28">
        <f>ROUND(1.8426,4)</f>
        <v>1.8426</v>
      </c>
      <c r="G303" s="25"/>
      <c r="H303" s="26"/>
    </row>
    <row r="304" spans="1:8" ht="12.75" customHeight="1">
      <c r="A304" s="23">
        <v>43087</v>
      </c>
      <c r="B304" s="23"/>
      <c r="C304" s="28">
        <f>ROUND(1.84000116383951,4)</f>
        <v>1.84</v>
      </c>
      <c r="D304" s="28">
        <f>F304</f>
        <v>1.8568</v>
      </c>
      <c r="E304" s="28">
        <f>F304</f>
        <v>1.8568</v>
      </c>
      <c r="F304" s="28">
        <f>ROUND(1.8568,4)</f>
        <v>1.8568</v>
      </c>
      <c r="G304" s="25"/>
      <c r="H304" s="26"/>
    </row>
    <row r="305" spans="1:8" ht="12.75" customHeight="1">
      <c r="A305" s="23">
        <v>43178</v>
      </c>
      <c r="B305" s="23"/>
      <c r="C305" s="28">
        <f>ROUND(1.84000116383951,4)</f>
        <v>1.84</v>
      </c>
      <c r="D305" s="28">
        <f>F305</f>
        <v>1.8698</v>
      </c>
      <c r="E305" s="28">
        <f>F305</f>
        <v>1.8698</v>
      </c>
      <c r="F305" s="28">
        <f>ROUND(1.8698,4)</f>
        <v>1.8698</v>
      </c>
      <c r="G305" s="25"/>
      <c r="H305" s="26"/>
    </row>
    <row r="306" spans="1:8" ht="12.75" customHeight="1">
      <c r="A306" s="23" t="s">
        <v>70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42905</v>
      </c>
      <c r="B307" s="23"/>
      <c r="C307" s="28">
        <f>ROUND(1.81121411874029,4)</f>
        <v>1.8112</v>
      </c>
      <c r="D307" s="28">
        <f>F307</f>
        <v>1.8511</v>
      </c>
      <c r="E307" s="28">
        <f>F307</f>
        <v>1.8511</v>
      </c>
      <c r="F307" s="28">
        <f>ROUND(1.8511,4)</f>
        <v>1.8511</v>
      </c>
      <c r="G307" s="25"/>
      <c r="H307" s="26"/>
    </row>
    <row r="308" spans="1:8" ht="12.75" customHeight="1">
      <c r="A308" s="23">
        <v>42996</v>
      </c>
      <c r="B308" s="23"/>
      <c r="C308" s="28">
        <f>ROUND(1.81121411874029,4)</f>
        <v>1.8112</v>
      </c>
      <c r="D308" s="28">
        <f>F308</f>
        <v>1.8888</v>
      </c>
      <c r="E308" s="28">
        <f>F308</f>
        <v>1.8888</v>
      </c>
      <c r="F308" s="28">
        <f>ROUND(1.8888,4)</f>
        <v>1.8888</v>
      </c>
      <c r="G308" s="25"/>
      <c r="H308" s="26"/>
    </row>
    <row r="309" spans="1:8" ht="12.75" customHeight="1">
      <c r="A309" s="23">
        <v>43087</v>
      </c>
      <c r="B309" s="23"/>
      <c r="C309" s="28">
        <f>ROUND(1.81121411874029,4)</f>
        <v>1.8112</v>
      </c>
      <c r="D309" s="28">
        <f>F309</f>
        <v>1.9276</v>
      </c>
      <c r="E309" s="28">
        <f>F309</f>
        <v>1.9276</v>
      </c>
      <c r="F309" s="28">
        <f>ROUND(1.9276,4)</f>
        <v>1.9276</v>
      </c>
      <c r="G309" s="25"/>
      <c r="H309" s="26"/>
    </row>
    <row r="310" spans="1:8" ht="12.75" customHeight="1">
      <c r="A310" s="23">
        <v>43178</v>
      </c>
      <c r="B310" s="23"/>
      <c r="C310" s="28">
        <f>ROUND(1.81121411874029,4)</f>
        <v>1.8112</v>
      </c>
      <c r="D310" s="28">
        <f>F310</f>
        <v>1.9623</v>
      </c>
      <c r="E310" s="28">
        <f>F310</f>
        <v>1.9623</v>
      </c>
      <c r="F310" s="28">
        <f>ROUND(1.9623,4)</f>
        <v>1.9623</v>
      </c>
      <c r="G310" s="25"/>
      <c r="H310" s="26"/>
    </row>
    <row r="311" spans="1:8" ht="12.75" customHeight="1">
      <c r="A311" s="23" t="s">
        <v>71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42905</v>
      </c>
      <c r="B312" s="23"/>
      <c r="C312" s="28">
        <f>ROUND(13.47294871875,4)</f>
        <v>13.4729</v>
      </c>
      <c r="D312" s="28">
        <f>F312</f>
        <v>13.715</v>
      </c>
      <c r="E312" s="28">
        <f>F312</f>
        <v>13.715</v>
      </c>
      <c r="F312" s="28">
        <f>ROUND(13.715,4)</f>
        <v>13.715</v>
      </c>
      <c r="G312" s="25"/>
      <c r="H312" s="26"/>
    </row>
    <row r="313" spans="1:8" ht="12.75" customHeight="1">
      <c r="A313" s="23">
        <v>42996</v>
      </c>
      <c r="B313" s="23"/>
      <c r="C313" s="28">
        <f>ROUND(13.47294871875,4)</f>
        <v>13.4729</v>
      </c>
      <c r="D313" s="28">
        <f>F313</f>
        <v>13.9855</v>
      </c>
      <c r="E313" s="28">
        <f>F313</f>
        <v>13.9855</v>
      </c>
      <c r="F313" s="28">
        <f>ROUND(13.9855,4)</f>
        <v>13.9855</v>
      </c>
      <c r="G313" s="25"/>
      <c r="H313" s="26"/>
    </row>
    <row r="314" spans="1:8" ht="12.75" customHeight="1">
      <c r="A314" s="23">
        <v>43087</v>
      </c>
      <c r="B314" s="23"/>
      <c r="C314" s="28">
        <f>ROUND(13.47294871875,4)</f>
        <v>13.4729</v>
      </c>
      <c r="D314" s="28">
        <f>F314</f>
        <v>14.2582</v>
      </c>
      <c r="E314" s="28">
        <f>F314</f>
        <v>14.2582</v>
      </c>
      <c r="F314" s="28">
        <f>ROUND(14.2582,4)</f>
        <v>14.2582</v>
      </c>
      <c r="G314" s="25"/>
      <c r="H314" s="26"/>
    </row>
    <row r="315" spans="1:8" ht="12.75" customHeight="1">
      <c r="A315" s="23">
        <v>43178</v>
      </c>
      <c r="B315" s="23"/>
      <c r="C315" s="28">
        <f>ROUND(13.47294871875,4)</f>
        <v>13.4729</v>
      </c>
      <c r="D315" s="28">
        <f>F315</f>
        <v>14.5384</v>
      </c>
      <c r="E315" s="28">
        <f>F315</f>
        <v>14.5384</v>
      </c>
      <c r="F315" s="28">
        <f>ROUND(14.5384,4)</f>
        <v>14.5384</v>
      </c>
      <c r="G315" s="25"/>
      <c r="H315" s="26"/>
    </row>
    <row r="316" spans="1:8" ht="12.75" customHeight="1">
      <c r="A316" s="23">
        <v>43269</v>
      </c>
      <c r="B316" s="23"/>
      <c r="C316" s="28">
        <f>ROUND(13.47294871875,4)</f>
        <v>13.4729</v>
      </c>
      <c r="D316" s="28">
        <f>F316</f>
        <v>14.7888</v>
      </c>
      <c r="E316" s="28">
        <f>F316</f>
        <v>14.7888</v>
      </c>
      <c r="F316" s="28">
        <f>ROUND(14.7888,4)</f>
        <v>14.7888</v>
      </c>
      <c r="G316" s="25"/>
      <c r="H316" s="26"/>
    </row>
    <row r="317" spans="1:8" ht="12.75" customHeight="1">
      <c r="A317" s="23">
        <v>43360</v>
      </c>
      <c r="B317" s="23"/>
      <c r="C317" s="28">
        <f>ROUND(13.47294871875,4)</f>
        <v>13.4729</v>
      </c>
      <c r="D317" s="28">
        <f>F317</f>
        <v>15.1101</v>
      </c>
      <c r="E317" s="28">
        <f>F317</f>
        <v>15.1101</v>
      </c>
      <c r="F317" s="28">
        <f>ROUND(15.1101,4)</f>
        <v>15.1101</v>
      </c>
      <c r="G317" s="25"/>
      <c r="H317" s="26"/>
    </row>
    <row r="318" spans="1:8" ht="12.75" customHeight="1">
      <c r="A318" s="23">
        <v>43448</v>
      </c>
      <c r="B318" s="23"/>
      <c r="C318" s="28">
        <f>ROUND(13.47294871875,4)</f>
        <v>13.4729</v>
      </c>
      <c r="D318" s="28">
        <f>F318</f>
        <v>15.4328</v>
      </c>
      <c r="E318" s="28">
        <f>F318</f>
        <v>15.4328</v>
      </c>
      <c r="F318" s="28">
        <f>ROUND(15.4328,4)</f>
        <v>15.4328</v>
      </c>
      <c r="G318" s="25"/>
      <c r="H318" s="26"/>
    </row>
    <row r="319" spans="1:8" ht="12.75" customHeight="1">
      <c r="A319" s="23" t="s">
        <v>72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42905</v>
      </c>
      <c r="B320" s="23"/>
      <c r="C320" s="28">
        <f>ROUND(12.5737072875718,4)</f>
        <v>12.5737</v>
      </c>
      <c r="D320" s="28">
        <f>F320</f>
        <v>12.813</v>
      </c>
      <c r="E320" s="28">
        <f>F320</f>
        <v>12.813</v>
      </c>
      <c r="F320" s="28">
        <f>ROUND(12.813,4)</f>
        <v>12.813</v>
      </c>
      <c r="G320" s="25"/>
      <c r="H320" s="26"/>
    </row>
    <row r="321" spans="1:8" ht="12.75" customHeight="1">
      <c r="A321" s="23">
        <v>42996</v>
      </c>
      <c r="B321" s="23"/>
      <c r="C321" s="28">
        <f>ROUND(12.5737072875718,4)</f>
        <v>12.5737</v>
      </c>
      <c r="D321" s="28">
        <f>F321</f>
        <v>13.0831</v>
      </c>
      <c r="E321" s="28">
        <f>F321</f>
        <v>13.0831</v>
      </c>
      <c r="F321" s="28">
        <f>ROUND(13.0831,4)</f>
        <v>13.0831</v>
      </c>
      <c r="G321" s="25"/>
      <c r="H321" s="26"/>
    </row>
    <row r="322" spans="1:8" ht="12.75" customHeight="1">
      <c r="A322" s="23">
        <v>43087</v>
      </c>
      <c r="B322" s="23"/>
      <c r="C322" s="28">
        <f>ROUND(12.5737072875718,4)</f>
        <v>12.5737</v>
      </c>
      <c r="D322" s="28">
        <f>F322</f>
        <v>13.3574</v>
      </c>
      <c r="E322" s="28">
        <f>F322</f>
        <v>13.3574</v>
      </c>
      <c r="F322" s="28">
        <f>ROUND(13.3574,4)</f>
        <v>13.3574</v>
      </c>
      <c r="G322" s="25"/>
      <c r="H322" s="26"/>
    </row>
    <row r="323" spans="1:8" ht="12.75" customHeight="1">
      <c r="A323" s="23">
        <v>43178</v>
      </c>
      <c r="B323" s="23"/>
      <c r="C323" s="28">
        <f>ROUND(12.5737072875718,4)</f>
        <v>12.5737</v>
      </c>
      <c r="D323" s="28">
        <f>F323</f>
        <v>13.6384</v>
      </c>
      <c r="E323" s="28">
        <f>F323</f>
        <v>13.6384</v>
      </c>
      <c r="F323" s="28">
        <f>ROUND(13.6384,4)</f>
        <v>13.6384</v>
      </c>
      <c r="G323" s="25"/>
      <c r="H323" s="26"/>
    </row>
    <row r="324" spans="1:8" ht="12.75" customHeight="1">
      <c r="A324" s="23">
        <v>43269</v>
      </c>
      <c r="B324" s="23"/>
      <c r="C324" s="28">
        <f>ROUND(12.5737072875718,4)</f>
        <v>12.5737</v>
      </c>
      <c r="D324" s="28">
        <f>F324</f>
        <v>13.8835</v>
      </c>
      <c r="E324" s="28">
        <f>F324</f>
        <v>13.8835</v>
      </c>
      <c r="F324" s="28">
        <f>ROUND(13.8835,4)</f>
        <v>13.8835</v>
      </c>
      <c r="G324" s="25"/>
      <c r="H324" s="26"/>
    </row>
    <row r="325" spans="1:8" ht="12.75" customHeight="1">
      <c r="A325" s="23" t="s">
        <v>73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42905</v>
      </c>
      <c r="B326" s="23"/>
      <c r="C326" s="28">
        <f>ROUND(15.56781209375,4)</f>
        <v>15.5678</v>
      </c>
      <c r="D326" s="28">
        <f>F326</f>
        <v>15.8183</v>
      </c>
      <c r="E326" s="28">
        <f>F326</f>
        <v>15.8183</v>
      </c>
      <c r="F326" s="28">
        <f>ROUND(15.8183,4)</f>
        <v>15.8183</v>
      </c>
      <c r="G326" s="25"/>
      <c r="H326" s="26"/>
    </row>
    <row r="327" spans="1:8" ht="12.75" customHeight="1">
      <c r="A327" s="23">
        <v>42996</v>
      </c>
      <c r="B327" s="23"/>
      <c r="C327" s="28">
        <f>ROUND(15.56781209375,4)</f>
        <v>15.5678</v>
      </c>
      <c r="D327" s="28">
        <f>F327</f>
        <v>16.0949</v>
      </c>
      <c r="E327" s="28">
        <f>F327</f>
        <v>16.0949</v>
      </c>
      <c r="F327" s="28">
        <f>ROUND(16.0949,4)</f>
        <v>16.0949</v>
      </c>
      <c r="G327" s="25"/>
      <c r="H327" s="26"/>
    </row>
    <row r="328" spans="1:8" ht="12.75" customHeight="1">
      <c r="A328" s="23">
        <v>43087</v>
      </c>
      <c r="B328" s="23"/>
      <c r="C328" s="28">
        <f>ROUND(15.56781209375,4)</f>
        <v>15.5678</v>
      </c>
      <c r="D328" s="28">
        <f>F328</f>
        <v>16.3725</v>
      </c>
      <c r="E328" s="28">
        <f>F328</f>
        <v>16.3725</v>
      </c>
      <c r="F328" s="28">
        <f>ROUND(16.3725,4)</f>
        <v>16.3725</v>
      </c>
      <c r="G328" s="25"/>
      <c r="H328" s="26"/>
    </row>
    <row r="329" spans="1:8" ht="12.75" customHeight="1">
      <c r="A329" s="23">
        <v>43178</v>
      </c>
      <c r="B329" s="23"/>
      <c r="C329" s="28">
        <f>ROUND(15.56781209375,4)</f>
        <v>15.5678</v>
      </c>
      <c r="D329" s="28">
        <f>F329</f>
        <v>16.6526</v>
      </c>
      <c r="E329" s="28">
        <f>F329</f>
        <v>16.6526</v>
      </c>
      <c r="F329" s="28">
        <f>ROUND(16.6526,4)</f>
        <v>16.6526</v>
      </c>
      <c r="G329" s="25"/>
      <c r="H329" s="26"/>
    </row>
    <row r="330" spans="1:8" ht="12.75" customHeight="1">
      <c r="A330" s="23">
        <v>43269</v>
      </c>
      <c r="B330" s="23"/>
      <c r="C330" s="28">
        <f>ROUND(15.56781209375,4)</f>
        <v>15.5678</v>
      </c>
      <c r="D330" s="28">
        <f>F330</f>
        <v>16.9419</v>
      </c>
      <c r="E330" s="28">
        <f>F330</f>
        <v>16.9419</v>
      </c>
      <c r="F330" s="28">
        <f>ROUND(16.9419,4)</f>
        <v>16.9419</v>
      </c>
      <c r="G330" s="25"/>
      <c r="H330" s="26"/>
    </row>
    <row r="331" spans="1:8" ht="12.75" customHeight="1">
      <c r="A331" s="23">
        <v>43360</v>
      </c>
      <c r="B331" s="23"/>
      <c r="C331" s="28">
        <f>ROUND(15.56781209375,4)</f>
        <v>15.5678</v>
      </c>
      <c r="D331" s="28">
        <f>F331</f>
        <v>17.2341</v>
      </c>
      <c r="E331" s="28">
        <f>F331</f>
        <v>17.2341</v>
      </c>
      <c r="F331" s="28">
        <f>ROUND(17.2341,4)</f>
        <v>17.2341</v>
      </c>
      <c r="G331" s="25"/>
      <c r="H331" s="26"/>
    </row>
    <row r="332" spans="1:8" ht="12.75" customHeight="1">
      <c r="A332" s="23">
        <v>43448</v>
      </c>
      <c r="B332" s="23"/>
      <c r="C332" s="28">
        <f>ROUND(15.56781209375,4)</f>
        <v>15.5678</v>
      </c>
      <c r="D332" s="28">
        <f>F332</f>
        <v>17.2937</v>
      </c>
      <c r="E332" s="28">
        <f>F332</f>
        <v>17.2937</v>
      </c>
      <c r="F332" s="28">
        <f>ROUND(17.2937,4)</f>
        <v>17.2937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42905</v>
      </c>
      <c r="B334" s="23"/>
      <c r="C334" s="28">
        <f>ROUND(1.6060324183747,4)</f>
        <v>1.606</v>
      </c>
      <c r="D334" s="28">
        <f>F334</f>
        <v>1.6312</v>
      </c>
      <c r="E334" s="28">
        <f>F334</f>
        <v>1.6312</v>
      </c>
      <c r="F334" s="28">
        <f>ROUND(1.6312,4)</f>
        <v>1.6312</v>
      </c>
      <c r="G334" s="25"/>
      <c r="H334" s="26"/>
    </row>
    <row r="335" spans="1:8" ht="12.75" customHeight="1">
      <c r="A335" s="23">
        <v>42996</v>
      </c>
      <c r="B335" s="23"/>
      <c r="C335" s="28">
        <f>ROUND(1.6060324183747,4)</f>
        <v>1.606</v>
      </c>
      <c r="D335" s="28">
        <f>F335</f>
        <v>1.6576</v>
      </c>
      <c r="E335" s="28">
        <f>F335</f>
        <v>1.6576</v>
      </c>
      <c r="F335" s="28">
        <f>ROUND(1.6576,4)</f>
        <v>1.6576</v>
      </c>
      <c r="G335" s="25"/>
      <c r="H335" s="26"/>
    </row>
    <row r="336" spans="1:8" ht="12.75" customHeight="1">
      <c r="A336" s="23">
        <v>43087</v>
      </c>
      <c r="B336" s="23"/>
      <c r="C336" s="28">
        <f>ROUND(1.6060324183747,4)</f>
        <v>1.606</v>
      </c>
      <c r="D336" s="28">
        <f>F336</f>
        <v>1.6827</v>
      </c>
      <c r="E336" s="28">
        <f>F336</f>
        <v>1.6827</v>
      </c>
      <c r="F336" s="28">
        <f>ROUND(1.6827,4)</f>
        <v>1.6827</v>
      </c>
      <c r="G336" s="25"/>
      <c r="H336" s="26"/>
    </row>
    <row r="337" spans="1:8" ht="12.75" customHeight="1">
      <c r="A337" s="23">
        <v>43178</v>
      </c>
      <c r="B337" s="23"/>
      <c r="C337" s="28">
        <f>ROUND(1.6060324183747,4)</f>
        <v>1.606</v>
      </c>
      <c r="D337" s="28">
        <f>F337</f>
        <v>1.7069</v>
      </c>
      <c r="E337" s="28">
        <f>F337</f>
        <v>1.7069</v>
      </c>
      <c r="F337" s="28">
        <f>ROUND(1.7069,4)</f>
        <v>1.7069</v>
      </c>
      <c r="G337" s="25"/>
      <c r="H337" s="26"/>
    </row>
    <row r="338" spans="1:8" ht="12.75" customHeight="1">
      <c r="A338" s="23" t="s">
        <v>75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42905</v>
      </c>
      <c r="B339" s="23"/>
      <c r="C339" s="30">
        <f>ROUND(0.112273865954638,6)</f>
        <v>0.112274</v>
      </c>
      <c r="D339" s="30">
        <f>F339</f>
        <v>0.114213</v>
      </c>
      <c r="E339" s="30">
        <f>F339</f>
        <v>0.114213</v>
      </c>
      <c r="F339" s="30">
        <f>ROUND(0.114213,6)</f>
        <v>0.114213</v>
      </c>
      <c r="G339" s="25"/>
      <c r="H339" s="26"/>
    </row>
    <row r="340" spans="1:8" ht="12.75" customHeight="1">
      <c r="A340" s="23">
        <v>42996</v>
      </c>
      <c r="B340" s="23"/>
      <c r="C340" s="30">
        <f>ROUND(0.112273865954638,6)</f>
        <v>0.112274</v>
      </c>
      <c r="D340" s="30">
        <f>F340</f>
        <v>0.116409</v>
      </c>
      <c r="E340" s="30">
        <f>F340</f>
        <v>0.116409</v>
      </c>
      <c r="F340" s="30">
        <f>ROUND(0.116409,6)</f>
        <v>0.116409</v>
      </c>
      <c r="G340" s="25"/>
      <c r="H340" s="26"/>
    </row>
    <row r="341" spans="1:8" ht="12.75" customHeight="1">
      <c r="A341" s="23">
        <v>43087</v>
      </c>
      <c r="B341" s="23"/>
      <c r="C341" s="30">
        <f>ROUND(0.112273865954638,6)</f>
        <v>0.112274</v>
      </c>
      <c r="D341" s="30">
        <f>F341</f>
        <v>0.118661</v>
      </c>
      <c r="E341" s="30">
        <f>F341</f>
        <v>0.118661</v>
      </c>
      <c r="F341" s="30">
        <f>ROUND(0.118661,6)</f>
        <v>0.118661</v>
      </c>
      <c r="G341" s="25"/>
      <c r="H341" s="26"/>
    </row>
    <row r="342" spans="1:8" ht="12.75" customHeight="1">
      <c r="A342" s="23">
        <v>43178</v>
      </c>
      <c r="B342" s="23"/>
      <c r="C342" s="30">
        <f>ROUND(0.112273865954638,6)</f>
        <v>0.112274</v>
      </c>
      <c r="D342" s="30">
        <f>F342</f>
        <v>0.120996</v>
      </c>
      <c r="E342" s="30">
        <f>F342</f>
        <v>0.120996</v>
      </c>
      <c r="F342" s="30">
        <f>ROUND(0.120996,6)</f>
        <v>0.120996</v>
      </c>
      <c r="G342" s="25"/>
      <c r="H342" s="26"/>
    </row>
    <row r="343" spans="1:8" ht="12.75" customHeight="1">
      <c r="A343" s="23">
        <v>43269</v>
      </c>
      <c r="B343" s="23"/>
      <c r="C343" s="30">
        <f>ROUND(0.112273865954638,6)</f>
        <v>0.112274</v>
      </c>
      <c r="D343" s="30">
        <f>F343</f>
        <v>0.123373</v>
      </c>
      <c r="E343" s="30">
        <f>F343</f>
        <v>0.123373</v>
      </c>
      <c r="F343" s="30">
        <f>ROUND(0.123373,6)</f>
        <v>0.123373</v>
      </c>
      <c r="G343" s="25"/>
      <c r="H343" s="26"/>
    </row>
    <row r="344" spans="1:8" ht="12.75" customHeight="1">
      <c r="A344" s="23" t="s">
        <v>76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42905</v>
      </c>
      <c r="B345" s="23"/>
      <c r="C345" s="28">
        <f>ROUND(0.121110436893204,4)</f>
        <v>0.1211</v>
      </c>
      <c r="D345" s="28">
        <f>F345</f>
        <v>0.1207</v>
      </c>
      <c r="E345" s="28">
        <f>F345</f>
        <v>0.1207</v>
      </c>
      <c r="F345" s="28">
        <f>ROUND(0.1207,4)</f>
        <v>0.1207</v>
      </c>
      <c r="G345" s="25"/>
      <c r="H345" s="26"/>
    </row>
    <row r="346" spans="1:8" ht="12.75" customHeight="1">
      <c r="A346" s="23">
        <v>42996</v>
      </c>
      <c r="B346" s="23"/>
      <c r="C346" s="28">
        <f>ROUND(0.121110436893204,4)</f>
        <v>0.1211</v>
      </c>
      <c r="D346" s="28">
        <f>F346</f>
        <v>0.1208</v>
      </c>
      <c r="E346" s="28">
        <f>F346</f>
        <v>0.1208</v>
      </c>
      <c r="F346" s="28">
        <f>ROUND(0.1208,4)</f>
        <v>0.1208</v>
      </c>
      <c r="G346" s="25"/>
      <c r="H346" s="26"/>
    </row>
    <row r="347" spans="1:8" ht="12.75" customHeight="1">
      <c r="A347" s="23">
        <v>43087</v>
      </c>
      <c r="B347" s="23"/>
      <c r="C347" s="28">
        <f>ROUND(0.121110436893204,4)</f>
        <v>0.1211</v>
      </c>
      <c r="D347" s="28">
        <f>F347</f>
        <v>0.1207</v>
      </c>
      <c r="E347" s="28">
        <f>F347</f>
        <v>0.1207</v>
      </c>
      <c r="F347" s="28">
        <f>ROUND(0.1207,4)</f>
        <v>0.1207</v>
      </c>
      <c r="G347" s="25"/>
      <c r="H347" s="26"/>
    </row>
    <row r="348" spans="1:8" ht="12.75" customHeight="1">
      <c r="A348" s="23">
        <v>43178</v>
      </c>
      <c r="B348" s="23"/>
      <c r="C348" s="28">
        <f>ROUND(0.121110436893204,4)</f>
        <v>0.1211</v>
      </c>
      <c r="D348" s="28">
        <f>F348</f>
        <v>0.1198</v>
      </c>
      <c r="E348" s="28">
        <f>F348</f>
        <v>0.1198</v>
      </c>
      <c r="F348" s="28">
        <f>ROUND(0.1198,4)</f>
        <v>0.1198</v>
      </c>
      <c r="G348" s="25"/>
      <c r="H348" s="26"/>
    </row>
    <row r="349" spans="1:8" ht="12.75" customHeight="1">
      <c r="A349" s="23" t="s">
        <v>77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42905</v>
      </c>
      <c r="B350" s="23"/>
      <c r="C350" s="28">
        <f>ROUND(0.0892261001517451,4)</f>
        <v>0.0892</v>
      </c>
      <c r="D350" s="28">
        <f>F350</f>
        <v>0.0391</v>
      </c>
      <c r="E350" s="28">
        <f>F350</f>
        <v>0.0391</v>
      </c>
      <c r="F350" s="28">
        <f>ROUND(0.0391,4)</f>
        <v>0.0391</v>
      </c>
      <c r="G350" s="25"/>
      <c r="H350" s="26"/>
    </row>
    <row r="351" spans="1:8" ht="12.75" customHeight="1">
      <c r="A351" s="23">
        <v>42996</v>
      </c>
      <c r="B351" s="23"/>
      <c r="C351" s="28">
        <f>ROUND(0.0892261001517451,4)</f>
        <v>0.0892</v>
      </c>
      <c r="D351" s="28">
        <f>F351</f>
        <v>0.0383</v>
      </c>
      <c r="E351" s="28">
        <f>F351</f>
        <v>0.0383</v>
      </c>
      <c r="F351" s="28">
        <f>ROUND(0.0383,4)</f>
        <v>0.0383</v>
      </c>
      <c r="G351" s="25"/>
      <c r="H351" s="26"/>
    </row>
    <row r="352" spans="1:8" ht="12.75" customHeight="1">
      <c r="A352" s="23" t="s">
        <v>78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42905</v>
      </c>
      <c r="B353" s="23"/>
      <c r="C353" s="28">
        <f>ROUND(8.76636703125,4)</f>
        <v>8.7664</v>
      </c>
      <c r="D353" s="28">
        <f>F353</f>
        <v>8.8692</v>
      </c>
      <c r="E353" s="28">
        <f>F353</f>
        <v>8.8692</v>
      </c>
      <c r="F353" s="28">
        <f>ROUND(8.8692,4)</f>
        <v>8.8692</v>
      </c>
      <c r="G353" s="25"/>
      <c r="H353" s="26"/>
    </row>
    <row r="354" spans="1:8" ht="12.75" customHeight="1">
      <c r="A354" s="23">
        <v>42996</v>
      </c>
      <c r="B354" s="23"/>
      <c r="C354" s="28">
        <f>ROUND(8.76636703125,4)</f>
        <v>8.7664</v>
      </c>
      <c r="D354" s="28">
        <f>F354</f>
        <v>8.9834</v>
      </c>
      <c r="E354" s="28">
        <f>F354</f>
        <v>8.9834</v>
      </c>
      <c r="F354" s="28">
        <f>ROUND(8.9834,4)</f>
        <v>8.9834</v>
      </c>
      <c r="G354" s="25"/>
      <c r="H354" s="26"/>
    </row>
    <row r="355" spans="1:8" ht="12.75" customHeight="1">
      <c r="A355" s="23">
        <v>43087</v>
      </c>
      <c r="B355" s="23"/>
      <c r="C355" s="28">
        <f>ROUND(8.76636703125,4)</f>
        <v>8.7664</v>
      </c>
      <c r="D355" s="28">
        <f>F355</f>
        <v>9.0959</v>
      </c>
      <c r="E355" s="28">
        <f>F355</f>
        <v>9.0959</v>
      </c>
      <c r="F355" s="28">
        <f>ROUND(9.0959,4)</f>
        <v>9.0959</v>
      </c>
      <c r="G355" s="25"/>
      <c r="H355" s="26"/>
    </row>
    <row r="356" spans="1:8" ht="12.75" customHeight="1">
      <c r="A356" s="23">
        <v>43178</v>
      </c>
      <c r="B356" s="23"/>
      <c r="C356" s="28">
        <f>ROUND(8.76636703125,4)</f>
        <v>8.7664</v>
      </c>
      <c r="D356" s="28">
        <f>F356</f>
        <v>9.2062</v>
      </c>
      <c r="E356" s="28">
        <f>F356</f>
        <v>9.2062</v>
      </c>
      <c r="F356" s="28">
        <f>ROUND(9.2062,4)</f>
        <v>9.2062</v>
      </c>
      <c r="G356" s="25"/>
      <c r="H356" s="26"/>
    </row>
    <row r="357" spans="1:8" ht="12.75" customHeight="1">
      <c r="A357" s="23" t="s">
        <v>79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42905</v>
      </c>
      <c r="B358" s="23"/>
      <c r="C358" s="28">
        <f>ROUND(8.91185926058225,4)</f>
        <v>8.9119</v>
      </c>
      <c r="D358" s="28">
        <f>F358</f>
        <v>9.0416</v>
      </c>
      <c r="E358" s="28">
        <f>F358</f>
        <v>9.0416</v>
      </c>
      <c r="F358" s="28">
        <f>ROUND(9.0416,4)</f>
        <v>9.0416</v>
      </c>
      <c r="G358" s="25"/>
      <c r="H358" s="26"/>
    </row>
    <row r="359" spans="1:8" ht="12.75" customHeight="1">
      <c r="A359" s="23">
        <v>42996</v>
      </c>
      <c r="B359" s="23"/>
      <c r="C359" s="28">
        <f>ROUND(8.91185926058225,4)</f>
        <v>8.9119</v>
      </c>
      <c r="D359" s="28">
        <f>F359</f>
        <v>9.1839</v>
      </c>
      <c r="E359" s="28">
        <f>F359</f>
        <v>9.1839</v>
      </c>
      <c r="F359" s="28">
        <f>ROUND(9.1839,4)</f>
        <v>9.1839</v>
      </c>
      <c r="G359" s="25"/>
      <c r="H359" s="26"/>
    </row>
    <row r="360" spans="1:8" ht="12.75" customHeight="1">
      <c r="A360" s="23">
        <v>43087</v>
      </c>
      <c r="B360" s="23"/>
      <c r="C360" s="28">
        <f>ROUND(8.91185926058225,4)</f>
        <v>8.9119</v>
      </c>
      <c r="D360" s="28">
        <f>F360</f>
        <v>9.3242</v>
      </c>
      <c r="E360" s="28">
        <f>F360</f>
        <v>9.3242</v>
      </c>
      <c r="F360" s="28">
        <f>ROUND(9.3242,4)</f>
        <v>9.3242</v>
      </c>
      <c r="G360" s="25"/>
      <c r="H360" s="26"/>
    </row>
    <row r="361" spans="1:8" ht="12.75" customHeight="1">
      <c r="A361" s="23">
        <v>43178</v>
      </c>
      <c r="B361" s="23"/>
      <c r="C361" s="28">
        <f>ROUND(8.91185926058225,4)</f>
        <v>8.9119</v>
      </c>
      <c r="D361" s="28">
        <f>F361</f>
        <v>9.4621</v>
      </c>
      <c r="E361" s="28">
        <f>F361</f>
        <v>9.4621</v>
      </c>
      <c r="F361" s="28">
        <f>ROUND(9.4621,4)</f>
        <v>9.4621</v>
      </c>
      <c r="G361" s="25"/>
      <c r="H361" s="26"/>
    </row>
    <row r="362" spans="1:8" ht="12.75" customHeight="1">
      <c r="A362" s="23" t="s">
        <v>80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42905</v>
      </c>
      <c r="B363" s="23"/>
      <c r="C363" s="28">
        <f>ROUND(3.44772190207703,4)</f>
        <v>3.4477</v>
      </c>
      <c r="D363" s="28">
        <f>F363</f>
        <v>3.4135</v>
      </c>
      <c r="E363" s="28">
        <f>F363</f>
        <v>3.4135</v>
      </c>
      <c r="F363" s="28">
        <f>ROUND(3.4135,4)</f>
        <v>3.4135</v>
      </c>
      <c r="G363" s="25"/>
      <c r="H363" s="26"/>
    </row>
    <row r="364" spans="1:8" ht="12.75" customHeight="1">
      <c r="A364" s="23">
        <v>42996</v>
      </c>
      <c r="B364" s="23"/>
      <c r="C364" s="28">
        <f>ROUND(3.44772190207703,4)</f>
        <v>3.4477</v>
      </c>
      <c r="D364" s="28">
        <f>F364</f>
        <v>3.3782</v>
      </c>
      <c r="E364" s="28">
        <f>F364</f>
        <v>3.3782</v>
      </c>
      <c r="F364" s="28">
        <f>ROUND(3.3782,4)</f>
        <v>3.3782</v>
      </c>
      <c r="G364" s="25"/>
      <c r="H364" s="26"/>
    </row>
    <row r="365" spans="1:8" ht="12.75" customHeight="1">
      <c r="A365" s="23">
        <v>43087</v>
      </c>
      <c r="B365" s="23"/>
      <c r="C365" s="28">
        <f>ROUND(3.44772190207703,4)</f>
        <v>3.4477</v>
      </c>
      <c r="D365" s="28">
        <f>F365</f>
        <v>3.3444</v>
      </c>
      <c r="E365" s="28">
        <f>F365</f>
        <v>3.3444</v>
      </c>
      <c r="F365" s="28">
        <f>ROUND(3.3444,4)</f>
        <v>3.3444</v>
      </c>
      <c r="G365" s="25"/>
      <c r="H365" s="26"/>
    </row>
    <row r="366" spans="1:8" ht="12.75" customHeight="1">
      <c r="A366" s="23" t="s">
        <v>81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42905</v>
      </c>
      <c r="B367" s="23"/>
      <c r="C367" s="28">
        <f>ROUND(12.474375,4)</f>
        <v>12.4744</v>
      </c>
      <c r="D367" s="28">
        <f>F367</f>
        <v>12.6478</v>
      </c>
      <c r="E367" s="28">
        <f>F367</f>
        <v>12.6478</v>
      </c>
      <c r="F367" s="28">
        <f>ROUND(12.6478,4)</f>
        <v>12.6478</v>
      </c>
      <c r="G367" s="25"/>
      <c r="H367" s="26"/>
    </row>
    <row r="368" spans="1:8" ht="12.75" customHeight="1">
      <c r="A368" s="23">
        <v>42996</v>
      </c>
      <c r="B368" s="23"/>
      <c r="C368" s="28">
        <f>ROUND(12.474375,4)</f>
        <v>12.4744</v>
      </c>
      <c r="D368" s="28">
        <f>F368</f>
        <v>12.8372</v>
      </c>
      <c r="E368" s="28">
        <f>F368</f>
        <v>12.8372</v>
      </c>
      <c r="F368" s="28">
        <f>ROUND(12.8372,4)</f>
        <v>12.8372</v>
      </c>
      <c r="G368" s="25"/>
      <c r="H368" s="26"/>
    </row>
    <row r="369" spans="1:8" ht="12.75" customHeight="1">
      <c r="A369" s="23">
        <v>43087</v>
      </c>
      <c r="B369" s="23"/>
      <c r="C369" s="28">
        <f>ROUND(12.474375,4)</f>
        <v>12.4744</v>
      </c>
      <c r="D369" s="28">
        <f>F369</f>
        <v>13.0228</v>
      </c>
      <c r="E369" s="28">
        <f>F369</f>
        <v>13.0228</v>
      </c>
      <c r="F369" s="28">
        <f>ROUND(13.0228,4)</f>
        <v>13.0228</v>
      </c>
      <c r="G369" s="25"/>
      <c r="H369" s="26"/>
    </row>
    <row r="370" spans="1:8" ht="12.75" customHeight="1">
      <c r="A370" s="23">
        <v>43178</v>
      </c>
      <c r="B370" s="23"/>
      <c r="C370" s="28">
        <f>ROUND(12.474375,4)</f>
        <v>12.4744</v>
      </c>
      <c r="D370" s="28">
        <f>F370</f>
        <v>13.2058</v>
      </c>
      <c r="E370" s="28">
        <f>F370</f>
        <v>13.2058</v>
      </c>
      <c r="F370" s="28">
        <f>ROUND(13.2058,4)</f>
        <v>13.2058</v>
      </c>
      <c r="G370" s="25"/>
      <c r="H370" s="26"/>
    </row>
    <row r="371" spans="1:8" ht="12.75" customHeight="1">
      <c r="A371" s="23">
        <v>43269</v>
      </c>
      <c r="B371" s="23"/>
      <c r="C371" s="28">
        <f>ROUND(12.474375,4)</f>
        <v>12.4744</v>
      </c>
      <c r="D371" s="28">
        <f>F371</f>
        <v>13.3923</v>
      </c>
      <c r="E371" s="28">
        <f>F371</f>
        <v>13.3923</v>
      </c>
      <c r="F371" s="28">
        <f>ROUND(13.3923,4)</f>
        <v>13.3923</v>
      </c>
      <c r="G371" s="25"/>
      <c r="H371" s="26"/>
    </row>
    <row r="372" spans="1:8" ht="12.75" customHeight="1">
      <c r="A372" s="23" t="s">
        <v>82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42905</v>
      </c>
      <c r="B373" s="23"/>
      <c r="C373" s="28">
        <f>ROUND(12.474375,4)</f>
        <v>12.4744</v>
      </c>
      <c r="D373" s="28">
        <f>F373</f>
        <v>12.6478</v>
      </c>
      <c r="E373" s="28">
        <f>F373</f>
        <v>12.6478</v>
      </c>
      <c r="F373" s="28">
        <f>ROUND(12.6478,4)</f>
        <v>12.6478</v>
      </c>
      <c r="G373" s="25"/>
      <c r="H373" s="26"/>
    </row>
    <row r="374" spans="1:8" ht="12.75" customHeight="1">
      <c r="A374" s="23">
        <v>42996</v>
      </c>
      <c r="B374" s="23"/>
      <c r="C374" s="28">
        <f>ROUND(12.474375,4)</f>
        <v>12.4744</v>
      </c>
      <c r="D374" s="28">
        <f>F374</f>
        <v>12.8372</v>
      </c>
      <c r="E374" s="28">
        <f>F374</f>
        <v>12.8372</v>
      </c>
      <c r="F374" s="28">
        <f>ROUND(12.8372,4)</f>
        <v>12.8372</v>
      </c>
      <c r="G374" s="25"/>
      <c r="H374" s="26"/>
    </row>
    <row r="375" spans="1:8" ht="12.75" customHeight="1">
      <c r="A375" s="23">
        <v>43087</v>
      </c>
      <c r="B375" s="23"/>
      <c r="C375" s="28">
        <f>ROUND(12.474375,4)</f>
        <v>12.4744</v>
      </c>
      <c r="D375" s="28">
        <f>F375</f>
        <v>13.0228</v>
      </c>
      <c r="E375" s="28">
        <f>F375</f>
        <v>13.0228</v>
      </c>
      <c r="F375" s="28">
        <f>ROUND(13.0228,4)</f>
        <v>13.0228</v>
      </c>
      <c r="G375" s="25"/>
      <c r="H375" s="26"/>
    </row>
    <row r="376" spans="1:8" ht="12.75" customHeight="1">
      <c r="A376" s="23">
        <v>43175</v>
      </c>
      <c r="B376" s="23"/>
      <c r="C376" s="28">
        <f>ROUND(12.474375,4)</f>
        <v>12.4744</v>
      </c>
      <c r="D376" s="28">
        <f>F376</f>
        <v>17.5004</v>
      </c>
      <c r="E376" s="28">
        <f>F376</f>
        <v>17.5004</v>
      </c>
      <c r="F376" s="28">
        <f>ROUND(17.5004,4)</f>
        <v>17.5004</v>
      </c>
      <c r="G376" s="25"/>
      <c r="H376" s="26"/>
    </row>
    <row r="377" spans="1:8" ht="12.75" customHeight="1">
      <c r="A377" s="23">
        <v>43178</v>
      </c>
      <c r="B377" s="23"/>
      <c r="C377" s="28">
        <f>ROUND(12.474375,4)</f>
        <v>12.4744</v>
      </c>
      <c r="D377" s="28">
        <f>F377</f>
        <v>13.2058</v>
      </c>
      <c r="E377" s="28">
        <f>F377</f>
        <v>13.2058</v>
      </c>
      <c r="F377" s="28">
        <f>ROUND(13.2058,4)</f>
        <v>13.2058</v>
      </c>
      <c r="G377" s="25"/>
      <c r="H377" s="26"/>
    </row>
    <row r="378" spans="1:8" ht="12.75" customHeight="1">
      <c r="A378" s="23">
        <v>43269</v>
      </c>
      <c r="B378" s="23"/>
      <c r="C378" s="28">
        <f>ROUND(12.474375,4)</f>
        <v>12.4744</v>
      </c>
      <c r="D378" s="28">
        <f>F378</f>
        <v>13.3923</v>
      </c>
      <c r="E378" s="28">
        <f>F378</f>
        <v>13.3923</v>
      </c>
      <c r="F378" s="28">
        <f>ROUND(13.3923,4)</f>
        <v>13.3923</v>
      </c>
      <c r="G378" s="25"/>
      <c r="H378" s="26"/>
    </row>
    <row r="379" spans="1:8" ht="12.75" customHeight="1">
      <c r="A379" s="23">
        <v>43360</v>
      </c>
      <c r="B379" s="23"/>
      <c r="C379" s="28">
        <f>ROUND(12.474375,4)</f>
        <v>12.4744</v>
      </c>
      <c r="D379" s="28">
        <f>F379</f>
        <v>13.5791</v>
      </c>
      <c r="E379" s="28">
        <f>F379</f>
        <v>13.5791</v>
      </c>
      <c r="F379" s="28">
        <f>ROUND(13.5791,4)</f>
        <v>13.5791</v>
      </c>
      <c r="G379" s="25"/>
      <c r="H379" s="26"/>
    </row>
    <row r="380" spans="1:8" ht="12.75" customHeight="1">
      <c r="A380" s="23">
        <v>43448</v>
      </c>
      <c r="B380" s="23"/>
      <c r="C380" s="28">
        <f>ROUND(12.474375,4)</f>
        <v>12.4744</v>
      </c>
      <c r="D380" s="28">
        <f>F380</f>
        <v>13.7598</v>
      </c>
      <c r="E380" s="28">
        <f>F380</f>
        <v>13.7598</v>
      </c>
      <c r="F380" s="28">
        <f>ROUND(13.7598,4)</f>
        <v>13.7598</v>
      </c>
      <c r="G380" s="25"/>
      <c r="H380" s="26"/>
    </row>
    <row r="381" spans="1:8" ht="12.75" customHeight="1">
      <c r="A381" s="23">
        <v>43542</v>
      </c>
      <c r="B381" s="23"/>
      <c r="C381" s="28">
        <f>ROUND(12.474375,4)</f>
        <v>12.4744</v>
      </c>
      <c r="D381" s="28">
        <f>F381</f>
        <v>13.9528</v>
      </c>
      <c r="E381" s="28">
        <f>F381</f>
        <v>13.9528</v>
      </c>
      <c r="F381" s="28">
        <f>ROUND(13.9528,4)</f>
        <v>13.9528</v>
      </c>
      <c r="G381" s="25"/>
      <c r="H381" s="26"/>
    </row>
    <row r="382" spans="1:8" ht="12.75" customHeight="1">
      <c r="A382" s="23">
        <v>43630</v>
      </c>
      <c r="B382" s="23"/>
      <c r="C382" s="28">
        <f>ROUND(12.474375,4)</f>
        <v>12.4744</v>
      </c>
      <c r="D382" s="28">
        <f>F382</f>
        <v>14.141</v>
      </c>
      <c r="E382" s="28">
        <f>F382</f>
        <v>14.141</v>
      </c>
      <c r="F382" s="28">
        <f>ROUND(14.141,4)</f>
        <v>14.141</v>
      </c>
      <c r="G382" s="25"/>
      <c r="H382" s="26"/>
    </row>
    <row r="383" spans="1:8" ht="12.75" customHeight="1">
      <c r="A383" s="23">
        <v>43724</v>
      </c>
      <c r="B383" s="23"/>
      <c r="C383" s="28">
        <f>ROUND(12.474375,4)</f>
        <v>12.4744</v>
      </c>
      <c r="D383" s="28">
        <f>F383</f>
        <v>14.3431</v>
      </c>
      <c r="E383" s="28">
        <f>F383</f>
        <v>14.3431</v>
      </c>
      <c r="F383" s="28">
        <f>ROUND(14.3431,4)</f>
        <v>14.3431</v>
      </c>
      <c r="G383" s="25"/>
      <c r="H383" s="26"/>
    </row>
    <row r="384" spans="1:8" ht="12.75" customHeight="1">
      <c r="A384" s="23">
        <v>43812</v>
      </c>
      <c r="B384" s="23"/>
      <c r="C384" s="28">
        <f>ROUND(12.474375,4)</f>
        <v>12.4744</v>
      </c>
      <c r="D384" s="28">
        <f>F384</f>
        <v>14.5322</v>
      </c>
      <c r="E384" s="28">
        <f>F384</f>
        <v>14.5322</v>
      </c>
      <c r="F384" s="28">
        <f>ROUND(14.5322,4)</f>
        <v>14.5322</v>
      </c>
      <c r="G384" s="25"/>
      <c r="H384" s="26"/>
    </row>
    <row r="385" spans="1:8" ht="12.75" customHeight="1">
      <c r="A385" s="23">
        <v>43906</v>
      </c>
      <c r="B385" s="23"/>
      <c r="C385" s="28">
        <f>ROUND(12.474375,4)</f>
        <v>12.4744</v>
      </c>
      <c r="D385" s="28">
        <f>F385</f>
        <v>14.7343</v>
      </c>
      <c r="E385" s="28">
        <f>F385</f>
        <v>14.7343</v>
      </c>
      <c r="F385" s="28">
        <f>ROUND(14.7343,4)</f>
        <v>14.7343</v>
      </c>
      <c r="G385" s="25"/>
      <c r="H385" s="26"/>
    </row>
    <row r="386" spans="1:8" ht="12.75" customHeight="1">
      <c r="A386" s="23">
        <v>43994</v>
      </c>
      <c r="B386" s="23"/>
      <c r="C386" s="28">
        <f>ROUND(12.474375,4)</f>
        <v>12.4744</v>
      </c>
      <c r="D386" s="28">
        <f>F386</f>
        <v>14.9234</v>
      </c>
      <c r="E386" s="28">
        <f>F386</f>
        <v>14.9234</v>
      </c>
      <c r="F386" s="28">
        <f>ROUND(14.9234,4)</f>
        <v>14.9234</v>
      </c>
      <c r="G386" s="25"/>
      <c r="H386" s="26"/>
    </row>
    <row r="387" spans="1:8" ht="12.75" customHeight="1">
      <c r="A387" s="23" t="s">
        <v>83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42905</v>
      </c>
      <c r="B388" s="23"/>
      <c r="C388" s="28">
        <f>ROUND(1.30964566929134,4)</f>
        <v>1.3096</v>
      </c>
      <c r="D388" s="28">
        <f>F388</f>
        <v>1.29</v>
      </c>
      <c r="E388" s="28">
        <f>F388</f>
        <v>1.29</v>
      </c>
      <c r="F388" s="28">
        <f>ROUND(1.29,4)</f>
        <v>1.29</v>
      </c>
      <c r="G388" s="25"/>
      <c r="H388" s="26"/>
    </row>
    <row r="389" spans="1:8" ht="12.75" customHeight="1">
      <c r="A389" s="23">
        <v>42996</v>
      </c>
      <c r="B389" s="23"/>
      <c r="C389" s="28">
        <f>ROUND(1.30964566929134,4)</f>
        <v>1.3096</v>
      </c>
      <c r="D389" s="28">
        <f>F389</f>
        <v>1.2809</v>
      </c>
      <c r="E389" s="28">
        <f>F389</f>
        <v>1.2809</v>
      </c>
      <c r="F389" s="28">
        <f>ROUND(1.2809,4)</f>
        <v>1.2809</v>
      </c>
      <c r="G389" s="25"/>
      <c r="H389" s="26"/>
    </row>
    <row r="390" spans="1:8" ht="12.75" customHeight="1">
      <c r="A390" s="23">
        <v>43087</v>
      </c>
      <c r="B390" s="23"/>
      <c r="C390" s="28">
        <f>ROUND(1.30964566929134,4)</f>
        <v>1.3096</v>
      </c>
      <c r="D390" s="28">
        <f>F390</f>
        <v>1.2514</v>
      </c>
      <c r="E390" s="28">
        <f>F390</f>
        <v>1.2514</v>
      </c>
      <c r="F390" s="28">
        <f>ROUND(1.2514,4)</f>
        <v>1.2514</v>
      </c>
      <c r="G390" s="25"/>
      <c r="H390" s="26"/>
    </row>
    <row r="391" spans="1:8" ht="12.75" customHeight="1">
      <c r="A391" s="23">
        <v>43178</v>
      </c>
      <c r="B391" s="23"/>
      <c r="C391" s="28">
        <f>ROUND(1.30964566929134,4)</f>
        <v>1.3096</v>
      </c>
      <c r="D391" s="28">
        <f>F391</f>
        <v>1.2302</v>
      </c>
      <c r="E391" s="28">
        <f>F391</f>
        <v>1.2302</v>
      </c>
      <c r="F391" s="28">
        <f>ROUND(1.2302,4)</f>
        <v>1.2302</v>
      </c>
      <c r="G391" s="25"/>
      <c r="H391" s="26"/>
    </row>
    <row r="392" spans="1:8" ht="12.75" customHeight="1">
      <c r="A392" s="23" t="s">
        <v>84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42859</v>
      </c>
      <c r="B393" s="23"/>
      <c r="C393" s="29">
        <f>ROUND(620.862,3)</f>
        <v>620.862</v>
      </c>
      <c r="D393" s="29">
        <f>F393</f>
        <v>626.088</v>
      </c>
      <c r="E393" s="29">
        <f>F393</f>
        <v>626.088</v>
      </c>
      <c r="F393" s="29">
        <f>ROUND(626.088,3)</f>
        <v>626.088</v>
      </c>
      <c r="G393" s="25"/>
      <c r="H393" s="26"/>
    </row>
    <row r="394" spans="1:8" ht="12.75" customHeight="1">
      <c r="A394" s="23">
        <v>42950</v>
      </c>
      <c r="B394" s="23"/>
      <c r="C394" s="29">
        <f>ROUND(620.862,3)</f>
        <v>620.862</v>
      </c>
      <c r="D394" s="29">
        <f>F394</f>
        <v>638.05</v>
      </c>
      <c r="E394" s="29">
        <f>F394</f>
        <v>638.05</v>
      </c>
      <c r="F394" s="29">
        <f>ROUND(638.05,3)</f>
        <v>638.05</v>
      </c>
      <c r="G394" s="25"/>
      <c r="H394" s="26"/>
    </row>
    <row r="395" spans="1:8" ht="12.75" customHeight="1">
      <c r="A395" s="23">
        <v>43041</v>
      </c>
      <c r="B395" s="23"/>
      <c r="C395" s="29">
        <f>ROUND(620.862,3)</f>
        <v>620.862</v>
      </c>
      <c r="D395" s="29">
        <f>F395</f>
        <v>650.582</v>
      </c>
      <c r="E395" s="29">
        <f>F395</f>
        <v>650.582</v>
      </c>
      <c r="F395" s="29">
        <f>ROUND(650.582,3)</f>
        <v>650.582</v>
      </c>
      <c r="G395" s="25"/>
      <c r="H395" s="26"/>
    </row>
    <row r="396" spans="1:8" ht="12.75" customHeight="1">
      <c r="A396" s="23">
        <v>43132</v>
      </c>
      <c r="B396" s="23"/>
      <c r="C396" s="29">
        <f>ROUND(620.862,3)</f>
        <v>620.862</v>
      </c>
      <c r="D396" s="29">
        <f>F396</f>
        <v>663.538</v>
      </c>
      <c r="E396" s="29">
        <f>F396</f>
        <v>663.538</v>
      </c>
      <c r="F396" s="29">
        <f>ROUND(663.538,3)</f>
        <v>663.538</v>
      </c>
      <c r="G396" s="25"/>
      <c r="H396" s="26"/>
    </row>
    <row r="397" spans="1:8" ht="12.75" customHeight="1">
      <c r="A397" s="23" t="s">
        <v>85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42859</v>
      </c>
      <c r="B398" s="23"/>
      <c r="C398" s="29">
        <f>ROUND(532.476,3)</f>
        <v>532.476</v>
      </c>
      <c r="D398" s="29">
        <f>F398</f>
        <v>536.958</v>
      </c>
      <c r="E398" s="29">
        <f>F398</f>
        <v>536.958</v>
      </c>
      <c r="F398" s="29">
        <f>ROUND(536.958,3)</f>
        <v>536.958</v>
      </c>
      <c r="G398" s="25"/>
      <c r="H398" s="26"/>
    </row>
    <row r="399" spans="1:8" ht="12.75" customHeight="1">
      <c r="A399" s="23">
        <v>42950</v>
      </c>
      <c r="B399" s="23"/>
      <c r="C399" s="29">
        <f>ROUND(532.476,3)</f>
        <v>532.476</v>
      </c>
      <c r="D399" s="29">
        <f>F399</f>
        <v>547.217</v>
      </c>
      <c r="E399" s="29">
        <f>F399</f>
        <v>547.217</v>
      </c>
      <c r="F399" s="29">
        <f>ROUND(547.217,3)</f>
        <v>547.217</v>
      </c>
      <c r="G399" s="25"/>
      <c r="H399" s="26"/>
    </row>
    <row r="400" spans="1:8" ht="12.75" customHeight="1">
      <c r="A400" s="23">
        <v>43041</v>
      </c>
      <c r="B400" s="23"/>
      <c r="C400" s="29">
        <f>ROUND(532.476,3)</f>
        <v>532.476</v>
      </c>
      <c r="D400" s="29">
        <f>F400</f>
        <v>557.965</v>
      </c>
      <c r="E400" s="29">
        <f>F400</f>
        <v>557.965</v>
      </c>
      <c r="F400" s="29">
        <f>ROUND(557.965,3)</f>
        <v>557.965</v>
      </c>
      <c r="G400" s="25"/>
      <c r="H400" s="26"/>
    </row>
    <row r="401" spans="1:8" ht="12.75" customHeight="1">
      <c r="A401" s="23">
        <v>43132</v>
      </c>
      <c r="B401" s="23"/>
      <c r="C401" s="29">
        <f>ROUND(532.476,3)</f>
        <v>532.476</v>
      </c>
      <c r="D401" s="29">
        <f>F401</f>
        <v>569.076</v>
      </c>
      <c r="E401" s="29">
        <f>F401</f>
        <v>569.076</v>
      </c>
      <c r="F401" s="29">
        <f>ROUND(569.076,3)</f>
        <v>569.076</v>
      </c>
      <c r="G401" s="25"/>
      <c r="H401" s="26"/>
    </row>
    <row r="402" spans="1:8" ht="12.75" customHeight="1">
      <c r="A402" s="23" t="s">
        <v>86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42859</v>
      </c>
      <c r="B403" s="23"/>
      <c r="C403" s="29">
        <f>ROUND(620.106,3)</f>
        <v>620.106</v>
      </c>
      <c r="D403" s="29">
        <f>F403</f>
        <v>625.326</v>
      </c>
      <c r="E403" s="29">
        <f>F403</f>
        <v>625.326</v>
      </c>
      <c r="F403" s="29">
        <f>ROUND(625.326,3)</f>
        <v>625.326</v>
      </c>
      <c r="G403" s="25"/>
      <c r="H403" s="26"/>
    </row>
    <row r="404" spans="1:8" ht="12.75" customHeight="1">
      <c r="A404" s="23">
        <v>42950</v>
      </c>
      <c r="B404" s="23"/>
      <c r="C404" s="29">
        <f>ROUND(620.106,3)</f>
        <v>620.106</v>
      </c>
      <c r="D404" s="29">
        <f>F404</f>
        <v>637.273</v>
      </c>
      <c r="E404" s="29">
        <f>F404</f>
        <v>637.273</v>
      </c>
      <c r="F404" s="29">
        <f>ROUND(637.273,3)</f>
        <v>637.273</v>
      </c>
      <c r="G404" s="25"/>
      <c r="H404" s="26"/>
    </row>
    <row r="405" spans="1:8" ht="12.75" customHeight="1">
      <c r="A405" s="23">
        <v>43041</v>
      </c>
      <c r="B405" s="23"/>
      <c r="C405" s="29">
        <f>ROUND(620.106,3)</f>
        <v>620.106</v>
      </c>
      <c r="D405" s="29">
        <f>F405</f>
        <v>649.79</v>
      </c>
      <c r="E405" s="29">
        <f>F405</f>
        <v>649.79</v>
      </c>
      <c r="F405" s="29">
        <f>ROUND(649.79,3)</f>
        <v>649.79</v>
      </c>
      <c r="G405" s="25"/>
      <c r="H405" s="26"/>
    </row>
    <row r="406" spans="1:8" ht="12.75" customHeight="1">
      <c r="A406" s="23">
        <v>43132</v>
      </c>
      <c r="B406" s="23"/>
      <c r="C406" s="29">
        <f>ROUND(620.106,3)</f>
        <v>620.106</v>
      </c>
      <c r="D406" s="29">
        <f>F406</f>
        <v>662.73</v>
      </c>
      <c r="E406" s="29">
        <f>F406</f>
        <v>662.73</v>
      </c>
      <c r="F406" s="29">
        <f>ROUND(662.73,3)</f>
        <v>662.73</v>
      </c>
      <c r="G406" s="25"/>
      <c r="H406" s="26"/>
    </row>
    <row r="407" spans="1:8" ht="12.75" customHeight="1">
      <c r="A407" s="23" t="s">
        <v>87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42859</v>
      </c>
      <c r="B408" s="23"/>
      <c r="C408" s="29">
        <f>ROUND(564.781,3)</f>
        <v>564.781</v>
      </c>
      <c r="D408" s="29">
        <f>F408</f>
        <v>569.535</v>
      </c>
      <c r="E408" s="29">
        <f>F408</f>
        <v>569.535</v>
      </c>
      <c r="F408" s="29">
        <f>ROUND(569.535,3)</f>
        <v>569.535</v>
      </c>
      <c r="G408" s="25"/>
      <c r="H408" s="26"/>
    </row>
    <row r="409" spans="1:8" ht="12.75" customHeight="1">
      <c r="A409" s="23">
        <v>42950</v>
      </c>
      <c r="B409" s="23"/>
      <c r="C409" s="29">
        <f>ROUND(564.781,3)</f>
        <v>564.781</v>
      </c>
      <c r="D409" s="29">
        <f>F409</f>
        <v>580.416</v>
      </c>
      <c r="E409" s="29">
        <f>F409</f>
        <v>580.416</v>
      </c>
      <c r="F409" s="29">
        <f>ROUND(580.416,3)</f>
        <v>580.416</v>
      </c>
      <c r="G409" s="25"/>
      <c r="H409" s="26"/>
    </row>
    <row r="410" spans="1:8" ht="12.75" customHeight="1">
      <c r="A410" s="23">
        <v>43041</v>
      </c>
      <c r="B410" s="23"/>
      <c r="C410" s="29">
        <f>ROUND(564.781,3)</f>
        <v>564.781</v>
      </c>
      <c r="D410" s="29">
        <f>F410</f>
        <v>591.816</v>
      </c>
      <c r="E410" s="29">
        <f>F410</f>
        <v>591.816</v>
      </c>
      <c r="F410" s="29">
        <f>ROUND(591.816,3)</f>
        <v>591.816</v>
      </c>
      <c r="G410" s="25"/>
      <c r="H410" s="26"/>
    </row>
    <row r="411" spans="1:8" ht="12.75" customHeight="1">
      <c r="A411" s="23">
        <v>43132</v>
      </c>
      <c r="B411" s="23"/>
      <c r="C411" s="29">
        <f>ROUND(564.781,3)</f>
        <v>564.781</v>
      </c>
      <c r="D411" s="29">
        <f>F411</f>
        <v>603.602</v>
      </c>
      <c r="E411" s="29">
        <f>F411</f>
        <v>603.602</v>
      </c>
      <c r="F411" s="29">
        <f>ROUND(603.602,3)</f>
        <v>603.602</v>
      </c>
      <c r="G411" s="25"/>
      <c r="H411" s="26"/>
    </row>
    <row r="412" spans="1:8" ht="12.75" customHeight="1">
      <c r="A412" s="23" t="s">
        <v>88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42859</v>
      </c>
      <c r="B413" s="23"/>
      <c r="C413" s="29">
        <f>ROUND(249.966046355274,3)</f>
        <v>249.966</v>
      </c>
      <c r="D413" s="29">
        <f>F413</f>
        <v>252.096</v>
      </c>
      <c r="E413" s="29">
        <f>F413</f>
        <v>252.096</v>
      </c>
      <c r="F413" s="29">
        <f>ROUND(252.096,3)</f>
        <v>252.096</v>
      </c>
      <c r="G413" s="25"/>
      <c r="H413" s="26"/>
    </row>
    <row r="414" spans="1:8" ht="12.75" customHeight="1">
      <c r="A414" s="23">
        <v>42950</v>
      </c>
      <c r="B414" s="23"/>
      <c r="C414" s="29">
        <f>ROUND(249.966046355274,3)</f>
        <v>249.966</v>
      </c>
      <c r="D414" s="29">
        <f>F414</f>
        <v>256.958</v>
      </c>
      <c r="E414" s="29">
        <f>F414</f>
        <v>256.958</v>
      </c>
      <c r="F414" s="29">
        <f>ROUND(256.958,3)</f>
        <v>256.958</v>
      </c>
      <c r="G414" s="25"/>
      <c r="H414" s="26"/>
    </row>
    <row r="415" spans="1:8" ht="12.75" customHeight="1">
      <c r="A415" s="23">
        <v>43041</v>
      </c>
      <c r="B415" s="23"/>
      <c r="C415" s="29">
        <f>ROUND(249.966046355274,3)</f>
        <v>249.966</v>
      </c>
      <c r="D415" s="29">
        <f>F415</f>
        <v>262.065</v>
      </c>
      <c r="E415" s="29">
        <f>F415</f>
        <v>262.065</v>
      </c>
      <c r="F415" s="29">
        <f>ROUND(262.065,3)</f>
        <v>262.065</v>
      </c>
      <c r="G415" s="25"/>
      <c r="H415" s="26"/>
    </row>
    <row r="416" spans="1:8" ht="12.75" customHeight="1">
      <c r="A416" s="23">
        <v>43132</v>
      </c>
      <c r="B416" s="23"/>
      <c r="C416" s="29">
        <f>ROUND(249.966046355274,3)</f>
        <v>249.966</v>
      </c>
      <c r="D416" s="29">
        <f>F416</f>
        <v>267.363</v>
      </c>
      <c r="E416" s="29">
        <f>F416</f>
        <v>267.363</v>
      </c>
      <c r="F416" s="29">
        <f>ROUND(267.363,3)</f>
        <v>267.363</v>
      </c>
      <c r="G416" s="25"/>
      <c r="H416" s="26"/>
    </row>
    <row r="417" spans="1:8" ht="12.75" customHeight="1">
      <c r="A417" s="23" t="s">
        <v>89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42859</v>
      </c>
      <c r="B418" s="23"/>
      <c r="C418" s="29">
        <f>ROUND(675.731,3)</f>
        <v>675.731</v>
      </c>
      <c r="D418" s="29">
        <f>F418</f>
        <v>682.718</v>
      </c>
      <c r="E418" s="29">
        <f>F418</f>
        <v>682.718</v>
      </c>
      <c r="F418" s="29">
        <f>ROUND(682.718,3)</f>
        <v>682.718</v>
      </c>
      <c r="G418" s="25"/>
      <c r="H418" s="26"/>
    </row>
    <row r="419" spans="1:8" ht="12.75" customHeight="1">
      <c r="A419" s="23">
        <v>42950</v>
      </c>
      <c r="B419" s="23"/>
      <c r="C419" s="29">
        <f>ROUND(675.731,3)</f>
        <v>675.731</v>
      </c>
      <c r="D419" s="29">
        <f>F419</f>
        <v>695.694</v>
      </c>
      <c r="E419" s="29">
        <f>F419</f>
        <v>695.694</v>
      </c>
      <c r="F419" s="29">
        <f>ROUND(695.694,3)</f>
        <v>695.694</v>
      </c>
      <c r="G419" s="25"/>
      <c r="H419" s="26"/>
    </row>
    <row r="420" spans="1:8" ht="12.75" customHeight="1">
      <c r="A420" s="23">
        <v>43041</v>
      </c>
      <c r="B420" s="23"/>
      <c r="C420" s="29">
        <f>ROUND(675.731,3)</f>
        <v>675.731</v>
      </c>
      <c r="D420" s="29">
        <f>F420</f>
        <v>709.665</v>
      </c>
      <c r="E420" s="29">
        <f>F420</f>
        <v>709.665</v>
      </c>
      <c r="F420" s="29">
        <f>ROUND(709.665,3)</f>
        <v>709.665</v>
      </c>
      <c r="G420" s="25"/>
      <c r="H420" s="26"/>
    </row>
    <row r="421" spans="1:8" ht="12.75" customHeight="1">
      <c r="A421" s="23">
        <v>43132</v>
      </c>
      <c r="B421" s="23"/>
      <c r="C421" s="29">
        <f>ROUND(675.731,3)</f>
        <v>675.731</v>
      </c>
      <c r="D421" s="29">
        <f>F421</f>
        <v>724.173</v>
      </c>
      <c r="E421" s="29">
        <f>F421</f>
        <v>724.173</v>
      </c>
      <c r="F421" s="29">
        <f>ROUND(724.173,3)</f>
        <v>724.173</v>
      </c>
      <c r="G421" s="25"/>
      <c r="H421" s="26"/>
    </row>
    <row r="422" spans="1:8" ht="12.75" customHeight="1">
      <c r="A422" s="23" t="s">
        <v>90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42905</v>
      </c>
      <c r="B423" s="23"/>
      <c r="C423" s="25">
        <f>ROUND(21049.52,2)</f>
        <v>21049.52</v>
      </c>
      <c r="D423" s="25">
        <f>F423</f>
        <v>21371.87</v>
      </c>
      <c r="E423" s="25">
        <f>F423</f>
        <v>21371.87</v>
      </c>
      <c r="F423" s="25">
        <f>ROUND(21371.87,2)</f>
        <v>21371.87</v>
      </c>
      <c r="G423" s="25"/>
      <c r="H423" s="26"/>
    </row>
    <row r="424" spans="1:8" ht="12.75" customHeight="1">
      <c r="A424" s="23">
        <v>42996</v>
      </c>
      <c r="B424" s="23"/>
      <c r="C424" s="25">
        <f>ROUND(21049.52,2)</f>
        <v>21049.52</v>
      </c>
      <c r="D424" s="25">
        <f>F424</f>
        <v>21707.68</v>
      </c>
      <c r="E424" s="25">
        <f>F424</f>
        <v>21707.68</v>
      </c>
      <c r="F424" s="25">
        <f>ROUND(21707.68,2)</f>
        <v>21707.68</v>
      </c>
      <c r="G424" s="25"/>
      <c r="H424" s="26"/>
    </row>
    <row r="425" spans="1:8" ht="12.75" customHeight="1">
      <c r="A425" s="23">
        <v>43087</v>
      </c>
      <c r="B425" s="23"/>
      <c r="C425" s="25">
        <f>ROUND(21049.52,2)</f>
        <v>21049.52</v>
      </c>
      <c r="D425" s="25">
        <f>F425</f>
        <v>22042.61</v>
      </c>
      <c r="E425" s="25">
        <f>F425</f>
        <v>22042.61</v>
      </c>
      <c r="F425" s="25">
        <f>ROUND(22042.61,2)</f>
        <v>22042.61</v>
      </c>
      <c r="G425" s="25"/>
      <c r="H425" s="26"/>
    </row>
    <row r="426" spans="1:8" ht="12.75" customHeight="1">
      <c r="A426" s="23" t="s">
        <v>91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42844</v>
      </c>
      <c r="B427" s="23"/>
      <c r="C427" s="29">
        <f>ROUND(7.3333,3)</f>
        <v>7.333</v>
      </c>
      <c r="D427" s="29">
        <f>ROUND(7.37,3)</f>
        <v>7.37</v>
      </c>
      <c r="E427" s="29">
        <f>ROUND(7.27,3)</f>
        <v>7.27</v>
      </c>
      <c r="F427" s="29">
        <f>ROUND(7.32,3)</f>
        <v>7.32</v>
      </c>
      <c r="G427" s="25"/>
      <c r="H427" s="26"/>
    </row>
    <row r="428" spans="1:8" ht="12.75" customHeight="1">
      <c r="A428" s="23">
        <v>42872</v>
      </c>
      <c r="B428" s="23"/>
      <c r="C428" s="29">
        <f>ROUND(7.3333,3)</f>
        <v>7.333</v>
      </c>
      <c r="D428" s="29">
        <f>ROUND(7.37,3)</f>
        <v>7.37</v>
      </c>
      <c r="E428" s="29">
        <f>ROUND(7.27,3)</f>
        <v>7.27</v>
      </c>
      <c r="F428" s="29">
        <f>ROUND(7.32,3)</f>
        <v>7.32</v>
      </c>
      <c r="G428" s="25"/>
      <c r="H428" s="26"/>
    </row>
    <row r="429" spans="1:8" ht="12.75" customHeight="1">
      <c r="A429" s="23">
        <v>42907</v>
      </c>
      <c r="B429" s="23"/>
      <c r="C429" s="29">
        <f>ROUND(7.3333,3)</f>
        <v>7.333</v>
      </c>
      <c r="D429" s="29">
        <f>ROUND(7.37,3)</f>
        <v>7.37</v>
      </c>
      <c r="E429" s="29">
        <f>ROUND(7.27,3)</f>
        <v>7.27</v>
      </c>
      <c r="F429" s="29">
        <f>ROUND(7.32,3)</f>
        <v>7.32</v>
      </c>
      <c r="G429" s="25"/>
      <c r="H429" s="26"/>
    </row>
    <row r="430" spans="1:8" ht="12.75" customHeight="1">
      <c r="A430" s="23">
        <v>42935</v>
      </c>
      <c r="B430" s="23"/>
      <c r="C430" s="29">
        <f>ROUND(7.3333,3)</f>
        <v>7.333</v>
      </c>
      <c r="D430" s="29">
        <f>ROUND(7.37,3)</f>
        <v>7.37</v>
      </c>
      <c r="E430" s="29">
        <f>ROUND(7.27,3)</f>
        <v>7.27</v>
      </c>
      <c r="F430" s="29">
        <f>ROUND(7.32,3)</f>
        <v>7.32</v>
      </c>
      <c r="G430" s="25"/>
      <c r="H430" s="26"/>
    </row>
    <row r="431" spans="1:8" ht="12.75" customHeight="1">
      <c r="A431" s="23">
        <v>42963</v>
      </c>
      <c r="B431" s="23"/>
      <c r="C431" s="29">
        <f>ROUND(7.3333,3)</f>
        <v>7.333</v>
      </c>
      <c r="D431" s="29">
        <f>ROUND(7.36,3)</f>
        <v>7.36</v>
      </c>
      <c r="E431" s="29">
        <f>ROUND(7.26,3)</f>
        <v>7.26</v>
      </c>
      <c r="F431" s="29">
        <f>ROUND(7.31,3)</f>
        <v>7.31</v>
      </c>
      <c r="G431" s="25"/>
      <c r="H431" s="26"/>
    </row>
    <row r="432" spans="1:8" ht="12.75" customHeight="1">
      <c r="A432" s="23">
        <v>42998</v>
      </c>
      <c r="B432" s="23"/>
      <c r="C432" s="29">
        <f>ROUND(7.3333,3)</f>
        <v>7.333</v>
      </c>
      <c r="D432" s="29">
        <f>ROUND(7.35,3)</f>
        <v>7.35</v>
      </c>
      <c r="E432" s="29">
        <f>ROUND(7.25,3)</f>
        <v>7.25</v>
      </c>
      <c r="F432" s="29">
        <f>ROUND(7.3,3)</f>
        <v>7.3</v>
      </c>
      <c r="G432" s="25"/>
      <c r="H432" s="26"/>
    </row>
    <row r="433" spans="1:8" ht="12.75" customHeight="1">
      <c r="A433" s="23">
        <v>43089</v>
      </c>
      <c r="B433" s="23"/>
      <c r="C433" s="29">
        <f>ROUND(7.3333,3)</f>
        <v>7.333</v>
      </c>
      <c r="D433" s="29">
        <f>ROUND(7.31,3)</f>
        <v>7.31</v>
      </c>
      <c r="E433" s="29">
        <f>ROUND(7.21,3)</f>
        <v>7.21</v>
      </c>
      <c r="F433" s="29">
        <f>ROUND(7.26,3)</f>
        <v>7.26</v>
      </c>
      <c r="G433" s="25"/>
      <c r="H433" s="26"/>
    </row>
    <row r="434" spans="1:8" ht="12.75" customHeight="1">
      <c r="A434" s="23">
        <v>43179</v>
      </c>
      <c r="B434" s="23"/>
      <c r="C434" s="29">
        <f>ROUND(7.3333,3)</f>
        <v>7.333</v>
      </c>
      <c r="D434" s="29">
        <f>ROUND(7.3,3)</f>
        <v>7.3</v>
      </c>
      <c r="E434" s="29">
        <f>ROUND(7.2,3)</f>
        <v>7.2</v>
      </c>
      <c r="F434" s="29">
        <f>ROUND(7.25,3)</f>
        <v>7.25</v>
      </c>
      <c r="G434" s="25"/>
      <c r="H434" s="26"/>
    </row>
    <row r="435" spans="1:8" ht="12.75" customHeight="1">
      <c r="A435" s="23">
        <v>43269</v>
      </c>
      <c r="B435" s="23"/>
      <c r="C435" s="29">
        <f>ROUND(7.3333,3)</f>
        <v>7.333</v>
      </c>
      <c r="D435" s="29">
        <f>ROUND(7.51,3)</f>
        <v>7.51</v>
      </c>
      <c r="E435" s="29">
        <f>ROUND(7.41,3)</f>
        <v>7.41</v>
      </c>
      <c r="F435" s="29">
        <f>ROUND(7.46,3)</f>
        <v>7.46</v>
      </c>
      <c r="G435" s="25"/>
      <c r="H435" s="26"/>
    </row>
    <row r="436" spans="1:8" ht="12.75" customHeight="1">
      <c r="A436" s="23">
        <v>43271</v>
      </c>
      <c r="B436" s="23"/>
      <c r="C436" s="29">
        <f>ROUND(7.3333,3)</f>
        <v>7.333</v>
      </c>
      <c r="D436" s="29">
        <f>ROUND(7.31,3)</f>
        <v>7.31</v>
      </c>
      <c r="E436" s="29">
        <f>ROUND(7.21,3)</f>
        <v>7.21</v>
      </c>
      <c r="F436" s="29">
        <f>ROUND(7.26,3)</f>
        <v>7.26</v>
      </c>
      <c r="G436" s="25"/>
      <c r="H436" s="26"/>
    </row>
    <row r="437" spans="1:8" ht="12.75" customHeight="1">
      <c r="A437" s="23">
        <v>43362</v>
      </c>
      <c r="B437" s="23"/>
      <c r="C437" s="29">
        <f>ROUND(7.3333,3)</f>
        <v>7.333</v>
      </c>
      <c r="D437" s="29">
        <f>ROUND(7.35,3)</f>
        <v>7.35</v>
      </c>
      <c r="E437" s="29">
        <f>ROUND(7.25,3)</f>
        <v>7.25</v>
      </c>
      <c r="F437" s="29">
        <f>ROUND(7.3,3)</f>
        <v>7.3</v>
      </c>
      <c r="G437" s="25"/>
      <c r="H437" s="26"/>
    </row>
    <row r="438" spans="1:8" ht="12.75" customHeight="1">
      <c r="A438" s="23">
        <v>43453</v>
      </c>
      <c r="B438" s="23"/>
      <c r="C438" s="29">
        <f>ROUND(7.3333,3)</f>
        <v>7.333</v>
      </c>
      <c r="D438" s="29">
        <f>ROUND(7.39,3)</f>
        <v>7.39</v>
      </c>
      <c r="E438" s="29">
        <f>ROUND(7.29,3)</f>
        <v>7.29</v>
      </c>
      <c r="F438" s="29">
        <f>ROUND(7.34,3)</f>
        <v>7.34</v>
      </c>
      <c r="G438" s="25"/>
      <c r="H438" s="26"/>
    </row>
    <row r="439" spans="1:8" ht="12.75" customHeight="1">
      <c r="A439" s="23">
        <v>43544</v>
      </c>
      <c r="B439" s="23"/>
      <c r="C439" s="29">
        <f>ROUND(7.3333,3)</f>
        <v>7.333</v>
      </c>
      <c r="D439" s="29">
        <f>ROUND(7.39,3)</f>
        <v>7.39</v>
      </c>
      <c r="E439" s="29">
        <f>ROUND(7.29,3)</f>
        <v>7.29</v>
      </c>
      <c r="F439" s="29">
        <f>ROUND(7.34,3)</f>
        <v>7.34</v>
      </c>
      <c r="G439" s="25"/>
      <c r="H439" s="26"/>
    </row>
    <row r="440" spans="1:8" ht="12.75" customHeight="1">
      <c r="A440" s="23" t="s">
        <v>92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42859</v>
      </c>
      <c r="B441" s="23"/>
      <c r="C441" s="29">
        <f>ROUND(562.795,3)</f>
        <v>562.795</v>
      </c>
      <c r="D441" s="29">
        <f>F441</f>
        <v>567.533</v>
      </c>
      <c r="E441" s="29">
        <f>F441</f>
        <v>567.533</v>
      </c>
      <c r="F441" s="29">
        <f>ROUND(567.533,3)</f>
        <v>567.533</v>
      </c>
      <c r="G441" s="25"/>
      <c r="H441" s="26"/>
    </row>
    <row r="442" spans="1:8" ht="12.75" customHeight="1">
      <c r="A442" s="23">
        <v>42950</v>
      </c>
      <c r="B442" s="23"/>
      <c r="C442" s="29">
        <f>ROUND(562.795,3)</f>
        <v>562.795</v>
      </c>
      <c r="D442" s="29">
        <f>F442</f>
        <v>578.375</v>
      </c>
      <c r="E442" s="29">
        <f>F442</f>
        <v>578.375</v>
      </c>
      <c r="F442" s="29">
        <f>ROUND(578.375,3)</f>
        <v>578.375</v>
      </c>
      <c r="G442" s="25"/>
      <c r="H442" s="26"/>
    </row>
    <row r="443" spans="1:8" ht="12.75" customHeight="1">
      <c r="A443" s="23">
        <v>43041</v>
      </c>
      <c r="B443" s="23"/>
      <c r="C443" s="29">
        <f>ROUND(562.795,3)</f>
        <v>562.795</v>
      </c>
      <c r="D443" s="29">
        <f>F443</f>
        <v>589.735</v>
      </c>
      <c r="E443" s="29">
        <f>F443</f>
        <v>589.735</v>
      </c>
      <c r="F443" s="29">
        <f>ROUND(589.735,3)</f>
        <v>589.735</v>
      </c>
      <c r="G443" s="25"/>
      <c r="H443" s="26"/>
    </row>
    <row r="444" spans="1:8" ht="12.75" customHeight="1">
      <c r="A444" s="23">
        <v>43132</v>
      </c>
      <c r="B444" s="23"/>
      <c r="C444" s="29">
        <f>ROUND(562.795,3)</f>
        <v>562.795</v>
      </c>
      <c r="D444" s="29">
        <f>F444</f>
        <v>601.479</v>
      </c>
      <c r="E444" s="29">
        <f>F444</f>
        <v>601.479</v>
      </c>
      <c r="F444" s="29">
        <f>ROUND(601.479,3)</f>
        <v>601.479</v>
      </c>
      <c r="G444" s="25"/>
      <c r="H444" s="26"/>
    </row>
    <row r="445" spans="1:8" ht="12.75" customHeight="1">
      <c r="A445" s="23" t="s">
        <v>93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ROUND(99.8730770968581,5)</f>
        <v>99.87308</v>
      </c>
      <c r="D446" s="24">
        <f>F446</f>
        <v>99.60708</v>
      </c>
      <c r="E446" s="24">
        <f>F446</f>
        <v>99.60708</v>
      </c>
      <c r="F446" s="24">
        <f>ROUND(99.6070776007282,5)</f>
        <v>99.60708</v>
      </c>
      <c r="G446" s="25"/>
      <c r="H446" s="26"/>
    </row>
    <row r="447" spans="1:8" ht="12.75" customHeight="1">
      <c r="A447" s="23" t="s">
        <v>94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ROUND(99.8730770968581,5)</f>
        <v>99.87308</v>
      </c>
      <c r="D448" s="24">
        <f>F448</f>
        <v>99.59658</v>
      </c>
      <c r="E448" s="24">
        <f>F448</f>
        <v>99.59658</v>
      </c>
      <c r="F448" s="24">
        <f>ROUND(99.5965812567313,5)</f>
        <v>99.59658</v>
      </c>
      <c r="G448" s="25"/>
      <c r="H448" s="26"/>
    </row>
    <row r="449" spans="1:8" ht="12.75" customHeight="1">
      <c r="A449" s="23" t="s">
        <v>95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43090</v>
      </c>
      <c r="B450" s="23"/>
      <c r="C450" s="24">
        <f>ROUND(99.8730770968581,5)</f>
        <v>99.87308</v>
      </c>
      <c r="D450" s="24">
        <f>F450</f>
        <v>99.78048</v>
      </c>
      <c r="E450" s="24">
        <f>F450</f>
        <v>99.78048</v>
      </c>
      <c r="F450" s="24">
        <f>ROUND(99.7804773674084,5)</f>
        <v>99.78048</v>
      </c>
      <c r="G450" s="25"/>
      <c r="H450" s="26"/>
    </row>
    <row r="451" spans="1:8" ht="12.75" customHeight="1">
      <c r="A451" s="23" t="s">
        <v>96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43174</v>
      </c>
      <c r="B452" s="23"/>
      <c r="C452" s="24">
        <f>ROUND(99.8730770968581,5)</f>
        <v>99.87308</v>
      </c>
      <c r="D452" s="24">
        <f>F452</f>
        <v>99.71363</v>
      </c>
      <c r="E452" s="24">
        <f>F452</f>
        <v>99.71363</v>
      </c>
      <c r="F452" s="24">
        <f>ROUND(99.7136316452039,5)</f>
        <v>99.71363</v>
      </c>
      <c r="G452" s="25"/>
      <c r="H452" s="26"/>
    </row>
    <row r="453" spans="1:8" ht="12.75" customHeight="1">
      <c r="A453" s="23" t="s">
        <v>97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43272</v>
      </c>
      <c r="B454" s="23"/>
      <c r="C454" s="24">
        <f>ROUND(99.8730770968581,5)</f>
        <v>99.87308</v>
      </c>
      <c r="D454" s="24">
        <f>F454</f>
        <v>99.87308</v>
      </c>
      <c r="E454" s="24">
        <f>F454</f>
        <v>99.87308</v>
      </c>
      <c r="F454" s="24">
        <f>ROUND(99.8730770968581,5)</f>
        <v>99.87308</v>
      </c>
      <c r="G454" s="25"/>
      <c r="H454" s="26"/>
    </row>
    <row r="455" spans="1:8" ht="12.75" customHeight="1">
      <c r="A455" s="23" t="s">
        <v>98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4">
        <f>ROUND(99.682282929638,5)</f>
        <v>99.68228</v>
      </c>
      <c r="D456" s="24">
        <f>F456</f>
        <v>99.80903</v>
      </c>
      <c r="E456" s="24">
        <f>F456</f>
        <v>99.80903</v>
      </c>
      <c r="F456" s="24">
        <f>ROUND(99.8090288484576,5)</f>
        <v>99.80903</v>
      </c>
      <c r="G456" s="25"/>
      <c r="H456" s="26"/>
    </row>
    <row r="457" spans="1:8" ht="12.75" customHeight="1">
      <c r="A457" s="23" t="s">
        <v>99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43175</v>
      </c>
      <c r="B458" s="23"/>
      <c r="C458" s="24">
        <f>ROUND(99.682282929638,5)</f>
        <v>99.68228</v>
      </c>
      <c r="D458" s="24">
        <f>F458</f>
        <v>98.99623</v>
      </c>
      <c r="E458" s="24">
        <f>F458</f>
        <v>98.99623</v>
      </c>
      <c r="F458" s="24">
        <f>ROUND(98.9962326998139,5)</f>
        <v>98.99623</v>
      </c>
      <c r="G458" s="25"/>
      <c r="H458" s="26"/>
    </row>
    <row r="459" spans="1:8" ht="12.75" customHeight="1">
      <c r="A459" s="23" t="s">
        <v>100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43266</v>
      </c>
      <c r="B460" s="23"/>
      <c r="C460" s="24">
        <f>ROUND(99.682282929638,5)</f>
        <v>99.68228</v>
      </c>
      <c r="D460" s="24">
        <f>F460</f>
        <v>98.56144</v>
      </c>
      <c r="E460" s="24">
        <f>F460</f>
        <v>98.56144</v>
      </c>
      <c r="F460" s="24">
        <f>ROUND(98.5614411298129,5)</f>
        <v>98.56144</v>
      </c>
      <c r="G460" s="25"/>
      <c r="H460" s="26"/>
    </row>
    <row r="461" spans="1:8" ht="12.75" customHeight="1">
      <c r="A461" s="23" t="s">
        <v>101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43364</v>
      </c>
      <c r="B462" s="23"/>
      <c r="C462" s="24">
        <f>ROUND(99.682282929638,5)</f>
        <v>99.68228</v>
      </c>
      <c r="D462" s="24">
        <f>F462</f>
        <v>98.50766</v>
      </c>
      <c r="E462" s="24">
        <f>F462</f>
        <v>98.50766</v>
      </c>
      <c r="F462" s="24">
        <f>ROUND(98.5076636504315,5)</f>
        <v>98.50766</v>
      </c>
      <c r="G462" s="25"/>
      <c r="H462" s="26"/>
    </row>
    <row r="463" spans="1:8" ht="12.75" customHeight="1">
      <c r="A463" s="23" t="s">
        <v>102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43455</v>
      </c>
      <c r="B464" s="23"/>
      <c r="C464" s="25">
        <f>ROUND(99.682282929638,2)</f>
        <v>99.68</v>
      </c>
      <c r="D464" s="25">
        <f>F464</f>
        <v>98.9</v>
      </c>
      <c r="E464" s="25">
        <f>F464</f>
        <v>98.9</v>
      </c>
      <c r="F464" s="25">
        <f>ROUND(98.8953413644786,2)</f>
        <v>98.9</v>
      </c>
      <c r="G464" s="25"/>
      <c r="H464" s="26"/>
    </row>
    <row r="465" spans="1:8" ht="12.75" customHeight="1">
      <c r="A465" s="23" t="s">
        <v>103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43539</v>
      </c>
      <c r="B466" s="23"/>
      <c r="C466" s="24">
        <f>ROUND(99.682282929638,5)</f>
        <v>99.68228</v>
      </c>
      <c r="D466" s="24">
        <f>F466</f>
        <v>99.28322</v>
      </c>
      <c r="E466" s="24">
        <f>F466</f>
        <v>99.28322</v>
      </c>
      <c r="F466" s="24">
        <f>ROUND(99.2832186373631,5)</f>
        <v>99.28322</v>
      </c>
      <c r="G466" s="25"/>
      <c r="H466" s="26"/>
    </row>
    <row r="467" spans="1:8" ht="12.75" customHeight="1">
      <c r="A467" s="23" t="s">
        <v>104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43637</v>
      </c>
      <c r="B468" s="23"/>
      <c r="C468" s="24">
        <f>ROUND(99.682282929638,5)</f>
        <v>99.68228</v>
      </c>
      <c r="D468" s="24">
        <f>F468</f>
        <v>99.68228</v>
      </c>
      <c r="E468" s="24">
        <f>F468</f>
        <v>99.68228</v>
      </c>
      <c r="F468" s="24">
        <f>ROUND(99.682282929638,5)</f>
        <v>99.68228</v>
      </c>
      <c r="G468" s="25"/>
      <c r="H468" s="26"/>
    </row>
    <row r="469" spans="1:8" ht="12.75" customHeight="1">
      <c r="A469" s="23" t="s">
        <v>105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44182</v>
      </c>
      <c r="B470" s="23"/>
      <c r="C470" s="24">
        <f>ROUND(98.4349137398754,5)</f>
        <v>98.43491</v>
      </c>
      <c r="D470" s="24">
        <f>F470</f>
        <v>96.31506</v>
      </c>
      <c r="E470" s="24">
        <f>F470</f>
        <v>96.31506</v>
      </c>
      <c r="F470" s="24">
        <f>ROUND(96.3150554891887,5)</f>
        <v>96.31506</v>
      </c>
      <c r="G470" s="25"/>
      <c r="H470" s="26"/>
    </row>
    <row r="471" spans="1:8" ht="12.75" customHeight="1">
      <c r="A471" s="23" t="s">
        <v>106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44271</v>
      </c>
      <c r="B472" s="23"/>
      <c r="C472" s="24">
        <f>ROUND(98.4349137398754,5)</f>
        <v>98.43491</v>
      </c>
      <c r="D472" s="24">
        <f>F472</f>
        <v>95.54311</v>
      </c>
      <c r="E472" s="24">
        <f>F472</f>
        <v>95.54311</v>
      </c>
      <c r="F472" s="24">
        <f>ROUND(95.5431114510124,5)</f>
        <v>95.54311</v>
      </c>
      <c r="G472" s="25"/>
      <c r="H472" s="26"/>
    </row>
    <row r="473" spans="1:8" ht="12.75" customHeight="1">
      <c r="A473" s="23" t="s">
        <v>107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44362</v>
      </c>
      <c r="B474" s="23"/>
      <c r="C474" s="24">
        <f>ROUND(98.4349137398754,5)</f>
        <v>98.43491</v>
      </c>
      <c r="D474" s="24">
        <f>F474</f>
        <v>94.74712</v>
      </c>
      <c r="E474" s="24">
        <f>F474</f>
        <v>94.74712</v>
      </c>
      <c r="F474" s="24">
        <f>ROUND(94.7471201138432,5)</f>
        <v>94.74712</v>
      </c>
      <c r="G474" s="25"/>
      <c r="H474" s="26"/>
    </row>
    <row r="475" spans="1:8" ht="12.75" customHeight="1">
      <c r="A475" s="23" t="s">
        <v>108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44460</v>
      </c>
      <c r="B476" s="23"/>
      <c r="C476" s="24">
        <f>ROUND(98.4349137398754,5)</f>
        <v>98.43491</v>
      </c>
      <c r="D476" s="24">
        <f>F476</f>
        <v>94.93245</v>
      </c>
      <c r="E476" s="24">
        <f>F476</f>
        <v>94.93245</v>
      </c>
      <c r="F476" s="24">
        <f>ROUND(94.9324520935589,5)</f>
        <v>94.93245</v>
      </c>
      <c r="G476" s="25"/>
      <c r="H476" s="26"/>
    </row>
    <row r="477" spans="1:8" ht="12.75" customHeight="1">
      <c r="A477" s="23" t="s">
        <v>109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44551</v>
      </c>
      <c r="B478" s="23"/>
      <c r="C478" s="24">
        <f>ROUND(98.4349137398754,5)</f>
        <v>98.43491</v>
      </c>
      <c r="D478" s="24">
        <f>F478</f>
        <v>97.12234</v>
      </c>
      <c r="E478" s="24">
        <f>F478</f>
        <v>97.12234</v>
      </c>
      <c r="F478" s="24">
        <f>ROUND(97.1223431183223,5)</f>
        <v>97.12234</v>
      </c>
      <c r="G478" s="25"/>
      <c r="H478" s="26"/>
    </row>
    <row r="479" spans="1:8" ht="12.75" customHeight="1">
      <c r="A479" s="23" t="s">
        <v>110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44635</v>
      </c>
      <c r="B480" s="23"/>
      <c r="C480" s="24">
        <f>ROUND(98.4349137398754,5)</f>
        <v>98.43491</v>
      </c>
      <c r="D480" s="24">
        <f>F480</f>
        <v>97.25562</v>
      </c>
      <c r="E480" s="24">
        <f>F480</f>
        <v>97.25562</v>
      </c>
      <c r="F480" s="24">
        <f>ROUND(97.2556229848617,5)</f>
        <v>97.25562</v>
      </c>
      <c r="G480" s="25"/>
      <c r="H480" s="26"/>
    </row>
    <row r="481" spans="1:8" ht="12.75" customHeight="1">
      <c r="A481" s="23" t="s">
        <v>111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44733</v>
      </c>
      <c r="B482" s="23"/>
      <c r="C482" s="24">
        <f>ROUND(98.4349137398754,5)</f>
        <v>98.43491</v>
      </c>
      <c r="D482" s="24">
        <f>F482</f>
        <v>98.43491</v>
      </c>
      <c r="E482" s="24">
        <f>F482</f>
        <v>98.43491</v>
      </c>
      <c r="F482" s="24">
        <f>ROUND(98.4349137398754,5)</f>
        <v>98.43491</v>
      </c>
      <c r="G482" s="25"/>
      <c r="H482" s="26"/>
    </row>
    <row r="483" spans="1:8" ht="12.75" customHeight="1">
      <c r="A483" s="23" t="s">
        <v>112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46008</v>
      </c>
      <c r="B484" s="23"/>
      <c r="C484" s="24">
        <f>ROUND(97.0374787270411,5)</f>
        <v>97.03748</v>
      </c>
      <c r="D484" s="24">
        <f>F484</f>
        <v>94.91707</v>
      </c>
      <c r="E484" s="24">
        <f>F484</f>
        <v>94.91707</v>
      </c>
      <c r="F484" s="24">
        <f>ROUND(94.9170670428348,5)</f>
        <v>94.91707</v>
      </c>
      <c r="G484" s="25"/>
      <c r="H484" s="26"/>
    </row>
    <row r="485" spans="1:8" ht="12.75" customHeight="1">
      <c r="A485" s="23" t="s">
        <v>113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46097</v>
      </c>
      <c r="B486" s="23"/>
      <c r="C486" s="24">
        <f>ROUND(97.0374787270411,5)</f>
        <v>97.03748</v>
      </c>
      <c r="D486" s="24">
        <f>F486</f>
        <v>91.90885</v>
      </c>
      <c r="E486" s="24">
        <f>F486</f>
        <v>91.90885</v>
      </c>
      <c r="F486" s="24">
        <f>ROUND(91.9088487174358,5)</f>
        <v>91.90885</v>
      </c>
      <c r="G486" s="25"/>
      <c r="H486" s="26"/>
    </row>
    <row r="487" spans="1:8" ht="12.75" customHeight="1">
      <c r="A487" s="23" t="s">
        <v>114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46188</v>
      </c>
      <c r="B488" s="23"/>
      <c r="C488" s="24">
        <f>ROUND(97.0374787270411,5)</f>
        <v>97.03748</v>
      </c>
      <c r="D488" s="24">
        <f>F488</f>
        <v>90.63023</v>
      </c>
      <c r="E488" s="24">
        <f>F488</f>
        <v>90.63023</v>
      </c>
      <c r="F488" s="24">
        <f>ROUND(90.6302286617238,5)</f>
        <v>90.63023</v>
      </c>
      <c r="G488" s="25"/>
      <c r="H488" s="26"/>
    </row>
    <row r="489" spans="1:8" ht="12.75" customHeight="1">
      <c r="A489" s="23" t="s">
        <v>115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46286</v>
      </c>
      <c r="B490" s="23"/>
      <c r="C490" s="24">
        <f>ROUND(97.0374787270411,5)</f>
        <v>97.03748</v>
      </c>
      <c r="D490" s="24">
        <f>F490</f>
        <v>92.74406</v>
      </c>
      <c r="E490" s="24">
        <f>F490</f>
        <v>92.74406</v>
      </c>
      <c r="F490" s="24">
        <f>ROUND(92.7440606353315,5)</f>
        <v>92.74406</v>
      </c>
      <c r="G490" s="25"/>
      <c r="H490" s="26"/>
    </row>
    <row r="491" spans="1:8" ht="12.75" customHeight="1">
      <c r="A491" s="23" t="s">
        <v>116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46377</v>
      </c>
      <c r="B492" s="23"/>
      <c r="C492" s="24">
        <f>ROUND(97.0374787270411,5)</f>
        <v>97.03748</v>
      </c>
      <c r="D492" s="24">
        <f>F492</f>
        <v>96.47132</v>
      </c>
      <c r="E492" s="24">
        <f>F492</f>
        <v>96.47132</v>
      </c>
      <c r="F492" s="24">
        <f>ROUND(96.4713242546462,5)</f>
        <v>96.47132</v>
      </c>
      <c r="G492" s="25"/>
      <c r="H492" s="26"/>
    </row>
    <row r="493" spans="1:8" ht="12.75" customHeight="1">
      <c r="A493" s="23" t="s">
        <v>117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46461</v>
      </c>
      <c r="B494" s="23"/>
      <c r="C494" s="24">
        <f>ROUND(97.0374787270411,5)</f>
        <v>97.03748</v>
      </c>
      <c r="D494" s="24">
        <f>F494</f>
        <v>95.01531</v>
      </c>
      <c r="E494" s="24">
        <f>F494</f>
        <v>95.01531</v>
      </c>
      <c r="F494" s="24">
        <f>ROUND(95.0153089096663,5)</f>
        <v>95.01531</v>
      </c>
      <c r="G494" s="25"/>
      <c r="H494" s="26"/>
    </row>
    <row r="495" spans="1:8" ht="12.75" customHeight="1">
      <c r="A495" s="23" t="s">
        <v>118</v>
      </c>
      <c r="B495" s="23"/>
      <c r="C495" s="27"/>
      <c r="D495" s="27"/>
      <c r="E495" s="27"/>
      <c r="F495" s="27"/>
      <c r="G495" s="25"/>
      <c r="H495" s="26"/>
    </row>
    <row r="496" spans="1:8" ht="12.75" customHeight="1" thickBot="1">
      <c r="A496" s="31">
        <v>46559</v>
      </c>
      <c r="B496" s="31"/>
      <c r="C496" s="32">
        <f>ROUND(97.0374787270411,5)</f>
        <v>97.03748</v>
      </c>
      <c r="D496" s="32">
        <f>F496</f>
        <v>97.03748</v>
      </c>
      <c r="E496" s="32">
        <f>F496</f>
        <v>97.03748</v>
      </c>
      <c r="F496" s="32">
        <f>ROUND(97.0374787270411,5)</f>
        <v>97.03748</v>
      </c>
      <c r="G496" s="33"/>
      <c r="H496" s="34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2017-03-24T15:47:37Z</dcterms:modified>
  <cp:category/>
  <cp:version/>
  <cp:contentType/>
  <cp:contentStatus/>
</cp:coreProperties>
</file>