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<sst xmlns="http://schemas.openxmlformats.org/spreadsheetml/2006/main" count="116" uniqueCount="116">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</sst>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5">
      <selection activeCell="C46" sqref="C4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42846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ROUND(2.28,5)</f>
        <v>2.28</v>
      </c>
      <c r="D6" s="25">
        <f>F6</f>
        <v>2.28</v>
      </c>
      <c r="E6" s="25">
        <f>F6</f>
        <v>2.28</v>
      </c>
      <c r="F6" s="25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ROUND(2.21,5)</f>
        <v>2.21</v>
      </c>
      <c r="D8" s="25">
        <f>F8</f>
        <v>2.21</v>
      </c>
      <c r="E8" s="25">
        <f>F8</f>
        <v>2.21</v>
      </c>
      <c r="F8" s="25">
        <f>ROUND(2.21,5)</f>
        <v>2.21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ROUND(2.3,5)</f>
        <v>2.3</v>
      </c>
      <c r="D10" s="25">
        <f>F10</f>
        <v>2.3</v>
      </c>
      <c r="E10" s="25">
        <f>F10</f>
        <v>2.3</v>
      </c>
      <c r="F10" s="25">
        <f>ROUND(2.3,5)</f>
        <v>2.3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ROUND(2.95,5)</f>
        <v>2.95</v>
      </c>
      <c r="D12" s="25">
        <f>F12</f>
        <v>2.95</v>
      </c>
      <c r="E12" s="25">
        <f>F12</f>
        <v>2.95</v>
      </c>
      <c r="F12" s="25">
        <f>ROUND(2.95,5)</f>
        <v>2.95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ROUND(10.54,5)</f>
        <v>10.54</v>
      </c>
      <c r="D14" s="25">
        <f>F14</f>
        <v>10.54</v>
      </c>
      <c r="E14" s="25">
        <f>F14</f>
        <v>10.54</v>
      </c>
      <c r="F14" s="25">
        <f>ROUND(10.54,5)</f>
        <v>10.54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ROUND(8.065,5)</f>
        <v>8.065</v>
      </c>
      <c r="D16" s="25">
        <f>F16</f>
        <v>8.065</v>
      </c>
      <c r="E16" s="25">
        <f>F16</f>
        <v>8.065</v>
      </c>
      <c r="F16" s="25">
        <f>ROUND(8.065,5)</f>
        <v>8.065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ROUND(8.64,3)</f>
        <v>8.64</v>
      </c>
      <c r="D18" s="27">
        <f>F18</f>
        <v>8.64</v>
      </c>
      <c r="E18" s="27">
        <f>F18</f>
        <v>8.64</v>
      </c>
      <c r="F18" s="27">
        <f>ROUND(8.64,3)</f>
        <v>8.64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ROUND(2.25,3)</f>
        <v>2.25</v>
      </c>
      <c r="D20" s="27">
        <f>F20</f>
        <v>2.25</v>
      </c>
      <c r="E20" s="27">
        <f>F20</f>
        <v>2.25</v>
      </c>
      <c r="F20" s="27">
        <f>ROUND(2.25,3)</f>
        <v>2.25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ROUND(2.28,3)</f>
        <v>2.28</v>
      </c>
      <c r="D22" s="27">
        <f>F22</f>
        <v>2.28</v>
      </c>
      <c r="E22" s="27">
        <f>F22</f>
        <v>2.28</v>
      </c>
      <c r="F22" s="27">
        <f>ROUND(2.28,3)</f>
        <v>2.28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ROUND(7.445,3)</f>
        <v>7.445</v>
      </c>
      <c r="D24" s="27">
        <f>F24</f>
        <v>7.445</v>
      </c>
      <c r="E24" s="27">
        <f>F24</f>
        <v>7.445</v>
      </c>
      <c r="F24" s="27">
        <f>ROUND(7.445,3)</f>
        <v>7.445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ROUND(7.415,3)</f>
        <v>7.415</v>
      </c>
      <c r="D26" s="27">
        <f>F26</f>
        <v>7.415</v>
      </c>
      <c r="E26" s="27">
        <f>F26</f>
        <v>7.415</v>
      </c>
      <c r="F26" s="27">
        <f>ROUND(7.415,3)</f>
        <v>7.415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ROUND(7.52,3)</f>
        <v>7.52</v>
      </c>
      <c r="D28" s="27">
        <f>F28</f>
        <v>7.52</v>
      </c>
      <c r="E28" s="27">
        <f>F28</f>
        <v>7.52</v>
      </c>
      <c r="F28" s="27">
        <f>ROUND(7.52,3)</f>
        <v>7.52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ROUND(7.68,3)</f>
        <v>7.68</v>
      </c>
      <c r="D30" s="27">
        <f>F30</f>
        <v>7.68</v>
      </c>
      <c r="E30" s="27">
        <f>F30</f>
        <v>7.68</v>
      </c>
      <c r="F30" s="27">
        <f>ROUND(7.68,3)</f>
        <v>7.68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ROUND(9.39,3)</f>
        <v>9.39</v>
      </c>
      <c r="D32" s="27">
        <f>F32</f>
        <v>9.39</v>
      </c>
      <c r="E32" s="27">
        <f>F32</f>
        <v>9.39</v>
      </c>
      <c r="F32" s="27">
        <f>ROUND(9.39,3)</f>
        <v>9.39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ROUND(2.26,3)</f>
        <v>2.26</v>
      </c>
      <c r="D34" s="27">
        <f>F34</f>
        <v>2.26</v>
      </c>
      <c r="E34" s="27">
        <f>F34</f>
        <v>2.26</v>
      </c>
      <c r="F34" s="27">
        <f>ROUND(2.26,3)</f>
        <v>2.26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ROUND(2.18,3)</f>
        <v>2.18</v>
      </c>
      <c r="D36" s="27">
        <f>F36</f>
        <v>2.18</v>
      </c>
      <c r="E36" s="27">
        <f>F36</f>
        <v>2.18</v>
      </c>
      <c r="F36" s="27">
        <f>ROUND(2.18,3)</f>
        <v>2.18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ROUND(9.11,3)</f>
        <v>9.11</v>
      </c>
      <c r="D38" s="27">
        <f>F38</f>
        <v>9.11</v>
      </c>
      <c r="E38" s="27">
        <f>F38</f>
        <v>9.11</v>
      </c>
      <c r="F38" s="27">
        <f>ROUND(9.11,3)</f>
        <v>9.11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ROUND(2.28,5)</f>
        <v>2.28</v>
      </c>
      <c r="D40" s="25">
        <f>F40</f>
        <v>127.84476</v>
      </c>
      <c r="E40" s="25">
        <f>F40</f>
        <v>127.84476</v>
      </c>
      <c r="F40" s="25">
        <f>ROUND(127.84476,5)</f>
        <v>127.84476</v>
      </c>
      <c r="G40" s="24"/>
      <c r="H40" s="36"/>
    </row>
    <row r="41" spans="1:8" ht="12.75" customHeight="1">
      <c r="A41" s="22">
        <v>42950</v>
      </c>
      <c r="B41" s="22"/>
      <c r="C41" s="25">
        <f>ROUND(2.28,5)</f>
        <v>2.28</v>
      </c>
      <c r="D41" s="25">
        <f>F41</f>
        <v>128.97299</v>
      </c>
      <c r="E41" s="25">
        <f>F41</f>
        <v>128.97299</v>
      </c>
      <c r="F41" s="25">
        <f>ROUND(128.97299,5)</f>
        <v>128.97299</v>
      </c>
      <c r="G41" s="24"/>
      <c r="H41" s="36"/>
    </row>
    <row r="42" spans="1:8" ht="12.75" customHeight="1">
      <c r="A42" s="22">
        <v>43041</v>
      </c>
      <c r="B42" s="22"/>
      <c r="C42" s="25">
        <f>ROUND(2.28,5)</f>
        <v>2.28</v>
      </c>
      <c r="D42" s="25">
        <f>F42</f>
        <v>131.51373</v>
      </c>
      <c r="E42" s="25">
        <f>F42</f>
        <v>131.51373</v>
      </c>
      <c r="F42" s="25">
        <f>ROUND(131.51373,5)</f>
        <v>131.51373</v>
      </c>
      <c r="G42" s="24"/>
      <c r="H42" s="36"/>
    </row>
    <row r="43" spans="1:8" ht="12.75" customHeight="1">
      <c r="A43" s="22">
        <v>43132</v>
      </c>
      <c r="B43" s="22"/>
      <c r="C43" s="25">
        <f>ROUND(2.28,5)</f>
        <v>2.28</v>
      </c>
      <c r="D43" s="25">
        <f>F43</f>
        <v>132.81624</v>
      </c>
      <c r="E43" s="25">
        <f>F43</f>
        <v>132.81624</v>
      </c>
      <c r="F43" s="25">
        <f>ROUND(132.81624,5)</f>
        <v>132.81624</v>
      </c>
      <c r="G43" s="24"/>
      <c r="H43" s="36"/>
    </row>
    <row r="44" spans="1:8" ht="12.75" customHeight="1">
      <c r="A44" s="22">
        <v>43223</v>
      </c>
      <c r="B44" s="22"/>
      <c r="C44" s="25">
        <f>ROUND(2.28,5)</f>
        <v>2.28</v>
      </c>
      <c r="D44" s="25">
        <f>F44</f>
        <v>135.44535</v>
      </c>
      <c r="E44" s="25">
        <f>F44</f>
        <v>135.44535</v>
      </c>
      <c r="F44" s="25">
        <f>ROUND(135.44535,5)</f>
        <v>135.44535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ROUND(99.10929,5)</f>
        <v>99.10929</v>
      </c>
      <c r="D46" s="25">
        <f>F46</f>
        <v>99.37478</v>
      </c>
      <c r="E46" s="25">
        <f>F46</f>
        <v>99.37478</v>
      </c>
      <c r="F46" s="25">
        <f>ROUND(99.37478,5)</f>
        <v>99.37478</v>
      </c>
      <c r="G46" s="24"/>
      <c r="H46" s="36"/>
    </row>
    <row r="47" spans="1:8" ht="12.75" customHeight="1">
      <c r="A47" s="22">
        <v>42950</v>
      </c>
      <c r="B47" s="22"/>
      <c r="C47" s="25">
        <f>ROUND(99.10929,5)</f>
        <v>99.10929</v>
      </c>
      <c r="D47" s="25">
        <f>F47</f>
        <v>101.28582</v>
      </c>
      <c r="E47" s="25">
        <f>F47</f>
        <v>101.28582</v>
      </c>
      <c r="F47" s="25">
        <f>ROUND(101.28582,5)</f>
        <v>101.28582</v>
      </c>
      <c r="G47" s="24"/>
      <c r="H47" s="36"/>
    </row>
    <row r="48" spans="1:8" ht="12.75" customHeight="1">
      <c r="A48" s="22">
        <v>43041</v>
      </c>
      <c r="B48" s="22"/>
      <c r="C48" s="25">
        <f>ROUND(99.10929,5)</f>
        <v>99.10929</v>
      </c>
      <c r="D48" s="25">
        <f>F48</f>
        <v>102.27345</v>
      </c>
      <c r="E48" s="25">
        <f>F48</f>
        <v>102.27345</v>
      </c>
      <c r="F48" s="25">
        <f>ROUND(102.27345,5)</f>
        <v>102.27345</v>
      </c>
      <c r="G48" s="24"/>
      <c r="H48" s="36"/>
    </row>
    <row r="49" spans="1:8" ht="12.75" customHeight="1">
      <c r="A49" s="22">
        <v>43132</v>
      </c>
      <c r="B49" s="22"/>
      <c r="C49" s="25">
        <f>ROUND(99.10929,5)</f>
        <v>99.10929</v>
      </c>
      <c r="D49" s="25">
        <f>F49</f>
        <v>104.33789</v>
      </c>
      <c r="E49" s="25">
        <f>F49</f>
        <v>104.33789</v>
      </c>
      <c r="F49" s="25">
        <f>ROUND(104.33789,5)</f>
        <v>104.33789</v>
      </c>
      <c r="G49" s="24"/>
      <c r="H49" s="36"/>
    </row>
    <row r="50" spans="1:8" ht="12.75" customHeight="1">
      <c r="A50" s="22">
        <v>43223</v>
      </c>
      <c r="B50" s="22"/>
      <c r="C50" s="25">
        <f>ROUND(99.10929,5)</f>
        <v>99.10929</v>
      </c>
      <c r="D50" s="25">
        <f>F50</f>
        <v>105.37519</v>
      </c>
      <c r="E50" s="25">
        <f>F50</f>
        <v>105.37519</v>
      </c>
      <c r="F50" s="25">
        <f>ROUND(105.37519,5)</f>
        <v>105.37519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ROUND(9.07,5)</f>
        <v>9.07</v>
      </c>
      <c r="D52" s="25">
        <f>F52</f>
        <v>9.07732</v>
      </c>
      <c r="E52" s="25">
        <f>F52</f>
        <v>9.07732</v>
      </c>
      <c r="F52" s="25">
        <f>ROUND(9.07732,5)</f>
        <v>9.07732</v>
      </c>
      <c r="G52" s="24"/>
      <c r="H52" s="36"/>
    </row>
    <row r="53" spans="1:8" ht="12.75" customHeight="1">
      <c r="A53" s="22">
        <v>42950</v>
      </c>
      <c r="B53" s="22"/>
      <c r="C53" s="25">
        <f>ROUND(9.07,5)</f>
        <v>9.07</v>
      </c>
      <c r="D53" s="25">
        <f>F53</f>
        <v>9.12434</v>
      </c>
      <c r="E53" s="25">
        <f>F53</f>
        <v>9.12434</v>
      </c>
      <c r="F53" s="25">
        <f>ROUND(9.12434,5)</f>
        <v>9.12434</v>
      </c>
      <c r="G53" s="24"/>
      <c r="H53" s="36"/>
    </row>
    <row r="54" spans="1:8" ht="12.75" customHeight="1">
      <c r="A54" s="22">
        <v>43041</v>
      </c>
      <c r="B54" s="22"/>
      <c r="C54" s="25">
        <f>ROUND(9.07,5)</f>
        <v>9.07</v>
      </c>
      <c r="D54" s="25">
        <f>F54</f>
        <v>9.16247</v>
      </c>
      <c r="E54" s="25">
        <f>F54</f>
        <v>9.16247</v>
      </c>
      <c r="F54" s="25">
        <f>ROUND(9.16247,5)</f>
        <v>9.16247</v>
      </c>
      <c r="G54" s="24"/>
      <c r="H54" s="36"/>
    </row>
    <row r="55" spans="1:8" ht="12.75" customHeight="1">
      <c r="A55" s="22">
        <v>43132</v>
      </c>
      <c r="B55" s="22"/>
      <c r="C55" s="25">
        <f>ROUND(9.07,5)</f>
        <v>9.07</v>
      </c>
      <c r="D55" s="25">
        <f>F55</f>
        <v>9.19671</v>
      </c>
      <c r="E55" s="25">
        <f>F55</f>
        <v>9.19671</v>
      </c>
      <c r="F55" s="25">
        <f>ROUND(9.19671,5)</f>
        <v>9.19671</v>
      </c>
      <c r="G55" s="24"/>
      <c r="H55" s="36"/>
    </row>
    <row r="56" spans="1:8" ht="12.75" customHeight="1">
      <c r="A56" s="22">
        <v>43223</v>
      </c>
      <c r="B56" s="22"/>
      <c r="C56" s="25">
        <f>ROUND(9.07,5)</f>
        <v>9.07</v>
      </c>
      <c r="D56" s="25">
        <f>F56</f>
        <v>9.23949</v>
      </c>
      <c r="E56" s="25">
        <f>F56</f>
        <v>9.23949</v>
      </c>
      <c r="F56" s="25">
        <f>ROUND(9.23949,5)</f>
        <v>9.23949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ROUND(9.24,5)</f>
        <v>9.24</v>
      </c>
      <c r="D58" s="25">
        <f>F58</f>
        <v>9.24703</v>
      </c>
      <c r="E58" s="25">
        <f>F58</f>
        <v>9.24703</v>
      </c>
      <c r="F58" s="25">
        <f>ROUND(9.24703,5)</f>
        <v>9.24703</v>
      </c>
      <c r="G58" s="24"/>
      <c r="H58" s="36"/>
    </row>
    <row r="59" spans="1:8" ht="12.75" customHeight="1">
      <c r="A59" s="22">
        <v>42950</v>
      </c>
      <c r="B59" s="22"/>
      <c r="C59" s="25">
        <f>ROUND(9.24,5)</f>
        <v>9.24</v>
      </c>
      <c r="D59" s="25">
        <f>F59</f>
        <v>9.29284</v>
      </c>
      <c r="E59" s="25">
        <f>F59</f>
        <v>9.29284</v>
      </c>
      <c r="F59" s="25">
        <f>ROUND(9.29284,5)</f>
        <v>9.29284</v>
      </c>
      <c r="G59" s="24"/>
      <c r="H59" s="36"/>
    </row>
    <row r="60" spans="1:8" ht="12.75" customHeight="1">
      <c r="A60" s="22">
        <v>43041</v>
      </c>
      <c r="B60" s="22"/>
      <c r="C60" s="25">
        <f>ROUND(9.24,5)</f>
        <v>9.24</v>
      </c>
      <c r="D60" s="25">
        <f>F60</f>
        <v>9.33612</v>
      </c>
      <c r="E60" s="25">
        <f>F60</f>
        <v>9.33612</v>
      </c>
      <c r="F60" s="25">
        <f>ROUND(9.33612,5)</f>
        <v>9.33612</v>
      </c>
      <c r="G60" s="24"/>
      <c r="H60" s="36"/>
    </row>
    <row r="61" spans="1:8" ht="12.75" customHeight="1">
      <c r="A61" s="22">
        <v>43132</v>
      </c>
      <c r="B61" s="22"/>
      <c r="C61" s="25">
        <f>ROUND(9.24,5)</f>
        <v>9.24</v>
      </c>
      <c r="D61" s="25">
        <f>F61</f>
        <v>9.37575</v>
      </c>
      <c r="E61" s="25">
        <f>F61</f>
        <v>9.37575</v>
      </c>
      <c r="F61" s="25">
        <f>ROUND(9.37575,5)</f>
        <v>9.37575</v>
      </c>
      <c r="G61" s="24"/>
      <c r="H61" s="36"/>
    </row>
    <row r="62" spans="1:8" ht="12.75" customHeight="1">
      <c r="A62" s="22">
        <v>43223</v>
      </c>
      <c r="B62" s="22"/>
      <c r="C62" s="25">
        <f>ROUND(9.24,5)</f>
        <v>9.24</v>
      </c>
      <c r="D62" s="25">
        <f>F62</f>
        <v>9.41909</v>
      </c>
      <c r="E62" s="25">
        <f>F62</f>
        <v>9.41909</v>
      </c>
      <c r="F62" s="25">
        <f>ROUND(9.41909,5)</f>
        <v>9.41909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ROUND(104.91161,5)</f>
        <v>104.91161</v>
      </c>
      <c r="D64" s="25">
        <f>F64</f>
        <v>105.19267</v>
      </c>
      <c r="E64" s="25">
        <f>F64</f>
        <v>105.19267</v>
      </c>
      <c r="F64" s="25">
        <f>ROUND(105.19267,5)</f>
        <v>105.19267</v>
      </c>
      <c r="G64" s="24"/>
      <c r="H64" s="36"/>
    </row>
    <row r="65" spans="1:8" ht="12.75" customHeight="1">
      <c r="A65" s="22">
        <v>42950</v>
      </c>
      <c r="B65" s="22"/>
      <c r="C65" s="25">
        <f>ROUND(104.91161,5)</f>
        <v>104.91161</v>
      </c>
      <c r="D65" s="25">
        <f>F65</f>
        <v>107.21552</v>
      </c>
      <c r="E65" s="25">
        <f>F65</f>
        <v>107.21552</v>
      </c>
      <c r="F65" s="25">
        <f>ROUND(107.21552,5)</f>
        <v>107.21552</v>
      </c>
      <c r="G65" s="24"/>
      <c r="H65" s="36"/>
    </row>
    <row r="66" spans="1:8" ht="12.75" customHeight="1">
      <c r="A66" s="22">
        <v>43041</v>
      </c>
      <c r="B66" s="22"/>
      <c r="C66" s="25">
        <f>ROUND(104.91161,5)</f>
        <v>104.91161</v>
      </c>
      <c r="D66" s="25">
        <f>F66</f>
        <v>108.25065</v>
      </c>
      <c r="E66" s="25">
        <f>F66</f>
        <v>108.25065</v>
      </c>
      <c r="F66" s="25">
        <f>ROUND(108.25065,5)</f>
        <v>108.25065</v>
      </c>
      <c r="G66" s="24"/>
      <c r="H66" s="36"/>
    </row>
    <row r="67" spans="1:8" ht="12.75" customHeight="1">
      <c r="A67" s="22">
        <v>43132</v>
      </c>
      <c r="B67" s="22"/>
      <c r="C67" s="25">
        <f>ROUND(104.91161,5)</f>
        <v>104.91161</v>
      </c>
      <c r="D67" s="25">
        <f>F67</f>
        <v>110.43571</v>
      </c>
      <c r="E67" s="25">
        <f>F67</f>
        <v>110.43571</v>
      </c>
      <c r="F67" s="25">
        <f>ROUND(110.43571,5)</f>
        <v>110.43571</v>
      </c>
      <c r="G67" s="24"/>
      <c r="H67" s="36"/>
    </row>
    <row r="68" spans="1:8" ht="12.75" customHeight="1">
      <c r="A68" s="22">
        <v>43223</v>
      </c>
      <c r="B68" s="22"/>
      <c r="C68" s="25">
        <f>ROUND(104.91161,5)</f>
        <v>104.91161</v>
      </c>
      <c r="D68" s="25">
        <f>F68</f>
        <v>111.52292</v>
      </c>
      <c r="E68" s="25">
        <f>F68</f>
        <v>111.52292</v>
      </c>
      <c r="F68" s="25">
        <f>ROUND(111.52292,5)</f>
        <v>111.52292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ROUND(9.495,5)</f>
        <v>9.495</v>
      </c>
      <c r="D70" s="25">
        <f>F70</f>
        <v>9.50288</v>
      </c>
      <c r="E70" s="25">
        <f>F70</f>
        <v>9.50288</v>
      </c>
      <c r="F70" s="25">
        <f>ROUND(9.50288,5)</f>
        <v>9.50288</v>
      </c>
      <c r="G70" s="24"/>
      <c r="H70" s="36"/>
    </row>
    <row r="71" spans="1:8" ht="12.75" customHeight="1">
      <c r="A71" s="22">
        <v>42950</v>
      </c>
      <c r="B71" s="22"/>
      <c r="C71" s="25">
        <f>ROUND(9.495,5)</f>
        <v>9.495</v>
      </c>
      <c r="D71" s="25">
        <f>F71</f>
        <v>9.55453</v>
      </c>
      <c r="E71" s="25">
        <f>F71</f>
        <v>9.55453</v>
      </c>
      <c r="F71" s="25">
        <f>ROUND(9.55453,5)</f>
        <v>9.55453</v>
      </c>
      <c r="G71" s="24"/>
      <c r="H71" s="36"/>
    </row>
    <row r="72" spans="1:8" ht="12.75" customHeight="1">
      <c r="A72" s="22">
        <v>43041</v>
      </c>
      <c r="B72" s="22"/>
      <c r="C72" s="25">
        <f>ROUND(9.495,5)</f>
        <v>9.495</v>
      </c>
      <c r="D72" s="25">
        <f>F72</f>
        <v>9.59826</v>
      </c>
      <c r="E72" s="25">
        <f>F72</f>
        <v>9.59826</v>
      </c>
      <c r="F72" s="25">
        <f>ROUND(9.59826,5)</f>
        <v>9.59826</v>
      </c>
      <c r="G72" s="24"/>
      <c r="H72" s="36"/>
    </row>
    <row r="73" spans="1:8" ht="12.75" customHeight="1">
      <c r="A73" s="22">
        <v>43132</v>
      </c>
      <c r="B73" s="22"/>
      <c r="C73" s="25">
        <f>ROUND(9.495,5)</f>
        <v>9.495</v>
      </c>
      <c r="D73" s="25">
        <f>F73</f>
        <v>9.63905</v>
      </c>
      <c r="E73" s="25">
        <f>F73</f>
        <v>9.63905</v>
      </c>
      <c r="F73" s="25">
        <f>ROUND(9.63905,5)</f>
        <v>9.63905</v>
      </c>
      <c r="G73" s="24"/>
      <c r="H73" s="36"/>
    </row>
    <row r="74" spans="1:8" ht="12.75" customHeight="1">
      <c r="A74" s="22">
        <v>43223</v>
      </c>
      <c r="B74" s="22"/>
      <c r="C74" s="25">
        <f>ROUND(9.495,5)</f>
        <v>9.495</v>
      </c>
      <c r="D74" s="25">
        <f>F74</f>
        <v>9.68696</v>
      </c>
      <c r="E74" s="25">
        <f>F74</f>
        <v>9.68696</v>
      </c>
      <c r="F74" s="25">
        <f>ROUND(9.68696,5)</f>
        <v>9.68696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ROUND(2.21,5)</f>
        <v>2.21</v>
      </c>
      <c r="D76" s="25">
        <f>F76</f>
        <v>131.355</v>
      </c>
      <c r="E76" s="25">
        <f>F76</f>
        <v>131.355</v>
      </c>
      <c r="F76" s="25">
        <f>ROUND(131.355,5)</f>
        <v>131.355</v>
      </c>
      <c r="G76" s="24"/>
      <c r="H76" s="36"/>
    </row>
    <row r="77" spans="1:8" ht="12.75" customHeight="1">
      <c r="A77" s="22">
        <v>42950</v>
      </c>
      <c r="B77" s="22"/>
      <c r="C77" s="25">
        <f>ROUND(2.21,5)</f>
        <v>2.21</v>
      </c>
      <c r="D77" s="25">
        <f>F77</f>
        <v>132.38447</v>
      </c>
      <c r="E77" s="25">
        <f>F77</f>
        <v>132.38447</v>
      </c>
      <c r="F77" s="25">
        <f>ROUND(132.38447,5)</f>
        <v>132.38447</v>
      </c>
      <c r="G77" s="24"/>
      <c r="H77" s="36"/>
    </row>
    <row r="78" spans="1:8" ht="12.75" customHeight="1">
      <c r="A78" s="22">
        <v>43041</v>
      </c>
      <c r="B78" s="22"/>
      <c r="C78" s="25">
        <f>ROUND(2.21,5)</f>
        <v>2.21</v>
      </c>
      <c r="D78" s="25">
        <f>F78</f>
        <v>134.99244</v>
      </c>
      <c r="E78" s="25">
        <f>F78</f>
        <v>134.99244</v>
      </c>
      <c r="F78" s="25">
        <f>ROUND(134.99244,5)</f>
        <v>134.99244</v>
      </c>
      <c r="G78" s="24"/>
      <c r="H78" s="36"/>
    </row>
    <row r="79" spans="1:8" ht="12.75" customHeight="1">
      <c r="A79" s="22">
        <v>43132</v>
      </c>
      <c r="B79" s="22"/>
      <c r="C79" s="25">
        <f>ROUND(2.21,5)</f>
        <v>2.21</v>
      </c>
      <c r="D79" s="25">
        <f>F79</f>
        <v>136.19624</v>
      </c>
      <c r="E79" s="25">
        <f>F79</f>
        <v>136.19624</v>
      </c>
      <c r="F79" s="25">
        <f>ROUND(136.19624,5)</f>
        <v>136.19624</v>
      </c>
      <c r="G79" s="24"/>
      <c r="H79" s="36"/>
    </row>
    <row r="80" spans="1:8" ht="12.75" customHeight="1">
      <c r="A80" s="22">
        <v>43223</v>
      </c>
      <c r="B80" s="22"/>
      <c r="C80" s="25">
        <f>ROUND(2.21,5)</f>
        <v>2.21</v>
      </c>
      <c r="D80" s="25">
        <f>F80</f>
        <v>138.89207</v>
      </c>
      <c r="E80" s="25">
        <f>F80</f>
        <v>138.89207</v>
      </c>
      <c r="F80" s="25">
        <f>ROUND(138.89207,5)</f>
        <v>138.89207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ROUND(9.575,5)</f>
        <v>9.575</v>
      </c>
      <c r="D82" s="25">
        <f>F82</f>
        <v>9.58296</v>
      </c>
      <c r="E82" s="25">
        <f>F82</f>
        <v>9.58296</v>
      </c>
      <c r="F82" s="25">
        <f>ROUND(9.58296,5)</f>
        <v>9.58296</v>
      </c>
      <c r="G82" s="24"/>
      <c r="H82" s="36"/>
    </row>
    <row r="83" spans="1:8" ht="12.75" customHeight="1">
      <c r="A83" s="22">
        <v>42950</v>
      </c>
      <c r="B83" s="22"/>
      <c r="C83" s="25">
        <f>ROUND(9.575,5)</f>
        <v>9.575</v>
      </c>
      <c r="D83" s="25">
        <f>F83</f>
        <v>9.63531</v>
      </c>
      <c r="E83" s="25">
        <f>F83</f>
        <v>9.63531</v>
      </c>
      <c r="F83" s="25">
        <f>ROUND(9.63531,5)</f>
        <v>9.63531</v>
      </c>
      <c r="G83" s="24"/>
      <c r="H83" s="36"/>
    </row>
    <row r="84" spans="1:8" ht="12.75" customHeight="1">
      <c r="A84" s="22">
        <v>43041</v>
      </c>
      <c r="B84" s="22"/>
      <c r="C84" s="25">
        <f>ROUND(9.575,5)</f>
        <v>9.575</v>
      </c>
      <c r="D84" s="25">
        <f>F84</f>
        <v>9.67985</v>
      </c>
      <c r="E84" s="25">
        <f>F84</f>
        <v>9.67985</v>
      </c>
      <c r="F84" s="25">
        <f>ROUND(9.67985,5)</f>
        <v>9.67985</v>
      </c>
      <c r="G84" s="24"/>
      <c r="H84" s="36"/>
    </row>
    <row r="85" spans="1:8" ht="12.75" customHeight="1">
      <c r="A85" s="22">
        <v>43132</v>
      </c>
      <c r="B85" s="22"/>
      <c r="C85" s="25">
        <f>ROUND(9.575,5)</f>
        <v>9.575</v>
      </c>
      <c r="D85" s="25">
        <f>F85</f>
        <v>9.72162</v>
      </c>
      <c r="E85" s="25">
        <f>F85</f>
        <v>9.72162</v>
      </c>
      <c r="F85" s="25">
        <f>ROUND(9.72162,5)</f>
        <v>9.72162</v>
      </c>
      <c r="G85" s="24"/>
      <c r="H85" s="36"/>
    </row>
    <row r="86" spans="1:8" ht="12.75" customHeight="1">
      <c r="A86" s="22">
        <v>43223</v>
      </c>
      <c r="B86" s="22"/>
      <c r="C86" s="25">
        <f>ROUND(9.575,5)</f>
        <v>9.575</v>
      </c>
      <c r="D86" s="25">
        <f>F86</f>
        <v>9.77026</v>
      </c>
      <c r="E86" s="25">
        <f>F86</f>
        <v>9.77026</v>
      </c>
      <c r="F86" s="25">
        <f>ROUND(9.77026,5)</f>
        <v>9.77026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ROUND(9.625,5)</f>
        <v>9.625</v>
      </c>
      <c r="D88" s="25">
        <f>F88</f>
        <v>9.63283</v>
      </c>
      <c r="E88" s="25">
        <f>F88</f>
        <v>9.63283</v>
      </c>
      <c r="F88" s="25">
        <f>ROUND(9.63283,5)</f>
        <v>9.63283</v>
      </c>
      <c r="G88" s="24"/>
      <c r="H88" s="36"/>
    </row>
    <row r="89" spans="1:8" ht="12.75" customHeight="1">
      <c r="A89" s="22">
        <v>42950</v>
      </c>
      <c r="B89" s="22"/>
      <c r="C89" s="25">
        <f>ROUND(9.625,5)</f>
        <v>9.625</v>
      </c>
      <c r="D89" s="25">
        <f>F89</f>
        <v>9.68436</v>
      </c>
      <c r="E89" s="25">
        <f>F89</f>
        <v>9.68436</v>
      </c>
      <c r="F89" s="25">
        <f>ROUND(9.68436,5)</f>
        <v>9.68436</v>
      </c>
      <c r="G89" s="24"/>
      <c r="H89" s="36"/>
    </row>
    <row r="90" spans="1:8" ht="12.75" customHeight="1">
      <c r="A90" s="22">
        <v>43041</v>
      </c>
      <c r="B90" s="22"/>
      <c r="C90" s="25">
        <f>ROUND(9.625,5)</f>
        <v>9.625</v>
      </c>
      <c r="D90" s="25">
        <f>F90</f>
        <v>9.72831</v>
      </c>
      <c r="E90" s="25">
        <f>F90</f>
        <v>9.72831</v>
      </c>
      <c r="F90" s="25">
        <f>ROUND(9.72831,5)</f>
        <v>9.72831</v>
      </c>
      <c r="G90" s="24"/>
      <c r="H90" s="36"/>
    </row>
    <row r="91" spans="1:8" ht="12.75" customHeight="1">
      <c r="A91" s="22">
        <v>43132</v>
      </c>
      <c r="B91" s="22"/>
      <c r="C91" s="25">
        <f>ROUND(9.625,5)</f>
        <v>9.625</v>
      </c>
      <c r="D91" s="25">
        <f>F91</f>
        <v>9.76959</v>
      </c>
      <c r="E91" s="25">
        <f>F91</f>
        <v>9.76959</v>
      </c>
      <c r="F91" s="25">
        <f>ROUND(9.76959,5)</f>
        <v>9.76959</v>
      </c>
      <c r="G91" s="24"/>
      <c r="H91" s="36"/>
    </row>
    <row r="92" spans="1:8" ht="12.75" customHeight="1">
      <c r="A92" s="22">
        <v>43223</v>
      </c>
      <c r="B92" s="22"/>
      <c r="C92" s="25">
        <f>ROUND(9.625,5)</f>
        <v>9.625</v>
      </c>
      <c r="D92" s="25">
        <f>F92</f>
        <v>9.81739</v>
      </c>
      <c r="E92" s="25">
        <f>F92</f>
        <v>9.81739</v>
      </c>
      <c r="F92" s="25">
        <f>ROUND(9.81739,5)</f>
        <v>9.81739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ROUND(127.50356,5)</f>
        <v>127.50356</v>
      </c>
      <c r="D94" s="25">
        <f>F94</f>
        <v>127.8452</v>
      </c>
      <c r="E94" s="25">
        <f>F94</f>
        <v>127.8452</v>
      </c>
      <c r="F94" s="25">
        <f>ROUND(127.8452,5)</f>
        <v>127.8452</v>
      </c>
      <c r="G94" s="24"/>
      <c r="H94" s="36"/>
    </row>
    <row r="95" spans="1:8" ht="12.75" customHeight="1">
      <c r="A95" s="22">
        <v>42950</v>
      </c>
      <c r="B95" s="22"/>
      <c r="C95" s="25">
        <f>ROUND(127.50356,5)</f>
        <v>127.50356</v>
      </c>
      <c r="D95" s="25">
        <f>F95</f>
        <v>130.30369</v>
      </c>
      <c r="E95" s="25">
        <f>F95</f>
        <v>130.30369</v>
      </c>
      <c r="F95" s="25">
        <f>ROUND(130.30369,5)</f>
        <v>130.30369</v>
      </c>
      <c r="G95" s="24"/>
      <c r="H95" s="36"/>
    </row>
    <row r="96" spans="1:8" ht="12.75" customHeight="1">
      <c r="A96" s="22">
        <v>43041</v>
      </c>
      <c r="B96" s="22"/>
      <c r="C96" s="25">
        <f>ROUND(127.50356,5)</f>
        <v>127.50356</v>
      </c>
      <c r="D96" s="25">
        <f>F96</f>
        <v>131.28712</v>
      </c>
      <c r="E96" s="25">
        <f>F96</f>
        <v>131.28712</v>
      </c>
      <c r="F96" s="25">
        <f>ROUND(131.28712,5)</f>
        <v>131.28712</v>
      </c>
      <c r="G96" s="24"/>
      <c r="H96" s="36"/>
    </row>
    <row r="97" spans="1:8" ht="12.75" customHeight="1">
      <c r="A97" s="22">
        <v>43132</v>
      </c>
      <c r="B97" s="22"/>
      <c r="C97" s="25">
        <f>ROUND(127.50356,5)</f>
        <v>127.50356</v>
      </c>
      <c r="D97" s="25">
        <f>F97</f>
        <v>133.93741</v>
      </c>
      <c r="E97" s="25">
        <f>F97</f>
        <v>133.93741</v>
      </c>
      <c r="F97" s="25">
        <f>ROUND(133.93741,5)</f>
        <v>133.93741</v>
      </c>
      <c r="G97" s="24"/>
      <c r="H97" s="36"/>
    </row>
    <row r="98" spans="1:8" ht="12.75" customHeight="1">
      <c r="A98" s="22">
        <v>43223</v>
      </c>
      <c r="B98" s="22"/>
      <c r="C98" s="25">
        <f>ROUND(127.50356,5)</f>
        <v>127.50356</v>
      </c>
      <c r="D98" s="25">
        <f>F98</f>
        <v>134.973</v>
      </c>
      <c r="E98" s="25">
        <f>F98</f>
        <v>134.973</v>
      </c>
      <c r="F98" s="25">
        <f>ROUND(134.973,5)</f>
        <v>134.973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ROUND(2.3,5)</f>
        <v>2.3</v>
      </c>
      <c r="D100" s="25">
        <f>F100</f>
        <v>136.78458</v>
      </c>
      <c r="E100" s="25">
        <f>F100</f>
        <v>136.78458</v>
      </c>
      <c r="F100" s="25">
        <f>ROUND(136.78458,5)</f>
        <v>136.78458</v>
      </c>
      <c r="G100" s="24"/>
      <c r="H100" s="36"/>
    </row>
    <row r="101" spans="1:8" ht="12.75" customHeight="1">
      <c r="A101" s="22">
        <v>42950</v>
      </c>
      <c r="B101" s="22"/>
      <c r="C101" s="25">
        <f>ROUND(2.3,5)</f>
        <v>2.3</v>
      </c>
      <c r="D101" s="25">
        <f>F101</f>
        <v>137.75364</v>
      </c>
      <c r="E101" s="25">
        <f>F101</f>
        <v>137.75364</v>
      </c>
      <c r="F101" s="25">
        <f>ROUND(137.75364,5)</f>
        <v>137.75364</v>
      </c>
      <c r="G101" s="24"/>
      <c r="H101" s="36"/>
    </row>
    <row r="102" spans="1:8" ht="12.75" customHeight="1">
      <c r="A102" s="22">
        <v>43041</v>
      </c>
      <c r="B102" s="22"/>
      <c r="C102" s="25">
        <f>ROUND(2.3,5)</f>
        <v>2.3</v>
      </c>
      <c r="D102" s="25">
        <f>F102</f>
        <v>140.4673</v>
      </c>
      <c r="E102" s="25">
        <f>F102</f>
        <v>140.4673</v>
      </c>
      <c r="F102" s="25">
        <f>ROUND(140.4673,5)</f>
        <v>140.4673</v>
      </c>
      <c r="G102" s="24"/>
      <c r="H102" s="36"/>
    </row>
    <row r="103" spans="1:8" ht="12.75" customHeight="1">
      <c r="A103" s="22">
        <v>43132</v>
      </c>
      <c r="B103" s="22"/>
      <c r="C103" s="25">
        <f>ROUND(2.3,5)</f>
        <v>2.3</v>
      </c>
      <c r="D103" s="25">
        <f>F103</f>
        <v>141.61058</v>
      </c>
      <c r="E103" s="25">
        <f>F103</f>
        <v>141.61058</v>
      </c>
      <c r="F103" s="25">
        <f>ROUND(141.61058,5)</f>
        <v>141.61058</v>
      </c>
      <c r="G103" s="24"/>
      <c r="H103" s="36"/>
    </row>
    <row r="104" spans="1:8" ht="12.75" customHeight="1">
      <c r="A104" s="22">
        <v>43223</v>
      </c>
      <c r="B104" s="22"/>
      <c r="C104" s="25">
        <f>ROUND(2.3,5)</f>
        <v>2.3</v>
      </c>
      <c r="D104" s="25">
        <f>F104</f>
        <v>144.41382</v>
      </c>
      <c r="E104" s="25">
        <f>F104</f>
        <v>144.41382</v>
      </c>
      <c r="F104" s="25">
        <f>ROUND(144.41382,5)</f>
        <v>144.41382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ROUND(2.95,5)</f>
        <v>2.95</v>
      </c>
      <c r="D106" s="25">
        <f>F106</f>
        <v>126.99995</v>
      </c>
      <c r="E106" s="25">
        <f>F106</f>
        <v>126.99995</v>
      </c>
      <c r="F106" s="25">
        <f>ROUND(126.99995,5)</f>
        <v>126.99995</v>
      </c>
      <c r="G106" s="24"/>
      <c r="H106" s="36"/>
    </row>
    <row r="107" spans="1:8" ht="12.75" customHeight="1">
      <c r="A107" s="22">
        <v>42950</v>
      </c>
      <c r="B107" s="22"/>
      <c r="C107" s="25">
        <f>ROUND(2.95,5)</f>
        <v>2.95</v>
      </c>
      <c r="D107" s="25">
        <f>F107</f>
        <v>129.44231</v>
      </c>
      <c r="E107" s="25">
        <f>F107</f>
        <v>129.44231</v>
      </c>
      <c r="F107" s="25">
        <f>ROUND(129.44231,5)</f>
        <v>129.44231</v>
      </c>
      <c r="G107" s="24"/>
      <c r="H107" s="36"/>
    </row>
    <row r="108" spans="1:8" ht="12.75" customHeight="1">
      <c r="A108" s="22">
        <v>43041</v>
      </c>
      <c r="B108" s="22"/>
      <c r="C108" s="25">
        <f>ROUND(2.95,5)</f>
        <v>2.95</v>
      </c>
      <c r="D108" s="25">
        <f>F108</f>
        <v>130.24846</v>
      </c>
      <c r="E108" s="25">
        <f>F108</f>
        <v>130.24846</v>
      </c>
      <c r="F108" s="25">
        <f>ROUND(130.24846,5)</f>
        <v>130.24846</v>
      </c>
      <c r="G108" s="24"/>
      <c r="H108" s="36"/>
    </row>
    <row r="109" spans="1:8" ht="12.75" customHeight="1">
      <c r="A109" s="22">
        <v>43132</v>
      </c>
      <c r="B109" s="22"/>
      <c r="C109" s="25">
        <f>ROUND(2.95,5)</f>
        <v>2.95</v>
      </c>
      <c r="D109" s="25">
        <f>F109</f>
        <v>132.87756</v>
      </c>
      <c r="E109" s="25">
        <f>F109</f>
        <v>132.87756</v>
      </c>
      <c r="F109" s="25">
        <f>ROUND(132.87756,5)</f>
        <v>132.87756</v>
      </c>
      <c r="G109" s="24"/>
      <c r="H109" s="36"/>
    </row>
    <row r="110" spans="1:8" ht="12.75" customHeight="1">
      <c r="A110" s="22">
        <v>43223</v>
      </c>
      <c r="B110" s="22"/>
      <c r="C110" s="25">
        <f>ROUND(2.95,5)</f>
        <v>2.95</v>
      </c>
      <c r="D110" s="25">
        <f>F110</f>
        <v>135.50821</v>
      </c>
      <c r="E110" s="25">
        <f>F110</f>
        <v>135.50821</v>
      </c>
      <c r="F110" s="25">
        <f>ROUND(135.50821,5)</f>
        <v>135.50821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ROUND(10.54,5)</f>
        <v>10.54</v>
      </c>
      <c r="D112" s="25">
        <f>F112</f>
        <v>10.55216</v>
      </c>
      <c r="E112" s="25">
        <f>F112</f>
        <v>10.55216</v>
      </c>
      <c r="F112" s="25">
        <f>ROUND(10.55216,5)</f>
        <v>10.55216</v>
      </c>
      <c r="G112" s="24"/>
      <c r="H112" s="36"/>
    </row>
    <row r="113" spans="1:8" ht="12.75" customHeight="1">
      <c r="A113" s="22">
        <v>42950</v>
      </c>
      <c r="B113" s="22"/>
      <c r="C113" s="25">
        <f>ROUND(10.54,5)</f>
        <v>10.54</v>
      </c>
      <c r="D113" s="25">
        <f>F113</f>
        <v>10.63519</v>
      </c>
      <c r="E113" s="25">
        <f>F113</f>
        <v>10.63519</v>
      </c>
      <c r="F113" s="25">
        <f>ROUND(10.63519,5)</f>
        <v>10.63519</v>
      </c>
      <c r="G113" s="24"/>
      <c r="H113" s="36"/>
    </row>
    <row r="114" spans="1:8" ht="12.75" customHeight="1">
      <c r="A114" s="22">
        <v>43041</v>
      </c>
      <c r="B114" s="22"/>
      <c r="C114" s="25">
        <f>ROUND(10.54,5)</f>
        <v>10.54</v>
      </c>
      <c r="D114" s="25">
        <f>F114</f>
        <v>10.7191</v>
      </c>
      <c r="E114" s="25">
        <f>F114</f>
        <v>10.7191</v>
      </c>
      <c r="F114" s="25">
        <f>ROUND(10.7191,5)</f>
        <v>10.7191</v>
      </c>
      <c r="G114" s="24"/>
      <c r="H114" s="36"/>
    </row>
    <row r="115" spans="1:8" ht="12.75" customHeight="1">
      <c r="A115" s="22">
        <v>43132</v>
      </c>
      <c r="B115" s="22"/>
      <c r="C115" s="25">
        <f>ROUND(10.54,5)</f>
        <v>10.54</v>
      </c>
      <c r="D115" s="25">
        <f>F115</f>
        <v>10.80288</v>
      </c>
      <c r="E115" s="25">
        <f>F115</f>
        <v>10.80288</v>
      </c>
      <c r="F115" s="25">
        <f>ROUND(10.80288,5)</f>
        <v>10.80288</v>
      </c>
      <c r="G115" s="24"/>
      <c r="H115" s="36"/>
    </row>
    <row r="116" spans="1:8" ht="12.75" customHeight="1">
      <c r="A116" s="22">
        <v>43223</v>
      </c>
      <c r="B116" s="22"/>
      <c r="C116" s="25">
        <f>ROUND(10.54,5)</f>
        <v>10.54</v>
      </c>
      <c r="D116" s="25">
        <f>F116</f>
        <v>10.88903</v>
      </c>
      <c r="E116" s="25">
        <f>F116</f>
        <v>10.88903</v>
      </c>
      <c r="F116" s="25">
        <f>ROUND(10.88903,5)</f>
        <v>10.88903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ROUND(10.745,5)</f>
        <v>10.745</v>
      </c>
      <c r="D118" s="25">
        <f>F118</f>
        <v>10.75717</v>
      </c>
      <c r="E118" s="25">
        <f>F118</f>
        <v>10.75717</v>
      </c>
      <c r="F118" s="25">
        <f>ROUND(10.75717,5)</f>
        <v>10.75717</v>
      </c>
      <c r="G118" s="24"/>
      <c r="H118" s="36"/>
    </row>
    <row r="119" spans="1:8" ht="12.75" customHeight="1">
      <c r="A119" s="22">
        <v>42950</v>
      </c>
      <c r="B119" s="22"/>
      <c r="C119" s="25">
        <f>ROUND(10.745,5)</f>
        <v>10.745</v>
      </c>
      <c r="D119" s="25">
        <f>F119</f>
        <v>10.84059</v>
      </c>
      <c r="E119" s="25">
        <f>F119</f>
        <v>10.84059</v>
      </c>
      <c r="F119" s="25">
        <f>ROUND(10.84059,5)</f>
        <v>10.84059</v>
      </c>
      <c r="G119" s="24"/>
      <c r="H119" s="36"/>
    </row>
    <row r="120" spans="1:8" ht="12.75" customHeight="1">
      <c r="A120" s="22">
        <v>43041</v>
      </c>
      <c r="B120" s="22"/>
      <c r="C120" s="25">
        <f>ROUND(10.745,5)</f>
        <v>10.745</v>
      </c>
      <c r="D120" s="25">
        <f>F120</f>
        <v>10.92395</v>
      </c>
      <c r="E120" s="25">
        <f>F120</f>
        <v>10.92395</v>
      </c>
      <c r="F120" s="25">
        <f>ROUND(10.92395,5)</f>
        <v>10.92395</v>
      </c>
      <c r="G120" s="24"/>
      <c r="H120" s="36"/>
    </row>
    <row r="121" spans="1:8" ht="12.75" customHeight="1">
      <c r="A121" s="22">
        <v>43132</v>
      </c>
      <c r="B121" s="22"/>
      <c r="C121" s="25">
        <f>ROUND(10.745,5)</f>
        <v>10.745</v>
      </c>
      <c r="D121" s="25">
        <f>F121</f>
        <v>11.00447</v>
      </c>
      <c r="E121" s="25">
        <f>F121</f>
        <v>11.00447</v>
      </c>
      <c r="F121" s="25">
        <f>ROUND(11.00447,5)</f>
        <v>11.00447</v>
      </c>
      <c r="G121" s="24"/>
      <c r="H121" s="36"/>
    </row>
    <row r="122" spans="1:8" ht="12.75" customHeight="1">
      <c r="A122" s="22">
        <v>43223</v>
      </c>
      <c r="B122" s="22"/>
      <c r="C122" s="25">
        <f>ROUND(10.745,5)</f>
        <v>10.745</v>
      </c>
      <c r="D122" s="25">
        <f>F122</f>
        <v>11.09156</v>
      </c>
      <c r="E122" s="25">
        <f>F122</f>
        <v>11.09156</v>
      </c>
      <c r="F122" s="25">
        <f>ROUND(11.09156,5)</f>
        <v>11.09156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ROUND(8.065,5)</f>
        <v>8.065</v>
      </c>
      <c r="D124" s="25">
        <f>F124</f>
        <v>8.06844</v>
      </c>
      <c r="E124" s="25">
        <f>F124</f>
        <v>8.06844</v>
      </c>
      <c r="F124" s="25">
        <f>ROUND(8.06844,5)</f>
        <v>8.06844</v>
      </c>
      <c r="G124" s="24"/>
      <c r="H124" s="36"/>
    </row>
    <row r="125" spans="1:8" ht="12.75" customHeight="1">
      <c r="A125" s="22">
        <v>42950</v>
      </c>
      <c r="B125" s="22"/>
      <c r="C125" s="25">
        <f>ROUND(8.065,5)</f>
        <v>8.065</v>
      </c>
      <c r="D125" s="25">
        <f>F125</f>
        <v>8.08453</v>
      </c>
      <c r="E125" s="25">
        <f>F125</f>
        <v>8.08453</v>
      </c>
      <c r="F125" s="25">
        <f>ROUND(8.08453,5)</f>
        <v>8.08453</v>
      </c>
      <c r="G125" s="24"/>
      <c r="H125" s="36"/>
    </row>
    <row r="126" spans="1:8" ht="12.75" customHeight="1">
      <c r="A126" s="22">
        <v>43041</v>
      </c>
      <c r="B126" s="22"/>
      <c r="C126" s="25">
        <f>ROUND(8.065,5)</f>
        <v>8.065</v>
      </c>
      <c r="D126" s="25">
        <f>F126</f>
        <v>8.09803</v>
      </c>
      <c r="E126" s="25">
        <f>F126</f>
        <v>8.09803</v>
      </c>
      <c r="F126" s="25">
        <f>ROUND(8.09803,5)</f>
        <v>8.09803</v>
      </c>
      <c r="G126" s="24"/>
      <c r="H126" s="36"/>
    </row>
    <row r="127" spans="1:8" ht="12.75" customHeight="1">
      <c r="A127" s="22">
        <v>43132</v>
      </c>
      <c r="B127" s="22"/>
      <c r="C127" s="25">
        <f>ROUND(8.065,5)</f>
        <v>8.065</v>
      </c>
      <c r="D127" s="25">
        <f>F127</f>
        <v>8.10313</v>
      </c>
      <c r="E127" s="25">
        <f>F127</f>
        <v>8.10313</v>
      </c>
      <c r="F127" s="25">
        <f>ROUND(8.10313,5)</f>
        <v>8.10313</v>
      </c>
      <c r="G127" s="24"/>
      <c r="H127" s="36"/>
    </row>
    <row r="128" spans="1:8" ht="12.75" customHeight="1">
      <c r="A128" s="22">
        <v>43223</v>
      </c>
      <c r="B128" s="22"/>
      <c r="C128" s="25">
        <f>ROUND(8.065,5)</f>
        <v>8.065</v>
      </c>
      <c r="D128" s="25">
        <f>F128</f>
        <v>8.10744</v>
      </c>
      <c r="E128" s="25">
        <f>F128</f>
        <v>8.10744</v>
      </c>
      <c r="F128" s="25">
        <f>ROUND(8.10744,5)</f>
        <v>8.10744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ROUND(9.42,5)</f>
        <v>9.42</v>
      </c>
      <c r="D130" s="25">
        <f>F130</f>
        <v>9.42722</v>
      </c>
      <c r="E130" s="25">
        <f>F130</f>
        <v>9.42722</v>
      </c>
      <c r="F130" s="25">
        <f>ROUND(9.42722,5)</f>
        <v>9.42722</v>
      </c>
      <c r="G130" s="24"/>
      <c r="H130" s="36"/>
    </row>
    <row r="131" spans="1:8" ht="12.75" customHeight="1">
      <c r="A131" s="22">
        <v>42950</v>
      </c>
      <c r="B131" s="22"/>
      <c r="C131" s="25">
        <f>ROUND(9.42,5)</f>
        <v>9.42</v>
      </c>
      <c r="D131" s="25">
        <f>F131</f>
        <v>9.47454</v>
      </c>
      <c r="E131" s="25">
        <f>F131</f>
        <v>9.47454</v>
      </c>
      <c r="F131" s="25">
        <f>ROUND(9.47454,5)</f>
        <v>9.47454</v>
      </c>
      <c r="G131" s="24"/>
      <c r="H131" s="36"/>
    </row>
    <row r="132" spans="1:8" ht="12.75" customHeight="1">
      <c r="A132" s="22">
        <v>43041</v>
      </c>
      <c r="B132" s="22"/>
      <c r="C132" s="25">
        <f>ROUND(9.42,5)</f>
        <v>9.42</v>
      </c>
      <c r="D132" s="25">
        <f>F132</f>
        <v>9.52155</v>
      </c>
      <c r="E132" s="25">
        <f>F132</f>
        <v>9.52155</v>
      </c>
      <c r="F132" s="25">
        <f>ROUND(9.52155,5)</f>
        <v>9.52155</v>
      </c>
      <c r="G132" s="24"/>
      <c r="H132" s="36"/>
    </row>
    <row r="133" spans="1:8" ht="12.75" customHeight="1">
      <c r="A133" s="22">
        <v>43132</v>
      </c>
      <c r="B133" s="22"/>
      <c r="C133" s="25">
        <f>ROUND(9.42,5)</f>
        <v>9.42</v>
      </c>
      <c r="D133" s="25">
        <f>F133</f>
        <v>9.56621</v>
      </c>
      <c r="E133" s="25">
        <f>F133</f>
        <v>9.56621</v>
      </c>
      <c r="F133" s="25">
        <f>ROUND(9.56621,5)</f>
        <v>9.56621</v>
      </c>
      <c r="G133" s="24"/>
      <c r="H133" s="36"/>
    </row>
    <row r="134" spans="1:8" ht="12.75" customHeight="1">
      <c r="A134" s="22">
        <v>43223</v>
      </c>
      <c r="B134" s="22"/>
      <c r="C134" s="25">
        <f>ROUND(9.42,5)</f>
        <v>9.42</v>
      </c>
      <c r="D134" s="25">
        <f>F134</f>
        <v>9.61091</v>
      </c>
      <c r="E134" s="25">
        <f>F134</f>
        <v>9.61091</v>
      </c>
      <c r="F134" s="25">
        <f>ROUND(9.61091,5)</f>
        <v>9.61091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ROUND(8.64,5)</f>
        <v>8.64</v>
      </c>
      <c r="D136" s="25">
        <f>F136</f>
        <v>8.6464</v>
      </c>
      <c r="E136" s="25">
        <f>F136</f>
        <v>8.6464</v>
      </c>
      <c r="F136" s="25">
        <f>ROUND(8.6464,5)</f>
        <v>8.6464</v>
      </c>
      <c r="G136" s="24"/>
      <c r="H136" s="36"/>
    </row>
    <row r="137" spans="1:8" ht="12.75" customHeight="1">
      <c r="A137" s="22">
        <v>42950</v>
      </c>
      <c r="B137" s="22"/>
      <c r="C137" s="25">
        <f>ROUND(8.64,5)</f>
        <v>8.64</v>
      </c>
      <c r="D137" s="25">
        <f>F137</f>
        <v>8.68427</v>
      </c>
      <c r="E137" s="25">
        <f>F137</f>
        <v>8.68427</v>
      </c>
      <c r="F137" s="25">
        <f>ROUND(8.68427,5)</f>
        <v>8.68427</v>
      </c>
      <c r="G137" s="24"/>
      <c r="H137" s="36"/>
    </row>
    <row r="138" spans="1:8" ht="12.75" customHeight="1">
      <c r="A138" s="22">
        <v>43041</v>
      </c>
      <c r="B138" s="22"/>
      <c r="C138" s="25">
        <f>ROUND(8.64,5)</f>
        <v>8.64</v>
      </c>
      <c r="D138" s="25">
        <f>F138</f>
        <v>8.71641</v>
      </c>
      <c r="E138" s="25">
        <f>F138</f>
        <v>8.71641</v>
      </c>
      <c r="F138" s="25">
        <f>ROUND(8.71641,5)</f>
        <v>8.71641</v>
      </c>
      <c r="G138" s="24"/>
      <c r="H138" s="36"/>
    </row>
    <row r="139" spans="1:8" ht="12.75" customHeight="1">
      <c r="A139" s="22">
        <v>43132</v>
      </c>
      <c r="B139" s="22"/>
      <c r="C139" s="25">
        <f>ROUND(8.64,5)</f>
        <v>8.64</v>
      </c>
      <c r="D139" s="25">
        <f>F139</f>
        <v>8.74317</v>
      </c>
      <c r="E139" s="25">
        <f>F139</f>
        <v>8.74317</v>
      </c>
      <c r="F139" s="25">
        <f>ROUND(8.74317,5)</f>
        <v>8.74317</v>
      </c>
      <c r="G139" s="24"/>
      <c r="H139" s="36"/>
    </row>
    <row r="140" spans="1:8" ht="12.75" customHeight="1">
      <c r="A140" s="22">
        <v>43223</v>
      </c>
      <c r="B140" s="22"/>
      <c r="C140" s="25">
        <f>ROUND(8.64,5)</f>
        <v>8.64</v>
      </c>
      <c r="D140" s="25">
        <f>F140</f>
        <v>8.77612</v>
      </c>
      <c r="E140" s="25">
        <f>F140</f>
        <v>8.77612</v>
      </c>
      <c r="F140" s="25">
        <f>ROUND(8.77612,5)</f>
        <v>8.77612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ROUND(2.25,5)</f>
        <v>2.25</v>
      </c>
      <c r="D142" s="25">
        <f>F142</f>
        <v>298.55849</v>
      </c>
      <c r="E142" s="25">
        <f>F142</f>
        <v>298.55849</v>
      </c>
      <c r="F142" s="25">
        <f>ROUND(298.55849,5)</f>
        <v>298.55849</v>
      </c>
      <c r="G142" s="24"/>
      <c r="H142" s="36"/>
    </row>
    <row r="143" spans="1:8" ht="12.75" customHeight="1">
      <c r="A143" s="22">
        <v>42950</v>
      </c>
      <c r="B143" s="22"/>
      <c r="C143" s="25">
        <f>ROUND(2.25,5)</f>
        <v>2.25</v>
      </c>
      <c r="D143" s="25">
        <f>F143</f>
        <v>297.40801</v>
      </c>
      <c r="E143" s="25">
        <f>F143</f>
        <v>297.40801</v>
      </c>
      <c r="F143" s="25">
        <f>ROUND(297.40801,5)</f>
        <v>297.40801</v>
      </c>
      <c r="G143" s="24"/>
      <c r="H143" s="36"/>
    </row>
    <row r="144" spans="1:8" ht="12.75" customHeight="1">
      <c r="A144" s="22">
        <v>43041</v>
      </c>
      <c r="B144" s="22"/>
      <c r="C144" s="25">
        <f>ROUND(2.25,5)</f>
        <v>2.25</v>
      </c>
      <c r="D144" s="25">
        <f>F144</f>
        <v>303.26703</v>
      </c>
      <c r="E144" s="25">
        <f>F144</f>
        <v>303.26703</v>
      </c>
      <c r="F144" s="25">
        <f>ROUND(303.26703,5)</f>
        <v>303.26703</v>
      </c>
      <c r="G144" s="24"/>
      <c r="H144" s="36"/>
    </row>
    <row r="145" spans="1:8" ht="12.75" customHeight="1">
      <c r="A145" s="22">
        <v>43132</v>
      </c>
      <c r="B145" s="22"/>
      <c r="C145" s="25">
        <f>ROUND(2.25,5)</f>
        <v>2.25</v>
      </c>
      <c r="D145" s="25">
        <f>F145</f>
        <v>302.33376</v>
      </c>
      <c r="E145" s="25">
        <f>F145</f>
        <v>302.33376</v>
      </c>
      <c r="F145" s="25">
        <f>ROUND(302.33376,5)</f>
        <v>302.33376</v>
      </c>
      <c r="G145" s="24"/>
      <c r="H145" s="36"/>
    </row>
    <row r="146" spans="1:8" ht="12.75" customHeight="1">
      <c r="A146" s="22">
        <v>43223</v>
      </c>
      <c r="B146" s="22"/>
      <c r="C146" s="25">
        <f>ROUND(2.25,5)</f>
        <v>2.25</v>
      </c>
      <c r="D146" s="25">
        <f>F146</f>
        <v>308.3171</v>
      </c>
      <c r="E146" s="25">
        <f>F146</f>
        <v>308.3171</v>
      </c>
      <c r="F146" s="25">
        <f>ROUND(308.3171,5)</f>
        <v>308.3171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ROUND(2.28,5)</f>
        <v>2.28</v>
      </c>
      <c r="D148" s="25">
        <f>F148</f>
        <v>243.37008</v>
      </c>
      <c r="E148" s="25">
        <f>F148</f>
        <v>243.37008</v>
      </c>
      <c r="F148" s="25">
        <f>ROUND(243.37008,5)</f>
        <v>243.37008</v>
      </c>
      <c r="G148" s="24"/>
      <c r="H148" s="36"/>
    </row>
    <row r="149" spans="1:8" ht="12.75" customHeight="1">
      <c r="A149" s="22">
        <v>42950</v>
      </c>
      <c r="B149" s="22"/>
      <c r="C149" s="25">
        <f>ROUND(2.28,5)</f>
        <v>2.28</v>
      </c>
      <c r="D149" s="25">
        <f>F149</f>
        <v>244.38962</v>
      </c>
      <c r="E149" s="25">
        <f>F149</f>
        <v>244.38962</v>
      </c>
      <c r="F149" s="25">
        <f>ROUND(244.38962,5)</f>
        <v>244.38962</v>
      </c>
      <c r="G149" s="24"/>
      <c r="H149" s="36"/>
    </row>
    <row r="150" spans="1:8" ht="12.75" customHeight="1">
      <c r="A150" s="22">
        <v>43041</v>
      </c>
      <c r="B150" s="22"/>
      <c r="C150" s="25">
        <f>ROUND(2.28,5)</f>
        <v>2.28</v>
      </c>
      <c r="D150" s="25">
        <f>F150</f>
        <v>249.20404</v>
      </c>
      <c r="E150" s="25">
        <f>F150</f>
        <v>249.20404</v>
      </c>
      <c r="F150" s="25">
        <f>ROUND(249.20404,5)</f>
        <v>249.20404</v>
      </c>
      <c r="G150" s="24"/>
      <c r="H150" s="36"/>
    </row>
    <row r="151" spans="1:8" ht="12.75" customHeight="1">
      <c r="A151" s="22">
        <v>43132</v>
      </c>
      <c r="B151" s="22"/>
      <c r="C151" s="25">
        <f>ROUND(2.28,5)</f>
        <v>2.28</v>
      </c>
      <c r="D151" s="25">
        <f>F151</f>
        <v>250.48703</v>
      </c>
      <c r="E151" s="25">
        <f>F151</f>
        <v>250.48703</v>
      </c>
      <c r="F151" s="25">
        <f>ROUND(250.48703,5)</f>
        <v>250.48703</v>
      </c>
      <c r="G151" s="24"/>
      <c r="H151" s="36"/>
    </row>
    <row r="152" spans="1:8" ht="12.75" customHeight="1">
      <c r="A152" s="22">
        <v>43223</v>
      </c>
      <c r="B152" s="22"/>
      <c r="C152" s="25">
        <f>ROUND(2.28,5)</f>
        <v>2.28</v>
      </c>
      <c r="D152" s="25">
        <f>F152</f>
        <v>255.4454</v>
      </c>
      <c r="E152" s="25">
        <f>F152</f>
        <v>255.4454</v>
      </c>
      <c r="F152" s="25">
        <f>ROUND(255.4454,5)</f>
        <v>255.4454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ROUND(7.445,5)</f>
        <v>7.445</v>
      </c>
      <c r="D154" s="25">
        <f>F154</f>
        <v>7.4284</v>
      </c>
      <c r="E154" s="25">
        <f>F154</f>
        <v>7.4284</v>
      </c>
      <c r="F154" s="25">
        <f>ROUND(7.4284,5)</f>
        <v>7.4284</v>
      </c>
      <c r="G154" s="24"/>
      <c r="H154" s="36"/>
    </row>
    <row r="155" spans="1:8" ht="12.75" customHeight="1">
      <c r="A155" s="22">
        <v>42950</v>
      </c>
      <c r="B155" s="22"/>
      <c r="C155" s="25">
        <f>ROUND(7.445,5)</f>
        <v>7.445</v>
      </c>
      <c r="D155" s="25">
        <f>F155</f>
        <v>5.97551</v>
      </c>
      <c r="E155" s="25">
        <f>F155</f>
        <v>5.97551</v>
      </c>
      <c r="F155" s="25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5">
        <f>ROUND(7.445,5)</f>
        <v>7.445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5">
        <f>ROUND(7.415,5)</f>
        <v>7.415</v>
      </c>
      <c r="D158" s="25">
        <f>F158</f>
        <v>7.41244</v>
      </c>
      <c r="E158" s="25">
        <f>F158</f>
        <v>7.41244</v>
      </c>
      <c r="F158" s="25">
        <f>ROUND(7.41244,5)</f>
        <v>7.41244</v>
      </c>
      <c r="G158" s="24"/>
      <c r="H158" s="36"/>
    </row>
    <row r="159" spans="1:8" ht="12.75" customHeight="1">
      <c r="A159" s="22">
        <v>42950</v>
      </c>
      <c r="B159" s="22"/>
      <c r="C159" s="25">
        <f>ROUND(7.415,5)</f>
        <v>7.415</v>
      </c>
      <c r="D159" s="25">
        <f>F159</f>
        <v>7.35415</v>
      </c>
      <c r="E159" s="25">
        <f>F159</f>
        <v>7.35415</v>
      </c>
      <c r="F159" s="25">
        <f>ROUND(7.35415,5)</f>
        <v>7.35415</v>
      </c>
      <c r="G159" s="24"/>
      <c r="H159" s="36"/>
    </row>
    <row r="160" spans="1:8" ht="12.75" customHeight="1">
      <c r="A160" s="22">
        <v>43041</v>
      </c>
      <c r="B160" s="22"/>
      <c r="C160" s="25">
        <f>ROUND(7.415,5)</f>
        <v>7.415</v>
      </c>
      <c r="D160" s="25">
        <f>F160</f>
        <v>7.22556</v>
      </c>
      <c r="E160" s="25">
        <f>F160</f>
        <v>7.22556</v>
      </c>
      <c r="F160" s="25">
        <f>ROUND(7.22556,5)</f>
        <v>7.22556</v>
      </c>
      <c r="G160" s="24"/>
      <c r="H160" s="36"/>
    </row>
    <row r="161" spans="1:8" ht="12.75" customHeight="1">
      <c r="A161" s="22">
        <v>43132</v>
      </c>
      <c r="B161" s="22"/>
      <c r="C161" s="25">
        <f>ROUND(7.415,5)</f>
        <v>7.415</v>
      </c>
      <c r="D161" s="25">
        <f>F161</f>
        <v>6.97107</v>
      </c>
      <c r="E161" s="25">
        <f>F161</f>
        <v>6.97107</v>
      </c>
      <c r="F161" s="25">
        <f>ROUND(6.97107,5)</f>
        <v>6.97107</v>
      </c>
      <c r="G161" s="24"/>
      <c r="H161" s="36"/>
    </row>
    <row r="162" spans="1:8" ht="12.75" customHeight="1">
      <c r="A162" s="22">
        <v>43223</v>
      </c>
      <c r="B162" s="22"/>
      <c r="C162" s="25">
        <f>ROUND(7.415,5)</f>
        <v>7.415</v>
      </c>
      <c r="D162" s="25">
        <f>F162</f>
        <v>6.55356</v>
      </c>
      <c r="E162" s="25">
        <f>F162</f>
        <v>6.55356</v>
      </c>
      <c r="F162" s="25">
        <f>ROUND(6.55356,5)</f>
        <v>6.55356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5">
        <f>ROUND(7.52,5)</f>
        <v>7.52</v>
      </c>
      <c r="D164" s="25">
        <f>F164</f>
        <v>7.52058</v>
      </c>
      <c r="E164" s="25">
        <f>F164</f>
        <v>7.52058</v>
      </c>
      <c r="F164" s="25">
        <f>ROUND(7.52058,5)</f>
        <v>7.52058</v>
      </c>
      <c r="G164" s="24"/>
      <c r="H164" s="36"/>
    </row>
    <row r="165" spans="1:8" ht="12.75" customHeight="1">
      <c r="A165" s="22">
        <v>42950</v>
      </c>
      <c r="B165" s="22"/>
      <c r="C165" s="25">
        <f>ROUND(7.52,5)</f>
        <v>7.52</v>
      </c>
      <c r="D165" s="25">
        <f>F165</f>
        <v>7.50233</v>
      </c>
      <c r="E165" s="25">
        <f>F165</f>
        <v>7.50233</v>
      </c>
      <c r="F165" s="25">
        <f>ROUND(7.50233,5)</f>
        <v>7.50233</v>
      </c>
      <c r="G165" s="24"/>
      <c r="H165" s="36"/>
    </row>
    <row r="166" spans="1:8" ht="12.75" customHeight="1">
      <c r="A166" s="22">
        <v>43041</v>
      </c>
      <c r="B166" s="22"/>
      <c r="C166" s="25">
        <f>ROUND(7.52,5)</f>
        <v>7.52</v>
      </c>
      <c r="D166" s="25">
        <f>F166</f>
        <v>7.44763</v>
      </c>
      <c r="E166" s="25">
        <f>F166</f>
        <v>7.44763</v>
      </c>
      <c r="F166" s="25">
        <f>ROUND(7.44763,5)</f>
        <v>7.44763</v>
      </c>
      <c r="G166" s="24"/>
      <c r="H166" s="36"/>
    </row>
    <row r="167" spans="1:8" ht="12.75" customHeight="1">
      <c r="A167" s="22">
        <v>43132</v>
      </c>
      <c r="B167" s="22"/>
      <c r="C167" s="25">
        <f>ROUND(7.52,5)</f>
        <v>7.52</v>
      </c>
      <c r="D167" s="25">
        <f>F167</f>
        <v>7.35488</v>
      </c>
      <c r="E167" s="25">
        <f>F167</f>
        <v>7.35488</v>
      </c>
      <c r="F167" s="25">
        <f>ROUND(7.35488,5)</f>
        <v>7.35488</v>
      </c>
      <c r="G167" s="24"/>
      <c r="H167" s="36"/>
    </row>
    <row r="168" spans="1:8" ht="12.75" customHeight="1">
      <c r="A168" s="22">
        <v>43223</v>
      </c>
      <c r="B168" s="22"/>
      <c r="C168" s="25">
        <f>ROUND(7.52,5)</f>
        <v>7.52</v>
      </c>
      <c r="D168" s="25">
        <f>F168</f>
        <v>7.26314</v>
      </c>
      <c r="E168" s="25">
        <f>F168</f>
        <v>7.26314</v>
      </c>
      <c r="F168" s="25">
        <f>ROUND(7.26314,5)</f>
        <v>7.26314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5">
        <f>ROUND(7.68,5)</f>
        <v>7.68</v>
      </c>
      <c r="D170" s="25">
        <f>F170</f>
        <v>7.68118</v>
      </c>
      <c r="E170" s="25">
        <f>F170</f>
        <v>7.68118</v>
      </c>
      <c r="F170" s="25">
        <f>ROUND(7.68118,5)</f>
        <v>7.68118</v>
      </c>
      <c r="G170" s="24"/>
      <c r="H170" s="36"/>
    </row>
    <row r="171" spans="1:8" ht="12.75" customHeight="1">
      <c r="A171" s="22">
        <v>42950</v>
      </c>
      <c r="B171" s="22"/>
      <c r="C171" s="25">
        <f>ROUND(7.68,5)</f>
        <v>7.68</v>
      </c>
      <c r="D171" s="25">
        <f>F171</f>
        <v>7.67699</v>
      </c>
      <c r="E171" s="25">
        <f>F171</f>
        <v>7.67699</v>
      </c>
      <c r="F171" s="25">
        <f>ROUND(7.67699,5)</f>
        <v>7.67699</v>
      </c>
      <c r="G171" s="24"/>
      <c r="H171" s="36"/>
    </row>
    <row r="172" spans="1:8" ht="12.75" customHeight="1">
      <c r="A172" s="22">
        <v>43041</v>
      </c>
      <c r="B172" s="22"/>
      <c r="C172" s="25">
        <f>ROUND(7.68,5)</f>
        <v>7.68</v>
      </c>
      <c r="D172" s="25">
        <f>F172</f>
        <v>7.65964</v>
      </c>
      <c r="E172" s="25">
        <f>F172</f>
        <v>7.65964</v>
      </c>
      <c r="F172" s="25">
        <f>ROUND(7.65964,5)</f>
        <v>7.65964</v>
      </c>
      <c r="G172" s="24"/>
      <c r="H172" s="36"/>
    </row>
    <row r="173" spans="1:8" ht="12.75" customHeight="1">
      <c r="A173" s="22">
        <v>43132</v>
      </c>
      <c r="B173" s="22"/>
      <c r="C173" s="25">
        <f>ROUND(7.68,5)</f>
        <v>7.68</v>
      </c>
      <c r="D173" s="25">
        <f>F173</f>
        <v>7.6242</v>
      </c>
      <c r="E173" s="25">
        <f>F173</f>
        <v>7.6242</v>
      </c>
      <c r="F173" s="25">
        <f>ROUND(7.6242,5)</f>
        <v>7.6242</v>
      </c>
      <c r="G173" s="24"/>
      <c r="H173" s="36"/>
    </row>
    <row r="174" spans="1:8" ht="12.75" customHeight="1">
      <c r="A174" s="22">
        <v>43223</v>
      </c>
      <c r="B174" s="22"/>
      <c r="C174" s="25">
        <f>ROUND(7.68,5)</f>
        <v>7.68</v>
      </c>
      <c r="D174" s="25">
        <f>F174</f>
        <v>7.58844</v>
      </c>
      <c r="E174" s="25">
        <f>F174</f>
        <v>7.58844</v>
      </c>
      <c r="F174" s="25">
        <f>ROUND(7.58844,5)</f>
        <v>7.58844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5">
        <f>ROUND(9.39,5)</f>
        <v>9.39</v>
      </c>
      <c r="D176" s="25">
        <f>F176</f>
        <v>9.39659</v>
      </c>
      <c r="E176" s="25">
        <f>F176</f>
        <v>9.39659</v>
      </c>
      <c r="F176" s="25">
        <f>ROUND(9.39659,5)</f>
        <v>9.39659</v>
      </c>
      <c r="G176" s="24"/>
      <c r="H176" s="36"/>
    </row>
    <row r="177" spans="1:8" ht="12.75" customHeight="1">
      <c r="A177" s="22">
        <v>42950</v>
      </c>
      <c r="B177" s="22"/>
      <c r="C177" s="25">
        <f>ROUND(9.39,5)</f>
        <v>9.39</v>
      </c>
      <c r="D177" s="25">
        <f>F177</f>
        <v>9.43968</v>
      </c>
      <c r="E177" s="25">
        <f>F177</f>
        <v>9.43968</v>
      </c>
      <c r="F177" s="25">
        <f>ROUND(9.43968,5)</f>
        <v>9.43968</v>
      </c>
      <c r="G177" s="24"/>
      <c r="H177" s="36"/>
    </row>
    <row r="178" spans="1:8" ht="12.75" customHeight="1">
      <c r="A178" s="22">
        <v>43041</v>
      </c>
      <c r="B178" s="22"/>
      <c r="C178" s="25">
        <f>ROUND(9.39,5)</f>
        <v>9.39</v>
      </c>
      <c r="D178" s="25">
        <f>F178</f>
        <v>9.48048</v>
      </c>
      <c r="E178" s="25">
        <f>F178</f>
        <v>9.48048</v>
      </c>
      <c r="F178" s="25">
        <f>ROUND(9.48048,5)</f>
        <v>9.48048</v>
      </c>
      <c r="G178" s="24"/>
      <c r="H178" s="36"/>
    </row>
    <row r="179" spans="1:8" ht="12.75" customHeight="1">
      <c r="A179" s="22">
        <v>43132</v>
      </c>
      <c r="B179" s="22"/>
      <c r="C179" s="25">
        <f>ROUND(9.39,5)</f>
        <v>9.39</v>
      </c>
      <c r="D179" s="25">
        <f>F179</f>
        <v>9.518</v>
      </c>
      <c r="E179" s="25">
        <f>F179</f>
        <v>9.518</v>
      </c>
      <c r="F179" s="25">
        <f>ROUND(9.518,5)</f>
        <v>9.518</v>
      </c>
      <c r="G179" s="24"/>
      <c r="H179" s="36"/>
    </row>
    <row r="180" spans="1:8" ht="12.75" customHeight="1">
      <c r="A180" s="22">
        <v>43223</v>
      </c>
      <c r="B180" s="22"/>
      <c r="C180" s="25">
        <f>ROUND(9.39,5)</f>
        <v>9.39</v>
      </c>
      <c r="D180" s="25">
        <f>F180</f>
        <v>9.55852</v>
      </c>
      <c r="E180" s="25">
        <f>F180</f>
        <v>9.55852</v>
      </c>
      <c r="F180" s="25">
        <f>ROUND(9.55852,5)</f>
        <v>9.55852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5">
        <f>ROUND(2.26,5)</f>
        <v>2.26</v>
      </c>
      <c r="D182" s="25">
        <f>F182</f>
        <v>184.50738</v>
      </c>
      <c r="E182" s="25">
        <f>F182</f>
        <v>184.50738</v>
      </c>
      <c r="F182" s="25">
        <f>ROUND(184.50738,5)</f>
        <v>184.50738</v>
      </c>
      <c r="G182" s="24"/>
      <c r="H182" s="36"/>
    </row>
    <row r="183" spans="1:8" ht="12.75" customHeight="1">
      <c r="A183" s="22">
        <v>42950</v>
      </c>
      <c r="B183" s="22"/>
      <c r="C183" s="25">
        <f>ROUND(2.26,5)</f>
        <v>2.26</v>
      </c>
      <c r="D183" s="25">
        <f>F183</f>
        <v>188.05556</v>
      </c>
      <c r="E183" s="25">
        <f>F183</f>
        <v>188.05556</v>
      </c>
      <c r="F183" s="25">
        <f>ROUND(188.05556,5)</f>
        <v>188.05556</v>
      </c>
      <c r="G183" s="24"/>
      <c r="H183" s="36"/>
    </row>
    <row r="184" spans="1:8" ht="12.75" customHeight="1">
      <c r="A184" s="22">
        <v>43041</v>
      </c>
      <c r="B184" s="22"/>
      <c r="C184" s="25">
        <f>ROUND(2.26,5)</f>
        <v>2.26</v>
      </c>
      <c r="D184" s="25">
        <f>F184</f>
        <v>189.35981</v>
      </c>
      <c r="E184" s="25">
        <f>F184</f>
        <v>189.35981</v>
      </c>
      <c r="F184" s="25">
        <f>ROUND(189.35981,5)</f>
        <v>189.35981</v>
      </c>
      <c r="G184" s="24"/>
      <c r="H184" s="36"/>
    </row>
    <row r="185" spans="1:8" ht="12.75" customHeight="1">
      <c r="A185" s="22">
        <v>43132</v>
      </c>
      <c r="B185" s="22"/>
      <c r="C185" s="25">
        <f>ROUND(2.26,5)</f>
        <v>2.26</v>
      </c>
      <c r="D185" s="25">
        <f>F185</f>
        <v>193.18229</v>
      </c>
      <c r="E185" s="25">
        <f>F185</f>
        <v>193.18229</v>
      </c>
      <c r="F185" s="25">
        <f>ROUND(193.18229,5)</f>
        <v>193.18229</v>
      </c>
      <c r="G185" s="24"/>
      <c r="H185" s="36"/>
    </row>
    <row r="186" spans="1:8" ht="12.75" customHeight="1">
      <c r="A186" s="22">
        <v>43223</v>
      </c>
      <c r="B186" s="22"/>
      <c r="C186" s="25">
        <f>ROUND(2.26,5)</f>
        <v>2.26</v>
      </c>
      <c r="D186" s="25">
        <f>F186</f>
        <v>194.55708</v>
      </c>
      <c r="E186" s="25">
        <f>F186</f>
        <v>194.55708</v>
      </c>
      <c r="F186" s="25">
        <f>ROUND(194.55708,5)</f>
        <v>194.55708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5">
        <f>ROUND(2.18,5)</f>
        <v>2.18</v>
      </c>
      <c r="D188" s="25">
        <f>F188</f>
        <v>148.46553</v>
      </c>
      <c r="E188" s="25">
        <f>F188</f>
        <v>148.46553</v>
      </c>
      <c r="F188" s="25">
        <f>ROUND(148.46553,5)</f>
        <v>148.46553</v>
      </c>
      <c r="G188" s="24"/>
      <c r="H188" s="36"/>
    </row>
    <row r="189" spans="1:8" ht="12.75" customHeight="1">
      <c r="A189" s="22">
        <v>42950</v>
      </c>
      <c r="B189" s="22"/>
      <c r="C189" s="25">
        <f>ROUND(2.18,5)</f>
        <v>2.18</v>
      </c>
      <c r="D189" s="25">
        <f>F189</f>
        <v>149.2935</v>
      </c>
      <c r="E189" s="25">
        <f>F189</f>
        <v>149.2935</v>
      </c>
      <c r="F189" s="25">
        <f>ROUND(149.2935,5)</f>
        <v>149.2935</v>
      </c>
      <c r="G189" s="24"/>
      <c r="H189" s="36"/>
    </row>
    <row r="190" spans="1:8" ht="12.75" customHeight="1">
      <c r="A190" s="22">
        <v>43041</v>
      </c>
      <c r="B190" s="22"/>
      <c r="C190" s="25">
        <f>ROUND(2.18,5)</f>
        <v>2.18</v>
      </c>
      <c r="D190" s="25">
        <f>F190</f>
        <v>152.23462</v>
      </c>
      <c r="E190" s="25">
        <f>F190</f>
        <v>152.23462</v>
      </c>
      <c r="F190" s="25">
        <f>ROUND(152.23462,5)</f>
        <v>152.23462</v>
      </c>
      <c r="G190" s="24"/>
      <c r="H190" s="36"/>
    </row>
    <row r="191" spans="1:8" ht="12.75" customHeight="1">
      <c r="A191" s="22">
        <v>43132</v>
      </c>
      <c r="B191" s="22"/>
      <c r="C191" s="25">
        <f>ROUND(2.18,5)</f>
        <v>2.18</v>
      </c>
      <c r="D191" s="25">
        <f>F191</f>
        <v>153.24739</v>
      </c>
      <c r="E191" s="25">
        <f>F191</f>
        <v>153.24739</v>
      </c>
      <c r="F191" s="25">
        <f>ROUND(153.24739,5)</f>
        <v>153.24739</v>
      </c>
      <c r="G191" s="24"/>
      <c r="H191" s="36"/>
    </row>
    <row r="192" spans="1:8" ht="12.75" customHeight="1">
      <c r="A192" s="22">
        <v>43223</v>
      </c>
      <c r="B192" s="22"/>
      <c r="C192" s="25">
        <f>ROUND(2.18,5)</f>
        <v>2.18</v>
      </c>
      <c r="D192" s="25">
        <f>F192</f>
        <v>156.28056</v>
      </c>
      <c r="E192" s="25">
        <f>F192</f>
        <v>156.28056</v>
      </c>
      <c r="F192" s="25">
        <f>ROUND(156.28056,5)</f>
        <v>156.28056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5">
        <f>ROUND(9.11,5)</f>
        <v>9.11</v>
      </c>
      <c r="D194" s="25">
        <f>F194</f>
        <v>9.1163</v>
      </c>
      <c r="E194" s="25">
        <f>F194</f>
        <v>9.1163</v>
      </c>
      <c r="F194" s="25">
        <f>ROUND(9.1163,5)</f>
        <v>9.1163</v>
      </c>
      <c r="G194" s="24"/>
      <c r="H194" s="36"/>
    </row>
    <row r="195" spans="1:8" ht="12.75" customHeight="1">
      <c r="A195" s="22">
        <v>42950</v>
      </c>
      <c r="B195" s="22"/>
      <c r="C195" s="25">
        <f>ROUND(9.11,5)</f>
        <v>9.11</v>
      </c>
      <c r="D195" s="25">
        <f>F195</f>
        <v>9.15679</v>
      </c>
      <c r="E195" s="25">
        <f>F195</f>
        <v>9.15679</v>
      </c>
      <c r="F195" s="25">
        <f>ROUND(9.15679,5)</f>
        <v>9.15679</v>
      </c>
      <c r="G195" s="24"/>
      <c r="H195" s="36"/>
    </row>
    <row r="196" spans="1:8" ht="12.75" customHeight="1">
      <c r="A196" s="22">
        <v>43041</v>
      </c>
      <c r="B196" s="22"/>
      <c r="C196" s="25">
        <f>ROUND(9.11,5)</f>
        <v>9.11</v>
      </c>
      <c r="D196" s="25">
        <f>F196</f>
        <v>9.19682</v>
      </c>
      <c r="E196" s="25">
        <f>F196</f>
        <v>9.19682</v>
      </c>
      <c r="F196" s="25">
        <f>ROUND(9.19682,5)</f>
        <v>9.19682</v>
      </c>
      <c r="G196" s="24"/>
      <c r="H196" s="36"/>
    </row>
    <row r="197" spans="1:8" ht="12.75" customHeight="1">
      <c r="A197" s="22">
        <v>43132</v>
      </c>
      <c r="B197" s="22"/>
      <c r="C197" s="25">
        <f>ROUND(9.11,5)</f>
        <v>9.11</v>
      </c>
      <c r="D197" s="25">
        <f>F197</f>
        <v>9.23399</v>
      </c>
      <c r="E197" s="25">
        <f>F197</f>
        <v>9.23399</v>
      </c>
      <c r="F197" s="25">
        <f>ROUND(9.23399,5)</f>
        <v>9.23399</v>
      </c>
      <c r="G197" s="24"/>
      <c r="H197" s="36"/>
    </row>
    <row r="198" spans="1:8" ht="12.75" customHeight="1">
      <c r="A198" s="22">
        <v>43223</v>
      </c>
      <c r="B198" s="22"/>
      <c r="C198" s="25">
        <f>ROUND(9.11,5)</f>
        <v>9.11</v>
      </c>
      <c r="D198" s="25">
        <f>F198</f>
        <v>9.2713</v>
      </c>
      <c r="E198" s="25">
        <f>F198</f>
        <v>9.2713</v>
      </c>
      <c r="F198" s="25">
        <f>ROUND(9.2713,5)</f>
        <v>9.2713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5">
        <f>ROUND(9.535,5)</f>
        <v>9.535</v>
      </c>
      <c r="D200" s="25">
        <f>F200</f>
        <v>9.54165</v>
      </c>
      <c r="E200" s="25">
        <f>F200</f>
        <v>9.54165</v>
      </c>
      <c r="F200" s="25">
        <f>ROUND(9.54165,5)</f>
        <v>9.54165</v>
      </c>
      <c r="G200" s="24"/>
      <c r="H200" s="36"/>
    </row>
    <row r="201" spans="1:8" ht="12.75" customHeight="1">
      <c r="A201" s="22">
        <v>42950</v>
      </c>
      <c r="B201" s="22"/>
      <c r="C201" s="25">
        <f>ROUND(9.535,5)</f>
        <v>9.535</v>
      </c>
      <c r="D201" s="25">
        <f>F201</f>
        <v>9.5853</v>
      </c>
      <c r="E201" s="25">
        <f>F201</f>
        <v>9.5853</v>
      </c>
      <c r="F201" s="25">
        <f>ROUND(9.5853,5)</f>
        <v>9.5853</v>
      </c>
      <c r="G201" s="24"/>
      <c r="H201" s="36"/>
    </row>
    <row r="202" spans="1:8" ht="12.75" customHeight="1">
      <c r="A202" s="22">
        <v>43041</v>
      </c>
      <c r="B202" s="22"/>
      <c r="C202" s="25">
        <f>ROUND(9.535,5)</f>
        <v>9.535</v>
      </c>
      <c r="D202" s="25">
        <f>F202</f>
        <v>9.6285</v>
      </c>
      <c r="E202" s="25">
        <f>F202</f>
        <v>9.6285</v>
      </c>
      <c r="F202" s="25">
        <f>ROUND(9.6285,5)</f>
        <v>9.6285</v>
      </c>
      <c r="G202" s="24"/>
      <c r="H202" s="36"/>
    </row>
    <row r="203" spans="1:8" ht="12.75" customHeight="1">
      <c r="A203" s="22">
        <v>43132</v>
      </c>
      <c r="B203" s="22"/>
      <c r="C203" s="25">
        <f>ROUND(9.535,5)</f>
        <v>9.535</v>
      </c>
      <c r="D203" s="25">
        <f>F203</f>
        <v>9.66952</v>
      </c>
      <c r="E203" s="25">
        <f>F203</f>
        <v>9.66952</v>
      </c>
      <c r="F203" s="25">
        <f>ROUND(9.66952,5)</f>
        <v>9.66952</v>
      </c>
      <c r="G203" s="24"/>
      <c r="H203" s="36"/>
    </row>
    <row r="204" spans="1:8" ht="12.75" customHeight="1">
      <c r="A204" s="22">
        <v>43223</v>
      </c>
      <c r="B204" s="22"/>
      <c r="C204" s="25">
        <f>ROUND(9.535,5)</f>
        <v>9.535</v>
      </c>
      <c r="D204" s="25">
        <f>F204</f>
        <v>9.71033</v>
      </c>
      <c r="E204" s="25">
        <f>F204</f>
        <v>9.71033</v>
      </c>
      <c r="F204" s="25">
        <f>ROUND(9.71033,5)</f>
        <v>9.71033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5">
        <f>ROUND(9.61,5)</f>
        <v>9.61</v>
      </c>
      <c r="D206" s="25">
        <f>F206</f>
        <v>9.61695</v>
      </c>
      <c r="E206" s="25">
        <f>F206</f>
        <v>9.61695</v>
      </c>
      <c r="F206" s="25">
        <f>ROUND(9.61695,5)</f>
        <v>9.61695</v>
      </c>
      <c r="G206" s="24"/>
      <c r="H206" s="36"/>
    </row>
    <row r="207" spans="1:8" ht="12.75" customHeight="1">
      <c r="A207" s="22">
        <v>42950</v>
      </c>
      <c r="B207" s="22"/>
      <c r="C207" s="25">
        <f>ROUND(9.61,5)</f>
        <v>9.61</v>
      </c>
      <c r="D207" s="25">
        <f>F207</f>
        <v>9.66279</v>
      </c>
      <c r="E207" s="25">
        <f>F207</f>
        <v>9.66279</v>
      </c>
      <c r="F207" s="25">
        <f>ROUND(9.66279,5)</f>
        <v>9.66279</v>
      </c>
      <c r="G207" s="24"/>
      <c r="H207" s="36"/>
    </row>
    <row r="208" spans="1:8" ht="12.75" customHeight="1">
      <c r="A208" s="22">
        <v>43041</v>
      </c>
      <c r="B208" s="22"/>
      <c r="C208" s="25">
        <f>ROUND(9.61,5)</f>
        <v>9.61</v>
      </c>
      <c r="D208" s="25">
        <f>F208</f>
        <v>9.70822</v>
      </c>
      <c r="E208" s="25">
        <f>F208</f>
        <v>9.70822</v>
      </c>
      <c r="F208" s="25">
        <f>ROUND(9.70822,5)</f>
        <v>9.70822</v>
      </c>
      <c r="G208" s="24"/>
      <c r="H208" s="36"/>
    </row>
    <row r="209" spans="1:8" ht="12.75" customHeight="1">
      <c r="A209" s="22">
        <v>43132</v>
      </c>
      <c r="B209" s="22"/>
      <c r="C209" s="25">
        <f>ROUND(9.61,5)</f>
        <v>9.61</v>
      </c>
      <c r="D209" s="25">
        <f>F209</f>
        <v>9.75155</v>
      </c>
      <c r="E209" s="25">
        <f>F209</f>
        <v>9.75155</v>
      </c>
      <c r="F209" s="25">
        <f>ROUND(9.75155,5)</f>
        <v>9.75155</v>
      </c>
      <c r="G209" s="24"/>
      <c r="H209" s="36"/>
    </row>
    <row r="210" spans="1:8" ht="12.75" customHeight="1">
      <c r="A210" s="22">
        <v>43223</v>
      </c>
      <c r="B210" s="22"/>
      <c r="C210" s="25">
        <f>ROUND(9.61,5)</f>
        <v>9.61</v>
      </c>
      <c r="D210" s="25">
        <f>F210</f>
        <v>9.79466</v>
      </c>
      <c r="E210" s="25">
        <f>F210</f>
        <v>9.79466</v>
      </c>
      <c r="F210" s="25">
        <f>ROUND(9.79466,5)</f>
        <v>9.79466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6">
        <f>ROUND(1.92736955906574,4)</f>
        <v>1.9274</v>
      </c>
      <c r="D212" s="26">
        <f>F212</f>
        <v>1.9104</v>
      </c>
      <c r="E212" s="26">
        <f>F212</f>
        <v>1.9104</v>
      </c>
      <c r="F212" s="26">
        <f>ROUND(1.9104,4)</f>
        <v>1.9104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42853</v>
      </c>
      <c r="B214" s="22"/>
      <c r="C214" s="26">
        <f>ROUND(14.0684375833333,4)</f>
        <v>14.0684</v>
      </c>
      <c r="D214" s="26">
        <f>F214</f>
        <v>14.0764</v>
      </c>
      <c r="E214" s="26">
        <f>F214</f>
        <v>14.0764</v>
      </c>
      <c r="F214" s="26">
        <f>ROUND(14.0764,4)</f>
        <v>14.0764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42849</v>
      </c>
      <c r="B216" s="22"/>
      <c r="C216" s="26">
        <f>ROUND(16.817258625,4)</f>
        <v>16.8173</v>
      </c>
      <c r="D216" s="26">
        <f>F216</f>
        <v>16.8094</v>
      </c>
      <c r="E216" s="26">
        <f>F216</f>
        <v>16.8094</v>
      </c>
      <c r="F216" s="26">
        <f>ROUND(16.8094,4)</f>
        <v>16.8094</v>
      </c>
      <c r="G216" s="24"/>
      <c r="H216" s="36"/>
    </row>
    <row r="217" spans="1:8" ht="12.75" customHeight="1">
      <c r="A217" s="22">
        <v>42850</v>
      </c>
      <c r="B217" s="22"/>
      <c r="C217" s="26">
        <f>ROUND(16.817258625,4)</f>
        <v>16.8173</v>
      </c>
      <c r="D217" s="26">
        <f>F217</f>
        <v>16.8206</v>
      </c>
      <c r="E217" s="26">
        <f>F217</f>
        <v>16.8206</v>
      </c>
      <c r="F217" s="26">
        <f>ROUND(16.8206,4)</f>
        <v>16.8206</v>
      </c>
      <c r="G217" s="24"/>
      <c r="H217" s="36"/>
    </row>
    <row r="218" spans="1:8" ht="12.75" customHeight="1">
      <c r="A218" s="22">
        <v>42853</v>
      </c>
      <c r="B218" s="22"/>
      <c r="C218" s="26">
        <f>ROUND(16.817258625,4)</f>
        <v>16.8173</v>
      </c>
      <c r="D218" s="26">
        <f>F218</f>
        <v>16.8258</v>
      </c>
      <c r="E218" s="26">
        <f>F218</f>
        <v>16.8258</v>
      </c>
      <c r="F218" s="26">
        <f>ROUND(16.8258,4)</f>
        <v>16.8258</v>
      </c>
      <c r="G218" s="24"/>
      <c r="H218" s="36"/>
    </row>
    <row r="219" spans="1:8" ht="12.75" customHeight="1">
      <c r="A219" s="22">
        <v>42886</v>
      </c>
      <c r="B219" s="22"/>
      <c r="C219" s="26">
        <f>ROUND(16.817258625,4)</f>
        <v>16.8173</v>
      </c>
      <c r="D219" s="26">
        <f>F219</f>
        <v>16.9366</v>
      </c>
      <c r="E219" s="26">
        <f>F219</f>
        <v>16.9366</v>
      </c>
      <c r="F219" s="26">
        <f>ROUND(16.9366,4)</f>
        <v>16.9366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42846</v>
      </c>
      <c r="B221" s="22"/>
      <c r="C221" s="26">
        <f>ROUND(13.1575,4)</f>
        <v>13.1575</v>
      </c>
      <c r="D221" s="26">
        <f>F221</f>
        <v>13.151</v>
      </c>
      <c r="E221" s="26">
        <f>F221</f>
        <v>13.151</v>
      </c>
      <c r="F221" s="26">
        <f>ROUND(13.151,4)</f>
        <v>13.151</v>
      </c>
      <c r="G221" s="24"/>
      <c r="H221" s="36"/>
    </row>
    <row r="222" spans="1:8" ht="12.75" customHeight="1">
      <c r="A222" s="22">
        <v>42849</v>
      </c>
      <c r="B222" s="22"/>
      <c r="C222" s="26">
        <f>ROUND(13.1575,4)</f>
        <v>13.1575</v>
      </c>
      <c r="D222" s="26">
        <f>F222</f>
        <v>13.1598</v>
      </c>
      <c r="E222" s="26">
        <f>F222</f>
        <v>13.1598</v>
      </c>
      <c r="F222" s="26">
        <f>ROUND(13.1598,4)</f>
        <v>13.1598</v>
      </c>
      <c r="G222" s="24"/>
      <c r="H222" s="36"/>
    </row>
    <row r="223" spans="1:8" ht="12.75" customHeight="1">
      <c r="A223" s="22">
        <v>42850</v>
      </c>
      <c r="B223" s="22"/>
      <c r="C223" s="26">
        <f>ROUND(13.1575,4)</f>
        <v>13.1575</v>
      </c>
      <c r="D223" s="26">
        <f>F223</f>
        <v>13.1598</v>
      </c>
      <c r="E223" s="26">
        <f>F223</f>
        <v>13.1598</v>
      </c>
      <c r="F223" s="26">
        <f>ROUND(13.1598,4)</f>
        <v>13.1598</v>
      </c>
      <c r="G223" s="24"/>
      <c r="H223" s="36"/>
    </row>
    <row r="224" spans="1:8" ht="12.75" customHeight="1">
      <c r="A224" s="22">
        <v>42851</v>
      </c>
      <c r="B224" s="22"/>
      <c r="C224" s="26">
        <f>ROUND(13.1575,4)</f>
        <v>13.1575</v>
      </c>
      <c r="D224" s="26">
        <f>F224</f>
        <v>13.1598</v>
      </c>
      <c r="E224" s="26">
        <f>F224</f>
        <v>13.1598</v>
      </c>
      <c r="F224" s="26">
        <f>ROUND(13.1598,4)</f>
        <v>13.1598</v>
      </c>
      <c r="G224" s="24"/>
      <c r="H224" s="36"/>
    </row>
    <row r="225" spans="1:8" ht="12.75" customHeight="1">
      <c r="A225" s="22">
        <v>42853</v>
      </c>
      <c r="B225" s="22"/>
      <c r="C225" s="26">
        <f>ROUND(13.1575,4)</f>
        <v>13.1575</v>
      </c>
      <c r="D225" s="26">
        <f>F225</f>
        <v>13.1632</v>
      </c>
      <c r="E225" s="26">
        <f>F225</f>
        <v>13.1632</v>
      </c>
      <c r="F225" s="26">
        <f>ROUND(13.1632,4)</f>
        <v>13.1632</v>
      </c>
      <c r="G225" s="24"/>
      <c r="H225" s="36"/>
    </row>
    <row r="226" spans="1:8" ht="12.75" customHeight="1">
      <c r="A226" s="22">
        <v>42857</v>
      </c>
      <c r="B226" s="22"/>
      <c r="C226" s="26">
        <f>ROUND(13.1575,4)</f>
        <v>13.1575</v>
      </c>
      <c r="D226" s="26">
        <f>F226</f>
        <v>13.1699</v>
      </c>
      <c r="E226" s="26">
        <f>F226</f>
        <v>13.1699</v>
      </c>
      <c r="F226" s="26">
        <f>ROUND(13.1699,4)</f>
        <v>13.1699</v>
      </c>
      <c r="G226" s="24"/>
      <c r="H226" s="36"/>
    </row>
    <row r="227" spans="1:8" ht="12.75" customHeight="1">
      <c r="A227" s="22">
        <v>42859</v>
      </c>
      <c r="B227" s="22"/>
      <c r="C227" s="26">
        <f>ROUND(13.1575,4)</f>
        <v>13.1575</v>
      </c>
      <c r="D227" s="26">
        <f>F227</f>
        <v>13.1733</v>
      </c>
      <c r="E227" s="26">
        <f>F227</f>
        <v>13.1733</v>
      </c>
      <c r="F227" s="26">
        <f>ROUND(13.1733,4)</f>
        <v>13.1733</v>
      </c>
      <c r="G227" s="24"/>
      <c r="H227" s="36"/>
    </row>
    <row r="228" spans="1:8" ht="12.75" customHeight="1">
      <c r="A228" s="22">
        <v>42866</v>
      </c>
      <c r="B228" s="22"/>
      <c r="C228" s="26">
        <f>ROUND(13.1575,4)</f>
        <v>13.1575</v>
      </c>
      <c r="D228" s="26">
        <f>F228</f>
        <v>13.1906</v>
      </c>
      <c r="E228" s="26">
        <f>F228</f>
        <v>13.1906</v>
      </c>
      <c r="F228" s="26">
        <f>ROUND(13.1906,4)</f>
        <v>13.1906</v>
      </c>
      <c r="G228" s="24"/>
      <c r="H228" s="36"/>
    </row>
    <row r="229" spans="1:8" ht="12.75" customHeight="1">
      <c r="A229" s="22">
        <v>42867</v>
      </c>
      <c r="B229" s="22"/>
      <c r="C229" s="26">
        <f>ROUND(13.1575,4)</f>
        <v>13.1575</v>
      </c>
      <c r="D229" s="26">
        <f>F229</f>
        <v>13.1931</v>
      </c>
      <c r="E229" s="26">
        <f>F229</f>
        <v>13.1931</v>
      </c>
      <c r="F229" s="26">
        <f>ROUND(13.1931,4)</f>
        <v>13.1931</v>
      </c>
      <c r="G229" s="24"/>
      <c r="H229" s="36"/>
    </row>
    <row r="230" spans="1:8" ht="12.75" customHeight="1">
      <c r="A230" s="22">
        <v>42870</v>
      </c>
      <c r="B230" s="22"/>
      <c r="C230" s="26">
        <f>ROUND(13.1575,4)</f>
        <v>13.1575</v>
      </c>
      <c r="D230" s="26">
        <f>F230</f>
        <v>13.2005</v>
      </c>
      <c r="E230" s="26">
        <f>F230</f>
        <v>13.2005</v>
      </c>
      <c r="F230" s="26">
        <f>ROUND(13.2005,4)</f>
        <v>13.2005</v>
      </c>
      <c r="G230" s="24"/>
      <c r="H230" s="36"/>
    </row>
    <row r="231" spans="1:8" ht="12.75" customHeight="1">
      <c r="A231" s="22">
        <v>42874</v>
      </c>
      <c r="B231" s="22"/>
      <c r="C231" s="26">
        <f>ROUND(13.1575,4)</f>
        <v>13.1575</v>
      </c>
      <c r="D231" s="26">
        <f>F231</f>
        <v>13.2104</v>
      </c>
      <c r="E231" s="26">
        <f>F231</f>
        <v>13.2104</v>
      </c>
      <c r="F231" s="26">
        <f>ROUND(13.2104,4)</f>
        <v>13.2104</v>
      </c>
      <c r="G231" s="24"/>
      <c r="H231" s="36"/>
    </row>
    <row r="232" spans="1:8" ht="12.75" customHeight="1">
      <c r="A232" s="22">
        <v>42881</v>
      </c>
      <c r="B232" s="22"/>
      <c r="C232" s="26">
        <f>ROUND(13.1575,4)</f>
        <v>13.1575</v>
      </c>
      <c r="D232" s="26">
        <f>F232</f>
        <v>13.2275</v>
      </c>
      <c r="E232" s="26">
        <f>F232</f>
        <v>13.2275</v>
      </c>
      <c r="F232" s="26">
        <f>ROUND(13.2275,4)</f>
        <v>13.2275</v>
      </c>
      <c r="G232" s="24"/>
      <c r="H232" s="36"/>
    </row>
    <row r="233" spans="1:8" ht="12.75" customHeight="1">
      <c r="A233" s="22">
        <v>42886</v>
      </c>
      <c r="B233" s="22"/>
      <c r="C233" s="26">
        <f>ROUND(13.1575,4)</f>
        <v>13.1575</v>
      </c>
      <c r="D233" s="26">
        <f>F233</f>
        <v>13.2387</v>
      </c>
      <c r="E233" s="26">
        <f>F233</f>
        <v>13.2387</v>
      </c>
      <c r="F233" s="26">
        <f>ROUND(13.2387,4)</f>
        <v>13.2387</v>
      </c>
      <c r="G233" s="24"/>
      <c r="H233" s="36"/>
    </row>
    <row r="234" spans="1:8" ht="12.75" customHeight="1">
      <c r="A234" s="22">
        <v>42914</v>
      </c>
      <c r="B234" s="22"/>
      <c r="C234" s="26">
        <f>ROUND(13.1575,4)</f>
        <v>13.1575</v>
      </c>
      <c r="D234" s="26">
        <f>F234</f>
        <v>13.3019</v>
      </c>
      <c r="E234" s="26">
        <f>F234</f>
        <v>13.3019</v>
      </c>
      <c r="F234" s="26">
        <f>ROUND(13.3019,4)</f>
        <v>13.3019</v>
      </c>
      <c r="G234" s="24"/>
      <c r="H234" s="36"/>
    </row>
    <row r="235" spans="1:8" ht="12.75" customHeight="1">
      <c r="A235" s="22">
        <v>42916</v>
      </c>
      <c r="B235" s="22"/>
      <c r="C235" s="26">
        <f>ROUND(13.1575,4)</f>
        <v>13.1575</v>
      </c>
      <c r="D235" s="26">
        <f>F235</f>
        <v>13.3064</v>
      </c>
      <c r="E235" s="26">
        <f>F235</f>
        <v>13.3064</v>
      </c>
      <c r="F235" s="26">
        <f>ROUND(13.3064,4)</f>
        <v>13.3064</v>
      </c>
      <c r="G235" s="24"/>
      <c r="H235" s="36"/>
    </row>
    <row r="236" spans="1:8" ht="12.75" customHeight="1">
      <c r="A236" s="22">
        <v>42921</v>
      </c>
      <c r="B236" s="22"/>
      <c r="C236" s="26">
        <f>ROUND(13.1575,4)</f>
        <v>13.1575</v>
      </c>
      <c r="D236" s="26">
        <f>F236</f>
        <v>13.3177</v>
      </c>
      <c r="E236" s="26">
        <f>F236</f>
        <v>13.3177</v>
      </c>
      <c r="F236" s="26">
        <f>ROUND(13.3177,4)</f>
        <v>13.3177</v>
      </c>
      <c r="G236" s="24"/>
      <c r="H236" s="36"/>
    </row>
    <row r="237" spans="1:8" ht="12.75" customHeight="1">
      <c r="A237" s="22">
        <v>42926</v>
      </c>
      <c r="B237" s="22"/>
      <c r="C237" s="26">
        <f>ROUND(13.1575,4)</f>
        <v>13.1575</v>
      </c>
      <c r="D237" s="26">
        <f>F237</f>
        <v>13.3289</v>
      </c>
      <c r="E237" s="26">
        <f>F237</f>
        <v>13.3289</v>
      </c>
      <c r="F237" s="26">
        <f>ROUND(13.3289,4)</f>
        <v>13.3289</v>
      </c>
      <c r="G237" s="24"/>
      <c r="H237" s="36"/>
    </row>
    <row r="238" spans="1:8" ht="12.75" customHeight="1">
      <c r="A238" s="22">
        <v>42928</v>
      </c>
      <c r="B238" s="22"/>
      <c r="C238" s="26">
        <f>ROUND(13.1575,4)</f>
        <v>13.1575</v>
      </c>
      <c r="D238" s="26">
        <f>F238</f>
        <v>13.3334</v>
      </c>
      <c r="E238" s="26">
        <f>F238</f>
        <v>13.3334</v>
      </c>
      <c r="F238" s="26">
        <f>ROUND(13.3334,4)</f>
        <v>13.3334</v>
      </c>
      <c r="G238" s="24"/>
      <c r="H238" s="36"/>
    </row>
    <row r="239" spans="1:8" ht="12.75" customHeight="1">
      <c r="A239" s="22">
        <v>42933</v>
      </c>
      <c r="B239" s="22"/>
      <c r="C239" s="26">
        <f>ROUND(13.1575,4)</f>
        <v>13.1575</v>
      </c>
      <c r="D239" s="26">
        <f>F239</f>
        <v>13.3447</v>
      </c>
      <c r="E239" s="26">
        <f>F239</f>
        <v>13.3447</v>
      </c>
      <c r="F239" s="26">
        <f>ROUND(13.3447,4)</f>
        <v>13.3447</v>
      </c>
      <c r="G239" s="24"/>
      <c r="H239" s="36"/>
    </row>
    <row r="240" spans="1:8" ht="12.75" customHeight="1">
      <c r="A240" s="22">
        <v>42937</v>
      </c>
      <c r="B240" s="22"/>
      <c r="C240" s="26">
        <f>ROUND(13.1575,4)</f>
        <v>13.1575</v>
      </c>
      <c r="D240" s="26">
        <f>F240</f>
        <v>13.3537</v>
      </c>
      <c r="E240" s="26">
        <f>F240</f>
        <v>13.3537</v>
      </c>
      <c r="F240" s="26">
        <f>ROUND(13.3537,4)</f>
        <v>13.3537</v>
      </c>
      <c r="G240" s="24"/>
      <c r="H240" s="36"/>
    </row>
    <row r="241" spans="1:8" ht="12.75" customHeight="1">
      <c r="A241" s="22">
        <v>42941</v>
      </c>
      <c r="B241" s="22"/>
      <c r="C241" s="26">
        <f>ROUND(13.1575,4)</f>
        <v>13.1575</v>
      </c>
      <c r="D241" s="26">
        <f>F241</f>
        <v>13.3627</v>
      </c>
      <c r="E241" s="26">
        <f>F241</f>
        <v>13.3627</v>
      </c>
      <c r="F241" s="26">
        <f>ROUND(13.3627,4)</f>
        <v>13.3627</v>
      </c>
      <c r="G241" s="24"/>
      <c r="H241" s="36"/>
    </row>
    <row r="242" spans="1:8" ht="12.75" customHeight="1">
      <c r="A242" s="22">
        <v>42943</v>
      </c>
      <c r="B242" s="22"/>
      <c r="C242" s="26">
        <f>ROUND(13.1575,4)</f>
        <v>13.1575</v>
      </c>
      <c r="D242" s="26">
        <f>F242</f>
        <v>13.3671</v>
      </c>
      <c r="E242" s="26">
        <f>F242</f>
        <v>13.3671</v>
      </c>
      <c r="F242" s="26">
        <f>ROUND(13.3671,4)</f>
        <v>13.3671</v>
      </c>
      <c r="G242" s="24"/>
      <c r="H242" s="36"/>
    </row>
    <row r="243" spans="1:8" ht="12.75" customHeight="1">
      <c r="A243" s="22">
        <v>42947</v>
      </c>
      <c r="B243" s="22"/>
      <c r="C243" s="26">
        <f>ROUND(13.1575,4)</f>
        <v>13.1575</v>
      </c>
      <c r="D243" s="26">
        <f>F243</f>
        <v>13.376</v>
      </c>
      <c r="E243" s="26">
        <f>F243</f>
        <v>13.376</v>
      </c>
      <c r="F243" s="26">
        <f>ROUND(13.376,4)</f>
        <v>13.376</v>
      </c>
      <c r="G243" s="24"/>
      <c r="H243" s="36"/>
    </row>
    <row r="244" spans="1:8" ht="12.75" customHeight="1">
      <c r="A244" s="22">
        <v>42958</v>
      </c>
      <c r="B244" s="22"/>
      <c r="C244" s="26">
        <f>ROUND(13.1575,4)</f>
        <v>13.1575</v>
      </c>
      <c r="D244" s="26">
        <f>F244</f>
        <v>13.4004</v>
      </c>
      <c r="E244" s="26">
        <f>F244</f>
        <v>13.4004</v>
      </c>
      <c r="F244" s="26">
        <f>ROUND(13.4004,4)</f>
        <v>13.4004</v>
      </c>
      <c r="G244" s="24"/>
      <c r="H244" s="36"/>
    </row>
    <row r="245" spans="1:8" ht="12.75" customHeight="1">
      <c r="A245" s="22">
        <v>42976</v>
      </c>
      <c r="B245" s="22"/>
      <c r="C245" s="26">
        <f>ROUND(13.1575,4)</f>
        <v>13.1575</v>
      </c>
      <c r="D245" s="26">
        <f>F245</f>
        <v>13.4403</v>
      </c>
      <c r="E245" s="26">
        <f>F245</f>
        <v>13.4403</v>
      </c>
      <c r="F245" s="26">
        <f>ROUND(13.4403,4)</f>
        <v>13.4403</v>
      </c>
      <c r="G245" s="24"/>
      <c r="H245" s="36"/>
    </row>
    <row r="246" spans="1:8" ht="12.75" customHeight="1">
      <c r="A246" s="22">
        <v>43005</v>
      </c>
      <c r="B246" s="22"/>
      <c r="C246" s="26">
        <f>ROUND(13.1575,4)</f>
        <v>13.1575</v>
      </c>
      <c r="D246" s="26">
        <f>F246</f>
        <v>13.5045</v>
      </c>
      <c r="E246" s="26">
        <f>F246</f>
        <v>13.5045</v>
      </c>
      <c r="F246" s="26">
        <f>ROUND(13.5045,4)</f>
        <v>13.5045</v>
      </c>
      <c r="G246" s="24"/>
      <c r="H246" s="36"/>
    </row>
    <row r="247" spans="1:8" ht="12.75" customHeight="1">
      <c r="A247" s="22">
        <v>43006</v>
      </c>
      <c r="B247" s="22"/>
      <c r="C247" s="26">
        <f>ROUND(13.1575,4)</f>
        <v>13.1575</v>
      </c>
      <c r="D247" s="26">
        <f>F247</f>
        <v>13.5068</v>
      </c>
      <c r="E247" s="26">
        <f>F247</f>
        <v>13.5068</v>
      </c>
      <c r="F247" s="26">
        <f>ROUND(13.5068,4)</f>
        <v>13.5068</v>
      </c>
      <c r="G247" s="24"/>
      <c r="H247" s="36"/>
    </row>
    <row r="248" spans="1:8" ht="12.75" customHeight="1">
      <c r="A248" s="22">
        <v>43031</v>
      </c>
      <c r="B248" s="22"/>
      <c r="C248" s="26">
        <f>ROUND(13.1575,4)</f>
        <v>13.1575</v>
      </c>
      <c r="D248" s="26">
        <f>F248</f>
        <v>13.5622</v>
      </c>
      <c r="E248" s="26">
        <f>F248</f>
        <v>13.5622</v>
      </c>
      <c r="F248" s="26">
        <f>ROUND(13.5622,4)</f>
        <v>13.5622</v>
      </c>
      <c r="G248" s="24"/>
      <c r="H248" s="36"/>
    </row>
    <row r="249" spans="1:8" ht="12.75" customHeight="1">
      <c r="A249" s="22">
        <v>43035</v>
      </c>
      <c r="B249" s="22"/>
      <c r="C249" s="26">
        <f>ROUND(13.1575,4)</f>
        <v>13.1575</v>
      </c>
      <c r="D249" s="26">
        <f>F249</f>
        <v>13.571</v>
      </c>
      <c r="E249" s="26">
        <f>F249</f>
        <v>13.571</v>
      </c>
      <c r="F249" s="26">
        <f>ROUND(13.571,4)</f>
        <v>13.571</v>
      </c>
      <c r="G249" s="24"/>
      <c r="H249" s="36"/>
    </row>
    <row r="250" spans="1:8" ht="12.75" customHeight="1">
      <c r="A250" s="22">
        <v>43052</v>
      </c>
      <c r="B250" s="22"/>
      <c r="C250" s="26">
        <f>ROUND(13.1575,4)</f>
        <v>13.1575</v>
      </c>
      <c r="D250" s="26">
        <f>F250</f>
        <v>13.6083</v>
      </c>
      <c r="E250" s="26">
        <f>F250</f>
        <v>13.6083</v>
      </c>
      <c r="F250" s="26">
        <f>ROUND(13.6083,4)</f>
        <v>13.6083</v>
      </c>
      <c r="G250" s="24"/>
      <c r="H250" s="36"/>
    </row>
    <row r="251" spans="1:8" ht="12.75" customHeight="1">
      <c r="A251" s="22">
        <v>43067</v>
      </c>
      <c r="B251" s="22"/>
      <c r="C251" s="26">
        <f>ROUND(13.1575,4)</f>
        <v>13.1575</v>
      </c>
      <c r="D251" s="26">
        <f>F251</f>
        <v>13.6413</v>
      </c>
      <c r="E251" s="26">
        <f>F251</f>
        <v>13.6413</v>
      </c>
      <c r="F251" s="26">
        <f>ROUND(13.6413,4)</f>
        <v>13.6413</v>
      </c>
      <c r="G251" s="24"/>
      <c r="H251" s="36"/>
    </row>
    <row r="252" spans="1:8" ht="12.75" customHeight="1">
      <c r="A252" s="22">
        <v>43091</v>
      </c>
      <c r="B252" s="22"/>
      <c r="C252" s="26">
        <f>ROUND(13.1575,4)</f>
        <v>13.1575</v>
      </c>
      <c r="D252" s="26">
        <f>F252</f>
        <v>13.694</v>
      </c>
      <c r="E252" s="26">
        <f>F252</f>
        <v>13.694</v>
      </c>
      <c r="F252" s="26">
        <f>ROUND(13.694,4)</f>
        <v>13.694</v>
      </c>
      <c r="G252" s="24"/>
      <c r="H252" s="36"/>
    </row>
    <row r="253" spans="1:8" ht="12.75" customHeight="1">
      <c r="A253" s="22">
        <v>43144</v>
      </c>
      <c r="B253" s="22"/>
      <c r="C253" s="26">
        <f>ROUND(13.1575,4)</f>
        <v>13.1575</v>
      </c>
      <c r="D253" s="26">
        <f>F253</f>
        <v>13.8098</v>
      </c>
      <c r="E253" s="26">
        <f>F253</f>
        <v>13.8098</v>
      </c>
      <c r="F253" s="26">
        <f>ROUND(13.8098,4)</f>
        <v>13.8098</v>
      </c>
      <c r="G253" s="24"/>
      <c r="H253" s="36"/>
    </row>
    <row r="254" spans="1:8" ht="12.75" customHeight="1">
      <c r="A254" s="22">
        <v>43146</v>
      </c>
      <c r="B254" s="22"/>
      <c r="C254" s="26">
        <f>ROUND(13.1575,4)</f>
        <v>13.1575</v>
      </c>
      <c r="D254" s="26">
        <f>F254</f>
        <v>13.8141</v>
      </c>
      <c r="E254" s="26">
        <f>F254</f>
        <v>13.8141</v>
      </c>
      <c r="F254" s="26">
        <f>ROUND(13.8141,4)</f>
        <v>13.8141</v>
      </c>
      <c r="G254" s="24"/>
      <c r="H254" s="36"/>
    </row>
    <row r="255" spans="1:8" ht="12.75" customHeight="1">
      <c r="A255" s="22">
        <v>43215</v>
      </c>
      <c r="B255" s="22"/>
      <c r="C255" s="26">
        <f>ROUND(13.1575,4)</f>
        <v>13.1575</v>
      </c>
      <c r="D255" s="26">
        <f>F255</f>
        <v>13.9635</v>
      </c>
      <c r="E255" s="26">
        <f>F255</f>
        <v>13.9635</v>
      </c>
      <c r="F255" s="26">
        <f>ROUND(13.9635,4)</f>
        <v>13.9635</v>
      </c>
      <c r="G255" s="24"/>
      <c r="H255" s="36"/>
    </row>
    <row r="256" spans="1:8" ht="12.75" customHeight="1">
      <c r="A256" s="22">
        <v>43231</v>
      </c>
      <c r="B256" s="22"/>
      <c r="C256" s="26">
        <f>ROUND(13.1575,4)</f>
        <v>13.1575</v>
      </c>
      <c r="D256" s="26">
        <f>F256</f>
        <v>13.9997</v>
      </c>
      <c r="E256" s="26">
        <f>F256</f>
        <v>13.9997</v>
      </c>
      <c r="F256" s="26">
        <f>ROUND(13.9997,4)</f>
        <v>13.9997</v>
      </c>
      <c r="G256" s="24"/>
      <c r="H256" s="36"/>
    </row>
    <row r="257" spans="1:8" ht="12.75" customHeight="1">
      <c r="A257" s="22">
        <v>43235</v>
      </c>
      <c r="B257" s="22"/>
      <c r="C257" s="26">
        <f>ROUND(13.1575,4)</f>
        <v>13.1575</v>
      </c>
      <c r="D257" s="26">
        <f>F257</f>
        <v>14.0087</v>
      </c>
      <c r="E257" s="26">
        <f>F257</f>
        <v>14.0087</v>
      </c>
      <c r="F257" s="26">
        <f>ROUND(14.0087,4)</f>
        <v>14.0087</v>
      </c>
      <c r="G257" s="24"/>
      <c r="H257" s="36"/>
    </row>
    <row r="258" spans="1:8" ht="12.75" customHeight="1">
      <c r="A258" s="22">
        <v>43325</v>
      </c>
      <c r="B258" s="22"/>
      <c r="C258" s="26">
        <f>ROUND(13.1575,4)</f>
        <v>13.1575</v>
      </c>
      <c r="D258" s="26">
        <f>F258</f>
        <v>14.2122</v>
      </c>
      <c r="E258" s="26">
        <f>F258</f>
        <v>14.2122</v>
      </c>
      <c r="F258" s="26">
        <f>ROUND(14.2122,4)</f>
        <v>14.2122</v>
      </c>
      <c r="G258" s="24"/>
      <c r="H258" s="36"/>
    </row>
    <row r="259" spans="1:8" ht="12.75" customHeight="1">
      <c r="A259" s="22">
        <v>43417</v>
      </c>
      <c r="B259" s="22"/>
      <c r="C259" s="26">
        <f>ROUND(13.1575,4)</f>
        <v>13.1575</v>
      </c>
      <c r="D259" s="26">
        <f>F259</f>
        <v>14.4201</v>
      </c>
      <c r="E259" s="26">
        <f>F259</f>
        <v>14.4201</v>
      </c>
      <c r="F259" s="26">
        <f>ROUND(14.4201,4)</f>
        <v>14.4201</v>
      </c>
      <c r="G259" s="24"/>
      <c r="H259" s="36"/>
    </row>
    <row r="260" spans="1:8" ht="12.75" customHeight="1">
      <c r="A260" s="22">
        <v>43509</v>
      </c>
      <c r="B260" s="22"/>
      <c r="C260" s="26">
        <f>ROUND(13.1575,4)</f>
        <v>13.1575</v>
      </c>
      <c r="D260" s="26">
        <f>F260</f>
        <v>14.628</v>
      </c>
      <c r="E260" s="26">
        <f>F260</f>
        <v>14.628</v>
      </c>
      <c r="F260" s="26">
        <f>ROUND(14.628,4)</f>
        <v>14.628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ROUND(1.06923333333333,4)</f>
        <v>1.0692</v>
      </c>
      <c r="D262" s="26">
        <f>F262</f>
        <v>1.0721</v>
      </c>
      <c r="E262" s="26">
        <f>F262</f>
        <v>1.0721</v>
      </c>
      <c r="F262" s="26">
        <f>ROUND(1.0721,4)</f>
        <v>1.0721</v>
      </c>
      <c r="G262" s="24"/>
      <c r="H262" s="36"/>
    </row>
    <row r="263" spans="1:8" ht="12.75" customHeight="1">
      <c r="A263" s="22">
        <v>42996</v>
      </c>
      <c r="B263" s="22"/>
      <c r="C263" s="26">
        <f>ROUND(1.06923333333333,4)</f>
        <v>1.0692</v>
      </c>
      <c r="D263" s="26">
        <f>F263</f>
        <v>1.0771</v>
      </c>
      <c r="E263" s="26">
        <f>F263</f>
        <v>1.0771</v>
      </c>
      <c r="F263" s="26">
        <f>ROUND(1.0771,4)</f>
        <v>1.0771</v>
      </c>
      <c r="G263" s="24"/>
      <c r="H263" s="36"/>
    </row>
    <row r="264" spans="1:8" ht="12.75" customHeight="1">
      <c r="A264" s="22">
        <v>43087</v>
      </c>
      <c r="B264" s="22"/>
      <c r="C264" s="26">
        <f>ROUND(1.06923333333333,4)</f>
        <v>1.0692</v>
      </c>
      <c r="D264" s="26">
        <f>F264</f>
        <v>1.0825</v>
      </c>
      <c r="E264" s="26">
        <f>F264</f>
        <v>1.0825</v>
      </c>
      <c r="F264" s="26">
        <f>ROUND(1.0825,4)</f>
        <v>1.0825</v>
      </c>
      <c r="G264" s="24"/>
      <c r="H264" s="36"/>
    </row>
    <row r="265" spans="1:8" ht="12.75" customHeight="1">
      <c r="A265" s="22">
        <v>43178</v>
      </c>
      <c r="B265" s="22"/>
      <c r="C265" s="26">
        <f>ROUND(1.06923333333333,4)</f>
        <v>1.0692</v>
      </c>
      <c r="D265" s="26">
        <f>F265</f>
        <v>1.0883</v>
      </c>
      <c r="E265" s="26">
        <f>F265</f>
        <v>1.0883</v>
      </c>
      <c r="F265" s="26">
        <f>ROUND(1.0883,4)</f>
        <v>1.0883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ROUND(1.27815,4)</f>
        <v>1.2782</v>
      </c>
      <c r="D267" s="26">
        <f>F267</f>
        <v>1.2799</v>
      </c>
      <c r="E267" s="26">
        <f>F267</f>
        <v>1.2799</v>
      </c>
      <c r="F267" s="26">
        <f>ROUND(1.2799,4)</f>
        <v>1.2799</v>
      </c>
      <c r="G267" s="24"/>
      <c r="H267" s="36"/>
    </row>
    <row r="268" spans="1:8" ht="12.75" customHeight="1">
      <c r="A268" s="22">
        <v>42996</v>
      </c>
      <c r="B268" s="22"/>
      <c r="C268" s="26">
        <f>ROUND(1.27815,4)</f>
        <v>1.2782</v>
      </c>
      <c r="D268" s="26">
        <f>F268</f>
        <v>1.2831</v>
      </c>
      <c r="E268" s="26">
        <f>F268</f>
        <v>1.2831</v>
      </c>
      <c r="F268" s="26">
        <f>ROUND(1.2831,4)</f>
        <v>1.2831</v>
      </c>
      <c r="G268" s="24"/>
      <c r="H268" s="36"/>
    </row>
    <row r="269" spans="1:8" ht="12.75" customHeight="1">
      <c r="A269" s="22">
        <v>43087</v>
      </c>
      <c r="B269" s="22"/>
      <c r="C269" s="26">
        <f>ROUND(1.27815,4)</f>
        <v>1.2782</v>
      </c>
      <c r="D269" s="26">
        <f>F269</f>
        <v>1.2865</v>
      </c>
      <c r="E269" s="26">
        <f>F269</f>
        <v>1.2865</v>
      </c>
      <c r="F269" s="26">
        <f>ROUND(1.2865,4)</f>
        <v>1.2865</v>
      </c>
      <c r="G269" s="24"/>
      <c r="H269" s="36"/>
    </row>
    <row r="270" spans="1:8" ht="12.75" customHeight="1">
      <c r="A270" s="22">
        <v>43178</v>
      </c>
      <c r="B270" s="22"/>
      <c r="C270" s="26">
        <f>ROUND(1.27815,4)</f>
        <v>1.2782</v>
      </c>
      <c r="D270" s="26">
        <f>F270</f>
        <v>1.2902</v>
      </c>
      <c r="E270" s="26">
        <f>F270</f>
        <v>1.2902</v>
      </c>
      <c r="F270" s="26">
        <f>ROUND(1.2902,4)</f>
        <v>1.2902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42905</v>
      </c>
      <c r="B272" s="22"/>
      <c r="C272" s="26">
        <f>ROUND(9.904966,4)</f>
        <v>9.905</v>
      </c>
      <c r="D272" s="26">
        <f>F272</f>
        <v>9.9884</v>
      </c>
      <c r="E272" s="26">
        <f>F272</f>
        <v>9.9884</v>
      </c>
      <c r="F272" s="26">
        <f>ROUND(9.9884,4)</f>
        <v>9.9884</v>
      </c>
      <c r="G272" s="24"/>
      <c r="H272" s="36"/>
    </row>
    <row r="273" spans="1:8" ht="12.75" customHeight="1">
      <c r="A273" s="22">
        <v>42996</v>
      </c>
      <c r="B273" s="22"/>
      <c r="C273" s="26">
        <f>ROUND(9.904966,4)</f>
        <v>9.905</v>
      </c>
      <c r="D273" s="26">
        <f>F273</f>
        <v>10.1275</v>
      </c>
      <c r="E273" s="26">
        <f>F273</f>
        <v>10.1275</v>
      </c>
      <c r="F273" s="26">
        <f>ROUND(10.1275,4)</f>
        <v>10.1275</v>
      </c>
      <c r="G273" s="24"/>
      <c r="H273" s="36"/>
    </row>
    <row r="274" spans="1:8" ht="12.75" customHeight="1">
      <c r="A274" s="22">
        <v>43087</v>
      </c>
      <c r="B274" s="22"/>
      <c r="C274" s="26">
        <f>ROUND(9.904966,4)</f>
        <v>9.905</v>
      </c>
      <c r="D274" s="26">
        <f>F274</f>
        <v>10.2663</v>
      </c>
      <c r="E274" s="26">
        <f>F274</f>
        <v>10.2663</v>
      </c>
      <c r="F274" s="26">
        <f>ROUND(10.2663,4)</f>
        <v>10.2663</v>
      </c>
      <c r="G274" s="24"/>
      <c r="H274" s="36"/>
    </row>
    <row r="275" spans="1:8" ht="12.75" customHeight="1">
      <c r="A275" s="22">
        <v>43178</v>
      </c>
      <c r="B275" s="22"/>
      <c r="C275" s="26">
        <f>ROUND(9.904966,4)</f>
        <v>9.905</v>
      </c>
      <c r="D275" s="26">
        <f>F275</f>
        <v>10.4032</v>
      </c>
      <c r="E275" s="26">
        <f>F275</f>
        <v>10.4032</v>
      </c>
      <c r="F275" s="26">
        <f>ROUND(10.4032,4)</f>
        <v>10.4032</v>
      </c>
      <c r="G275" s="24"/>
      <c r="H275" s="36"/>
    </row>
    <row r="276" spans="1:8" ht="12.75" customHeight="1">
      <c r="A276" s="22">
        <v>43269</v>
      </c>
      <c r="B276" s="22"/>
      <c r="C276" s="26">
        <f>ROUND(9.904966,4)</f>
        <v>9.905</v>
      </c>
      <c r="D276" s="26">
        <f>F276</f>
        <v>10.5433</v>
      </c>
      <c r="E276" s="26">
        <f>F276</f>
        <v>10.5433</v>
      </c>
      <c r="F276" s="26">
        <f>ROUND(10.5433,4)</f>
        <v>10.5433</v>
      </c>
      <c r="G276" s="24"/>
      <c r="H276" s="36"/>
    </row>
    <row r="277" spans="1:8" ht="12.75" customHeight="1">
      <c r="A277" s="22">
        <v>43360</v>
      </c>
      <c r="B277" s="22"/>
      <c r="C277" s="26">
        <f>ROUND(9.904966,4)</f>
        <v>9.905</v>
      </c>
      <c r="D277" s="26">
        <f>F277</f>
        <v>10.686</v>
      </c>
      <c r="E277" s="26">
        <f>F277</f>
        <v>10.686</v>
      </c>
      <c r="F277" s="26">
        <f>ROUND(10.686,4)</f>
        <v>10.686</v>
      </c>
      <c r="G277" s="24"/>
      <c r="H277" s="36"/>
    </row>
    <row r="278" spans="1:8" ht="12.75" customHeight="1">
      <c r="A278" s="22">
        <v>43448</v>
      </c>
      <c r="B278" s="22"/>
      <c r="C278" s="26">
        <f>ROUND(9.904966,4)</f>
        <v>9.905</v>
      </c>
      <c r="D278" s="26">
        <f>F278</f>
        <v>10.8234</v>
      </c>
      <c r="E278" s="26">
        <f>F278</f>
        <v>10.8234</v>
      </c>
      <c r="F278" s="26">
        <f>ROUND(10.8234,4)</f>
        <v>10.8234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ROUND(3.58212409136697,4)</f>
        <v>3.5821</v>
      </c>
      <c r="D280" s="26">
        <f>F280</f>
        <v>3.945</v>
      </c>
      <c r="E280" s="26">
        <f>F280</f>
        <v>3.945</v>
      </c>
      <c r="F280" s="26">
        <f>ROUND(3.945,4)</f>
        <v>3.945</v>
      </c>
      <c r="G280" s="24"/>
      <c r="H280" s="36"/>
    </row>
    <row r="281" spans="1:8" ht="12.75" customHeight="1">
      <c r="A281" s="22">
        <v>42996</v>
      </c>
      <c r="B281" s="22"/>
      <c r="C281" s="26">
        <f>ROUND(3.58212409136697,4)</f>
        <v>3.5821</v>
      </c>
      <c r="D281" s="26">
        <f>F281</f>
        <v>4.0028</v>
      </c>
      <c r="E281" s="26">
        <f>F281</f>
        <v>4.0028</v>
      </c>
      <c r="F281" s="26">
        <f>ROUND(4.0028,4)</f>
        <v>4.0028</v>
      </c>
      <c r="G281" s="24"/>
      <c r="H281" s="36"/>
    </row>
    <row r="282" spans="1:8" ht="12.75" customHeight="1">
      <c r="A282" s="22">
        <v>43087</v>
      </c>
      <c r="B282" s="22"/>
      <c r="C282" s="26">
        <f>ROUND(3.58212409136697,4)</f>
        <v>3.5821</v>
      </c>
      <c r="D282" s="26">
        <f>F282</f>
        <v>4.0608</v>
      </c>
      <c r="E282" s="26">
        <f>F282</f>
        <v>4.0608</v>
      </c>
      <c r="F282" s="26">
        <f>ROUND(4.0608,4)</f>
        <v>4.0608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ROUND(1.26706725,4)</f>
        <v>1.2671</v>
      </c>
      <c r="D284" s="26">
        <f>F284</f>
        <v>1.2757</v>
      </c>
      <c r="E284" s="26">
        <f>F284</f>
        <v>1.2757</v>
      </c>
      <c r="F284" s="26">
        <f>ROUND(1.2757,4)</f>
        <v>1.2757</v>
      </c>
      <c r="G284" s="24"/>
      <c r="H284" s="36"/>
    </row>
    <row r="285" spans="1:8" ht="12.75" customHeight="1">
      <c r="A285" s="22">
        <v>42996</v>
      </c>
      <c r="B285" s="22"/>
      <c r="C285" s="26">
        <f>ROUND(1.26706725,4)</f>
        <v>1.2671</v>
      </c>
      <c r="D285" s="26">
        <f>F285</f>
        <v>1.2912</v>
      </c>
      <c r="E285" s="26">
        <f>F285</f>
        <v>1.2912</v>
      </c>
      <c r="F285" s="26">
        <f>ROUND(1.2912,4)</f>
        <v>1.2912</v>
      </c>
      <c r="G285" s="24"/>
      <c r="H285" s="36"/>
    </row>
    <row r="286" spans="1:8" ht="12.75" customHeight="1">
      <c r="A286" s="22">
        <v>43087</v>
      </c>
      <c r="B286" s="22"/>
      <c r="C286" s="26">
        <f>ROUND(1.26706725,4)</f>
        <v>1.2671</v>
      </c>
      <c r="D286" s="26">
        <f>F286</f>
        <v>1.3058</v>
      </c>
      <c r="E286" s="26">
        <f>F286</f>
        <v>1.3058</v>
      </c>
      <c r="F286" s="26">
        <f>ROUND(1.3058,4)</f>
        <v>1.3058</v>
      </c>
      <c r="G286" s="24"/>
      <c r="H286" s="36"/>
    </row>
    <row r="287" spans="1:8" ht="12.75" customHeight="1">
      <c r="A287" s="22">
        <v>43178</v>
      </c>
      <c r="B287" s="22"/>
      <c r="C287" s="26">
        <f>ROUND(1.26706725,4)</f>
        <v>1.2671</v>
      </c>
      <c r="D287" s="26">
        <f>F287</f>
        <v>1.3191</v>
      </c>
      <c r="E287" s="26">
        <f>F287</f>
        <v>1.3191</v>
      </c>
      <c r="F287" s="26">
        <f>ROUND(1.3191,4)</f>
        <v>1.3191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ROUND(9.73403861803655,4)</f>
        <v>9.734</v>
      </c>
      <c r="D289" s="26">
        <f>F289</f>
        <v>9.8332</v>
      </c>
      <c r="E289" s="26">
        <f>F289</f>
        <v>9.8332</v>
      </c>
      <c r="F289" s="26">
        <f>ROUND(9.8332,4)</f>
        <v>9.8332</v>
      </c>
      <c r="G289" s="24"/>
      <c r="H289" s="36"/>
    </row>
    <row r="290" spans="1:8" ht="12.75" customHeight="1">
      <c r="A290" s="22">
        <v>42996</v>
      </c>
      <c r="B290" s="22"/>
      <c r="C290" s="26">
        <f>ROUND(9.73403861803655,4)</f>
        <v>9.734</v>
      </c>
      <c r="D290" s="26">
        <f>F290</f>
        <v>9.9977</v>
      </c>
      <c r="E290" s="26">
        <f>F290</f>
        <v>9.9977</v>
      </c>
      <c r="F290" s="26">
        <f>ROUND(9.9977,4)</f>
        <v>9.9977</v>
      </c>
      <c r="G290" s="24"/>
      <c r="H290" s="36"/>
    </row>
    <row r="291" spans="1:8" ht="12.75" customHeight="1">
      <c r="A291" s="22">
        <v>43087</v>
      </c>
      <c r="B291" s="22"/>
      <c r="C291" s="26">
        <f>ROUND(9.73403861803655,4)</f>
        <v>9.734</v>
      </c>
      <c r="D291" s="26">
        <f>F291</f>
        <v>10.1619</v>
      </c>
      <c r="E291" s="26">
        <f>F291</f>
        <v>10.1619</v>
      </c>
      <c r="F291" s="26">
        <f>ROUND(10.1619,4)</f>
        <v>10.1619</v>
      </c>
      <c r="G291" s="24"/>
      <c r="H291" s="36"/>
    </row>
    <row r="292" spans="1:8" ht="12.75" customHeight="1">
      <c r="A292" s="22">
        <v>43178</v>
      </c>
      <c r="B292" s="22"/>
      <c r="C292" s="26">
        <f>ROUND(9.73403861803655,4)</f>
        <v>9.734</v>
      </c>
      <c r="D292" s="26">
        <f>F292</f>
        <v>10.3255</v>
      </c>
      <c r="E292" s="26">
        <f>F292</f>
        <v>10.3255</v>
      </c>
      <c r="F292" s="26">
        <f>ROUND(10.3255,4)</f>
        <v>10.3255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ROUND(1.92736955906574,4)</f>
        <v>1.9274</v>
      </c>
      <c r="D294" s="26">
        <f>F294</f>
        <v>1.9203</v>
      </c>
      <c r="E294" s="26">
        <f>F294</f>
        <v>1.9203</v>
      </c>
      <c r="F294" s="26">
        <f>ROUND(1.9203,4)</f>
        <v>1.9203</v>
      </c>
      <c r="G294" s="24"/>
      <c r="H294" s="36"/>
    </row>
    <row r="295" spans="1:8" ht="12.75" customHeight="1">
      <c r="A295" s="22">
        <v>42996</v>
      </c>
      <c r="B295" s="22"/>
      <c r="C295" s="26">
        <f>ROUND(1.92736955906574,4)</f>
        <v>1.9274</v>
      </c>
      <c r="D295" s="26">
        <f>F295</f>
        <v>1.938</v>
      </c>
      <c r="E295" s="26">
        <f>F295</f>
        <v>1.938</v>
      </c>
      <c r="F295" s="26">
        <f>ROUND(1.938,4)</f>
        <v>1.938</v>
      </c>
      <c r="G295" s="24"/>
      <c r="H295" s="36"/>
    </row>
    <row r="296" spans="1:8" ht="12.75" customHeight="1">
      <c r="A296" s="22">
        <v>43087</v>
      </c>
      <c r="B296" s="22"/>
      <c r="C296" s="26">
        <f>ROUND(1.92736955906574,4)</f>
        <v>1.9274</v>
      </c>
      <c r="D296" s="26">
        <f>F296</f>
        <v>1.955</v>
      </c>
      <c r="E296" s="26">
        <f>F296</f>
        <v>1.955</v>
      </c>
      <c r="F296" s="26">
        <f>ROUND(1.955,4)</f>
        <v>1.955</v>
      </c>
      <c r="G296" s="24"/>
      <c r="H296" s="36"/>
    </row>
    <row r="297" spans="1:8" ht="12.75" customHeight="1">
      <c r="A297" s="22">
        <v>43178</v>
      </c>
      <c r="B297" s="22"/>
      <c r="C297" s="26">
        <f>ROUND(1.92736955906574,4)</f>
        <v>1.9274</v>
      </c>
      <c r="D297" s="26">
        <f>F297</f>
        <v>1.9712</v>
      </c>
      <c r="E297" s="26">
        <f>F297</f>
        <v>1.9712</v>
      </c>
      <c r="F297" s="26">
        <f>ROUND(1.9712,4)</f>
        <v>1.9712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ROUND(1.89098878988215,4)</f>
        <v>1.891</v>
      </c>
      <c r="D299" s="26">
        <f>F299</f>
        <v>1.9162</v>
      </c>
      <c r="E299" s="26">
        <f>F299</f>
        <v>1.9162</v>
      </c>
      <c r="F299" s="26">
        <f>ROUND(1.9162,4)</f>
        <v>1.9162</v>
      </c>
      <c r="G299" s="24"/>
      <c r="H299" s="36"/>
    </row>
    <row r="300" spans="1:8" ht="12.75" customHeight="1">
      <c r="A300" s="22">
        <v>42996</v>
      </c>
      <c r="B300" s="22"/>
      <c r="C300" s="26">
        <f>ROUND(1.89098878988215,4)</f>
        <v>1.891</v>
      </c>
      <c r="D300" s="26">
        <f>F300</f>
        <v>1.9555</v>
      </c>
      <c r="E300" s="26">
        <f>F300</f>
        <v>1.9555</v>
      </c>
      <c r="F300" s="26">
        <f>ROUND(1.9555,4)</f>
        <v>1.9555</v>
      </c>
      <c r="G300" s="24"/>
      <c r="H300" s="36"/>
    </row>
    <row r="301" spans="1:8" ht="12.75" customHeight="1">
      <c r="A301" s="22">
        <v>43087</v>
      </c>
      <c r="B301" s="22"/>
      <c r="C301" s="26">
        <f>ROUND(1.89098878988215,4)</f>
        <v>1.891</v>
      </c>
      <c r="D301" s="26">
        <f>F301</f>
        <v>1.9956</v>
      </c>
      <c r="E301" s="26">
        <f>F301</f>
        <v>1.9956</v>
      </c>
      <c r="F301" s="26">
        <f>ROUND(1.9956,4)</f>
        <v>1.9956</v>
      </c>
      <c r="G301" s="24"/>
      <c r="H301" s="36"/>
    </row>
    <row r="302" spans="1:8" ht="12.75" customHeight="1">
      <c r="A302" s="22">
        <v>43178</v>
      </c>
      <c r="B302" s="22"/>
      <c r="C302" s="26">
        <f>ROUND(1.89098878988215,4)</f>
        <v>1.891</v>
      </c>
      <c r="D302" s="26">
        <f>F302</f>
        <v>2.0361</v>
      </c>
      <c r="E302" s="26">
        <f>F302</f>
        <v>2.0361</v>
      </c>
      <c r="F302" s="26">
        <f>ROUND(2.0361,4)</f>
        <v>2.0361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42905</v>
      </c>
      <c r="B304" s="22"/>
      <c r="C304" s="26">
        <f>ROUND(14.0684375833333,4)</f>
        <v>14.0684</v>
      </c>
      <c r="D304" s="26">
        <f>F304</f>
        <v>14.2387</v>
      </c>
      <c r="E304" s="26">
        <f>F304</f>
        <v>14.2387</v>
      </c>
      <c r="F304" s="26">
        <f>ROUND(14.2387,4)</f>
        <v>14.2387</v>
      </c>
      <c r="G304" s="24"/>
      <c r="H304" s="36"/>
    </row>
    <row r="305" spans="1:8" ht="12.75" customHeight="1">
      <c r="A305" s="22">
        <v>42996</v>
      </c>
      <c r="B305" s="22"/>
      <c r="C305" s="26">
        <f>ROUND(14.0684375833333,4)</f>
        <v>14.0684</v>
      </c>
      <c r="D305" s="26">
        <f>F305</f>
        <v>14.5248</v>
      </c>
      <c r="E305" s="26">
        <f>F305</f>
        <v>14.5248</v>
      </c>
      <c r="F305" s="26">
        <f>ROUND(14.5248,4)</f>
        <v>14.5248</v>
      </c>
      <c r="G305" s="24"/>
      <c r="H305" s="36"/>
    </row>
    <row r="306" spans="1:8" ht="12.75" customHeight="1">
      <c r="A306" s="22">
        <v>43087</v>
      </c>
      <c r="B306" s="22"/>
      <c r="C306" s="26">
        <f>ROUND(14.0684375833333,4)</f>
        <v>14.0684</v>
      </c>
      <c r="D306" s="26">
        <f>F306</f>
        <v>14.8142</v>
      </c>
      <c r="E306" s="26">
        <f>F306</f>
        <v>14.8142</v>
      </c>
      <c r="F306" s="26">
        <f>ROUND(14.8142,4)</f>
        <v>14.8142</v>
      </c>
      <c r="G306" s="24"/>
      <c r="H306" s="36"/>
    </row>
    <row r="307" spans="1:8" ht="12.75" customHeight="1">
      <c r="A307" s="22">
        <v>43178</v>
      </c>
      <c r="B307" s="22"/>
      <c r="C307" s="26">
        <f>ROUND(14.0684375833333,4)</f>
        <v>14.0684</v>
      </c>
      <c r="D307" s="26">
        <f>F307</f>
        <v>15.1099</v>
      </c>
      <c r="E307" s="26">
        <f>F307</f>
        <v>15.1099</v>
      </c>
      <c r="F307" s="26">
        <f>ROUND(15.1099,4)</f>
        <v>15.1099</v>
      </c>
      <c r="G307" s="24"/>
      <c r="H307" s="36"/>
    </row>
    <row r="308" spans="1:8" ht="12.75" customHeight="1">
      <c r="A308" s="22">
        <v>43269</v>
      </c>
      <c r="B308" s="22"/>
      <c r="C308" s="26">
        <f>ROUND(14.0684375833333,4)</f>
        <v>14.0684</v>
      </c>
      <c r="D308" s="26">
        <f>F308</f>
        <v>15.3888</v>
      </c>
      <c r="E308" s="26">
        <f>F308</f>
        <v>15.3888</v>
      </c>
      <c r="F308" s="26">
        <f>ROUND(15.3888,4)</f>
        <v>15.3888</v>
      </c>
      <c r="G308" s="24"/>
      <c r="H308" s="36"/>
    </row>
    <row r="309" spans="1:8" ht="12.75" customHeight="1">
      <c r="A309" s="22">
        <v>43360</v>
      </c>
      <c r="B309" s="22"/>
      <c r="C309" s="26">
        <f>ROUND(14.0684375833333,4)</f>
        <v>14.0684</v>
      </c>
      <c r="D309" s="26">
        <f>F309</f>
        <v>15.706</v>
      </c>
      <c r="E309" s="26">
        <f>F309</f>
        <v>15.706</v>
      </c>
      <c r="F309" s="26">
        <f>ROUND(15.706,4)</f>
        <v>15.706</v>
      </c>
      <c r="G309" s="24"/>
      <c r="H309" s="36"/>
    </row>
    <row r="310" spans="1:8" ht="12.75" customHeight="1">
      <c r="A310" s="22">
        <v>43448</v>
      </c>
      <c r="B310" s="22"/>
      <c r="C310" s="26">
        <f>ROUND(14.0684375833333,4)</f>
        <v>14.0684</v>
      </c>
      <c r="D310" s="26">
        <f>F310</f>
        <v>16.0494</v>
      </c>
      <c r="E310" s="26">
        <f>F310</f>
        <v>16.0494</v>
      </c>
      <c r="F310" s="26">
        <f>ROUND(16.0494,4)</f>
        <v>16.0494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6">
        <f>ROUND(13.1746270151197,4)</f>
        <v>13.1746</v>
      </c>
      <c r="D312" s="26">
        <f>F312</f>
        <v>13.3419</v>
      </c>
      <c r="E312" s="26">
        <f>F312</f>
        <v>13.3419</v>
      </c>
      <c r="F312" s="26">
        <f>ROUND(13.3419,4)</f>
        <v>13.3419</v>
      </c>
      <c r="G312" s="24"/>
      <c r="H312" s="36"/>
    </row>
    <row r="313" spans="1:8" ht="12.75" customHeight="1">
      <c r="A313" s="22">
        <v>42996</v>
      </c>
      <c r="B313" s="22"/>
      <c r="C313" s="26">
        <f>ROUND(13.1746270151197,4)</f>
        <v>13.1746</v>
      </c>
      <c r="D313" s="26">
        <f>F313</f>
        <v>13.6274</v>
      </c>
      <c r="E313" s="26">
        <f>F313</f>
        <v>13.6274</v>
      </c>
      <c r="F313" s="26">
        <f>ROUND(13.6274,4)</f>
        <v>13.6274</v>
      </c>
      <c r="G313" s="24"/>
      <c r="H313" s="36"/>
    </row>
    <row r="314" spans="1:8" ht="12.75" customHeight="1">
      <c r="A314" s="22">
        <v>43087</v>
      </c>
      <c r="B314" s="22"/>
      <c r="C314" s="26">
        <f>ROUND(13.1746270151197,4)</f>
        <v>13.1746</v>
      </c>
      <c r="D314" s="26">
        <f>F314</f>
        <v>13.9177</v>
      </c>
      <c r="E314" s="26">
        <f>F314</f>
        <v>13.9177</v>
      </c>
      <c r="F314" s="26">
        <f>ROUND(13.9177,4)</f>
        <v>13.9177</v>
      </c>
      <c r="G314" s="24"/>
      <c r="H314" s="36"/>
    </row>
    <row r="315" spans="1:8" ht="12.75" customHeight="1">
      <c r="A315" s="22">
        <v>43178</v>
      </c>
      <c r="B315" s="22"/>
      <c r="C315" s="26">
        <f>ROUND(13.1746270151197,4)</f>
        <v>13.1746</v>
      </c>
      <c r="D315" s="26">
        <f>F315</f>
        <v>14.2153</v>
      </c>
      <c r="E315" s="26">
        <f>F315</f>
        <v>14.2153</v>
      </c>
      <c r="F315" s="26">
        <f>ROUND(14.2153,4)</f>
        <v>14.2153</v>
      </c>
      <c r="G315" s="24"/>
      <c r="H315" s="36"/>
    </row>
    <row r="316" spans="1:8" ht="12.75" customHeight="1">
      <c r="A316" s="22">
        <v>43269</v>
      </c>
      <c r="B316" s="22"/>
      <c r="C316" s="26">
        <f>ROUND(13.1746270151197,4)</f>
        <v>13.1746</v>
      </c>
      <c r="D316" s="26">
        <f>F316</f>
        <v>14.4906</v>
      </c>
      <c r="E316" s="26">
        <f>F316</f>
        <v>14.4906</v>
      </c>
      <c r="F316" s="26">
        <f>ROUND(14.4906,4)</f>
        <v>14.4906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42905</v>
      </c>
      <c r="B318" s="22"/>
      <c r="C318" s="26">
        <f>ROUND(16.817258625,4)</f>
        <v>16.8173</v>
      </c>
      <c r="D318" s="26">
        <f>F318</f>
        <v>16.9993</v>
      </c>
      <c r="E318" s="26">
        <f>F318</f>
        <v>16.9993</v>
      </c>
      <c r="F318" s="26">
        <f>ROUND(16.9993,4)</f>
        <v>16.9993</v>
      </c>
      <c r="G318" s="24"/>
      <c r="H318" s="36"/>
    </row>
    <row r="319" spans="1:8" ht="12.75" customHeight="1">
      <c r="A319" s="22">
        <v>42996</v>
      </c>
      <c r="B319" s="22"/>
      <c r="C319" s="26">
        <f>ROUND(16.817258625,4)</f>
        <v>16.8173</v>
      </c>
      <c r="D319" s="26">
        <f>F319</f>
        <v>17.3018</v>
      </c>
      <c r="E319" s="26">
        <f>F319</f>
        <v>17.3018</v>
      </c>
      <c r="F319" s="26">
        <f>ROUND(17.3018,4)</f>
        <v>17.3018</v>
      </c>
      <c r="G319" s="24"/>
      <c r="H319" s="36"/>
    </row>
    <row r="320" spans="1:8" ht="12.75" customHeight="1">
      <c r="A320" s="22">
        <v>43087</v>
      </c>
      <c r="B320" s="22"/>
      <c r="C320" s="26">
        <f>ROUND(16.817258625,4)</f>
        <v>16.8173</v>
      </c>
      <c r="D320" s="26">
        <f>F320</f>
        <v>17.6055</v>
      </c>
      <c r="E320" s="26">
        <f>F320</f>
        <v>17.6055</v>
      </c>
      <c r="F320" s="26">
        <f>ROUND(17.6055,4)</f>
        <v>17.6055</v>
      </c>
      <c r="G320" s="24"/>
      <c r="H320" s="36"/>
    </row>
    <row r="321" spans="1:8" ht="12.75" customHeight="1">
      <c r="A321" s="22">
        <v>43178</v>
      </c>
      <c r="B321" s="22"/>
      <c r="C321" s="26">
        <f>ROUND(16.817258625,4)</f>
        <v>16.8173</v>
      </c>
      <c r="D321" s="26">
        <f>F321</f>
        <v>17.9118</v>
      </c>
      <c r="E321" s="26">
        <f>F321</f>
        <v>17.9118</v>
      </c>
      <c r="F321" s="26">
        <f>ROUND(17.9118,4)</f>
        <v>17.9118</v>
      </c>
      <c r="G321" s="24"/>
      <c r="H321" s="36"/>
    </row>
    <row r="322" spans="1:8" ht="12.75" customHeight="1">
      <c r="A322" s="22">
        <v>43269</v>
      </c>
      <c r="B322" s="22"/>
      <c r="C322" s="26">
        <f>ROUND(16.817258625,4)</f>
        <v>16.8173</v>
      </c>
      <c r="D322" s="26">
        <f>F322</f>
        <v>18.2302</v>
      </c>
      <c r="E322" s="26">
        <f>F322</f>
        <v>18.2302</v>
      </c>
      <c r="F322" s="26">
        <f>ROUND(18.2302,4)</f>
        <v>18.2302</v>
      </c>
      <c r="G322" s="24"/>
      <c r="H322" s="36"/>
    </row>
    <row r="323" spans="1:8" ht="12.75" customHeight="1">
      <c r="A323" s="22">
        <v>43360</v>
      </c>
      <c r="B323" s="22"/>
      <c r="C323" s="26">
        <f>ROUND(16.817258625,4)</f>
        <v>16.8173</v>
      </c>
      <c r="D323" s="26">
        <f>F323</f>
        <v>18.5541</v>
      </c>
      <c r="E323" s="26">
        <f>F323</f>
        <v>18.5541</v>
      </c>
      <c r="F323" s="26">
        <f>ROUND(18.5541,4)</f>
        <v>18.5541</v>
      </c>
      <c r="G323" s="24"/>
      <c r="H323" s="36"/>
    </row>
    <row r="324" spans="1:8" ht="12.75" customHeight="1">
      <c r="A324" s="22">
        <v>43448</v>
      </c>
      <c r="B324" s="22"/>
      <c r="C324" s="26">
        <f>ROUND(16.817258625,4)</f>
        <v>16.8173</v>
      </c>
      <c r="D324" s="26">
        <f>F324</f>
        <v>18.6122</v>
      </c>
      <c r="E324" s="26">
        <f>F324</f>
        <v>18.6122</v>
      </c>
      <c r="F324" s="26">
        <f>ROUND(18.6122,4)</f>
        <v>18.6122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6">
        <f>ROUND(1.69208708959735,4)</f>
        <v>1.6921</v>
      </c>
      <c r="D326" s="26">
        <f>F326</f>
        <v>1.7102</v>
      </c>
      <c r="E326" s="26">
        <f>F326</f>
        <v>1.7102</v>
      </c>
      <c r="F326" s="26">
        <f>ROUND(1.7102,4)</f>
        <v>1.7102</v>
      </c>
      <c r="G326" s="24"/>
      <c r="H326" s="36"/>
    </row>
    <row r="327" spans="1:8" ht="12.75" customHeight="1">
      <c r="A327" s="22">
        <v>42996</v>
      </c>
      <c r="B327" s="22"/>
      <c r="C327" s="26">
        <f>ROUND(1.69208708959735,4)</f>
        <v>1.6921</v>
      </c>
      <c r="D327" s="26">
        <f>F327</f>
        <v>1.7389</v>
      </c>
      <c r="E327" s="26">
        <f>F327</f>
        <v>1.7389</v>
      </c>
      <c r="F327" s="26">
        <f>ROUND(1.7389,4)</f>
        <v>1.7389</v>
      </c>
      <c r="G327" s="24"/>
      <c r="H327" s="36"/>
    </row>
    <row r="328" spans="1:8" ht="12.75" customHeight="1">
      <c r="A328" s="22">
        <v>43087</v>
      </c>
      <c r="B328" s="22"/>
      <c r="C328" s="26">
        <f>ROUND(1.69208708959735,4)</f>
        <v>1.6921</v>
      </c>
      <c r="D328" s="26">
        <f>F328</f>
        <v>1.7666</v>
      </c>
      <c r="E328" s="26">
        <f>F328</f>
        <v>1.7666</v>
      </c>
      <c r="F328" s="26">
        <f>ROUND(1.7666,4)</f>
        <v>1.7666</v>
      </c>
      <c r="G328" s="24"/>
      <c r="H328" s="36"/>
    </row>
    <row r="329" spans="1:8" ht="12.75" customHeight="1">
      <c r="A329" s="22">
        <v>43178</v>
      </c>
      <c r="B329" s="22"/>
      <c r="C329" s="26">
        <f>ROUND(1.69208708959735,4)</f>
        <v>1.6921</v>
      </c>
      <c r="D329" s="26">
        <f>F329</f>
        <v>1.793</v>
      </c>
      <c r="E329" s="26">
        <f>F329</f>
        <v>1.793</v>
      </c>
      <c r="F329" s="26">
        <f>ROUND(1.793,4)</f>
        <v>1.793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8">
        <f>ROUND(0.120637224938875,6)</f>
        <v>0.120637</v>
      </c>
      <c r="D331" s="28">
        <f>F331</f>
        <v>0.122034</v>
      </c>
      <c r="E331" s="28">
        <f>F331</f>
        <v>0.122034</v>
      </c>
      <c r="F331" s="28">
        <f>ROUND(0.122034,6)</f>
        <v>0.122034</v>
      </c>
      <c r="G331" s="24"/>
      <c r="H331" s="36"/>
    </row>
    <row r="332" spans="1:8" ht="12.75" customHeight="1">
      <c r="A332" s="22">
        <v>42996</v>
      </c>
      <c r="B332" s="22"/>
      <c r="C332" s="28">
        <f>ROUND(0.120637224938875,6)</f>
        <v>0.120637</v>
      </c>
      <c r="D332" s="28">
        <f>F332</f>
        <v>0.124405</v>
      </c>
      <c r="E332" s="28">
        <f>F332</f>
        <v>0.124405</v>
      </c>
      <c r="F332" s="28">
        <f>ROUND(0.124405,6)</f>
        <v>0.124405</v>
      </c>
      <c r="G332" s="24"/>
      <c r="H332" s="36"/>
    </row>
    <row r="333" spans="1:8" ht="12.75" customHeight="1">
      <c r="A333" s="22">
        <v>43087</v>
      </c>
      <c r="B333" s="22"/>
      <c r="C333" s="28">
        <f>ROUND(0.120637224938875,6)</f>
        <v>0.120637</v>
      </c>
      <c r="D333" s="28">
        <f>F333</f>
        <v>0.126834</v>
      </c>
      <c r="E333" s="28">
        <f>F333</f>
        <v>0.126834</v>
      </c>
      <c r="F333" s="28">
        <f>ROUND(0.126834,6)</f>
        <v>0.126834</v>
      </c>
      <c r="G333" s="24"/>
      <c r="H333" s="36"/>
    </row>
    <row r="334" spans="1:8" ht="12.75" customHeight="1">
      <c r="A334" s="22">
        <v>43178</v>
      </c>
      <c r="B334" s="22"/>
      <c r="C334" s="28">
        <f>ROUND(0.120637224938875,6)</f>
        <v>0.120637</v>
      </c>
      <c r="D334" s="28">
        <f>F334</f>
        <v>0.129342</v>
      </c>
      <c r="E334" s="28">
        <f>F334</f>
        <v>0.129342</v>
      </c>
      <c r="F334" s="28">
        <f>ROUND(0.129342,6)</f>
        <v>0.129342</v>
      </c>
      <c r="G334" s="24"/>
      <c r="H334" s="36"/>
    </row>
    <row r="335" spans="1:8" ht="12.75" customHeight="1">
      <c r="A335" s="22">
        <v>43269</v>
      </c>
      <c r="B335" s="22"/>
      <c r="C335" s="28">
        <f>ROUND(0.120637224938875,6)</f>
        <v>0.120637</v>
      </c>
      <c r="D335" s="28">
        <f>F335</f>
        <v>0.131926</v>
      </c>
      <c r="E335" s="28">
        <f>F335</f>
        <v>0.131926</v>
      </c>
      <c r="F335" s="28">
        <f>ROUND(0.131926,6)</f>
        <v>0.131926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ROUND(0.12735632183908,4)</f>
        <v>0.1274</v>
      </c>
      <c r="D337" s="26">
        <f>F337</f>
        <v>0.1274</v>
      </c>
      <c r="E337" s="26">
        <f>F337</f>
        <v>0.1274</v>
      </c>
      <c r="F337" s="26">
        <f>ROUND(0.1274,4)</f>
        <v>0.1274</v>
      </c>
      <c r="G337" s="24"/>
      <c r="H337" s="36"/>
    </row>
    <row r="338" spans="1:8" ht="12.75" customHeight="1">
      <c r="A338" s="22">
        <v>42996</v>
      </c>
      <c r="B338" s="22"/>
      <c r="C338" s="26">
        <f>ROUND(0.12735632183908,4)</f>
        <v>0.1274</v>
      </c>
      <c r="D338" s="26">
        <f>F338</f>
        <v>0.1272</v>
      </c>
      <c r="E338" s="26">
        <f>F338</f>
        <v>0.1272</v>
      </c>
      <c r="F338" s="26">
        <f>ROUND(0.1272,4)</f>
        <v>0.1272</v>
      </c>
      <c r="G338" s="24"/>
      <c r="H338" s="36"/>
    </row>
    <row r="339" spans="1:8" ht="12.75" customHeight="1">
      <c r="A339" s="22">
        <v>43087</v>
      </c>
      <c r="B339" s="22"/>
      <c r="C339" s="26">
        <f>ROUND(0.12735632183908,4)</f>
        <v>0.1274</v>
      </c>
      <c r="D339" s="26">
        <f>F339</f>
        <v>0.1271</v>
      </c>
      <c r="E339" s="26">
        <f>F339</f>
        <v>0.1271</v>
      </c>
      <c r="F339" s="26">
        <f>ROUND(0.1271,4)</f>
        <v>0.1271</v>
      </c>
      <c r="G339" s="24"/>
      <c r="H339" s="36"/>
    </row>
    <row r="340" spans="1:8" ht="12.75" customHeight="1">
      <c r="A340" s="22">
        <v>43178</v>
      </c>
      <c r="B340" s="22"/>
      <c r="C340" s="26">
        <f>ROUND(0.12735632183908,4)</f>
        <v>0.1274</v>
      </c>
      <c r="D340" s="26">
        <f>F340</f>
        <v>0.1264</v>
      </c>
      <c r="E340" s="26">
        <f>F340</f>
        <v>0.1264</v>
      </c>
      <c r="F340" s="26">
        <f>ROUND(0.1264,4)</f>
        <v>0.1264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ROUND(9.21025,4)</f>
        <v>9.2103</v>
      </c>
      <c r="D342" s="26">
        <f>F342</f>
        <v>9.284</v>
      </c>
      <c r="E342" s="26">
        <f>F342</f>
        <v>9.284</v>
      </c>
      <c r="F342" s="26">
        <f>ROUND(9.284,4)</f>
        <v>9.284</v>
      </c>
      <c r="G342" s="24"/>
      <c r="H342" s="36"/>
    </row>
    <row r="343" spans="1:8" ht="12.75" customHeight="1">
      <c r="A343" s="22">
        <v>42996</v>
      </c>
      <c r="B343" s="22"/>
      <c r="C343" s="26">
        <f>ROUND(9.21025,4)</f>
        <v>9.2103</v>
      </c>
      <c r="D343" s="26">
        <f>F343</f>
        <v>9.4062</v>
      </c>
      <c r="E343" s="26">
        <f>F343</f>
        <v>9.4062</v>
      </c>
      <c r="F343" s="26">
        <f>ROUND(9.4062,4)</f>
        <v>9.4062</v>
      </c>
      <c r="G343" s="24"/>
      <c r="H343" s="36"/>
    </row>
    <row r="344" spans="1:8" ht="12.75" customHeight="1">
      <c r="A344" s="22">
        <v>43087</v>
      </c>
      <c r="B344" s="22"/>
      <c r="C344" s="26">
        <f>ROUND(9.21025,4)</f>
        <v>9.2103</v>
      </c>
      <c r="D344" s="26">
        <f>F344</f>
        <v>9.5276</v>
      </c>
      <c r="E344" s="26">
        <f>F344</f>
        <v>9.5276</v>
      </c>
      <c r="F344" s="26">
        <f>ROUND(9.5276,4)</f>
        <v>9.5276</v>
      </c>
      <c r="G344" s="24"/>
      <c r="H344" s="36"/>
    </row>
    <row r="345" spans="1:8" ht="12.75" customHeight="1">
      <c r="A345" s="22">
        <v>43178</v>
      </c>
      <c r="B345" s="22"/>
      <c r="C345" s="26">
        <f>ROUND(9.21025,4)</f>
        <v>9.2103</v>
      </c>
      <c r="D345" s="26">
        <f>F345</f>
        <v>9.6456</v>
      </c>
      <c r="E345" s="26">
        <f>F345</f>
        <v>9.6456</v>
      </c>
      <c r="F345" s="26">
        <f>ROUND(9.6456,4)</f>
        <v>9.6456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6">
        <f>ROUND(9.41468999320239,4)</f>
        <v>9.4147</v>
      </c>
      <c r="D347" s="26">
        <f>F347</f>
        <v>9.5085</v>
      </c>
      <c r="E347" s="26">
        <f>F347</f>
        <v>9.5085</v>
      </c>
      <c r="F347" s="26">
        <f>ROUND(9.5085,4)</f>
        <v>9.5085</v>
      </c>
      <c r="G347" s="24"/>
      <c r="H347" s="36"/>
    </row>
    <row r="348" spans="1:8" ht="12.75" customHeight="1">
      <c r="A348" s="22">
        <v>42996</v>
      </c>
      <c r="B348" s="22"/>
      <c r="C348" s="26">
        <f>ROUND(9.41468999320239,4)</f>
        <v>9.4147</v>
      </c>
      <c r="D348" s="26">
        <f>F348</f>
        <v>9.6618</v>
      </c>
      <c r="E348" s="26">
        <f>F348</f>
        <v>9.6618</v>
      </c>
      <c r="F348" s="26">
        <f>ROUND(9.6618,4)</f>
        <v>9.6618</v>
      </c>
      <c r="G348" s="24"/>
      <c r="H348" s="36"/>
    </row>
    <row r="349" spans="1:8" ht="12.75" customHeight="1">
      <c r="A349" s="22">
        <v>43087</v>
      </c>
      <c r="B349" s="22"/>
      <c r="C349" s="26">
        <f>ROUND(9.41468999320239,4)</f>
        <v>9.4147</v>
      </c>
      <c r="D349" s="26">
        <f>F349</f>
        <v>9.8119</v>
      </c>
      <c r="E349" s="26">
        <f>F349</f>
        <v>9.8119</v>
      </c>
      <c r="F349" s="26">
        <f>ROUND(9.8119,4)</f>
        <v>9.8119</v>
      </c>
      <c r="G349" s="24"/>
      <c r="H349" s="36"/>
    </row>
    <row r="350" spans="1:8" ht="12.75" customHeight="1">
      <c r="A350" s="22">
        <v>43178</v>
      </c>
      <c r="B350" s="22"/>
      <c r="C350" s="26">
        <f>ROUND(9.41468999320239,4)</f>
        <v>9.4147</v>
      </c>
      <c r="D350" s="26">
        <f>F350</f>
        <v>9.9616</v>
      </c>
      <c r="E350" s="26">
        <f>F350</f>
        <v>9.9616</v>
      </c>
      <c r="F350" s="26">
        <f>ROUND(9.9616,4)</f>
        <v>9.9616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ROUND(3.60914527101163,4)</f>
        <v>3.6091</v>
      </c>
      <c r="D352" s="26">
        <f>F352</f>
        <v>3.5871</v>
      </c>
      <c r="E352" s="26">
        <f>F352</f>
        <v>3.5871</v>
      </c>
      <c r="F352" s="26">
        <f>ROUND(3.5871,4)</f>
        <v>3.5871</v>
      </c>
      <c r="G352" s="24"/>
      <c r="H352" s="36"/>
    </row>
    <row r="353" spans="1:8" ht="12.75" customHeight="1">
      <c r="A353" s="22">
        <v>42996</v>
      </c>
      <c r="B353" s="22"/>
      <c r="C353" s="26">
        <f>ROUND(3.60914527101163,4)</f>
        <v>3.6091</v>
      </c>
      <c r="D353" s="26">
        <f>F353</f>
        <v>3.55</v>
      </c>
      <c r="E353" s="26">
        <f>F353</f>
        <v>3.55</v>
      </c>
      <c r="F353" s="26">
        <f>ROUND(3.55,4)</f>
        <v>3.55</v>
      </c>
      <c r="G353" s="24"/>
      <c r="H353" s="36"/>
    </row>
    <row r="354" spans="1:8" ht="12.75" customHeight="1">
      <c r="A354" s="22">
        <v>43087</v>
      </c>
      <c r="B354" s="22"/>
      <c r="C354" s="26">
        <f>ROUND(3.60914527101163,4)</f>
        <v>3.6091</v>
      </c>
      <c r="D354" s="26">
        <f>F354</f>
        <v>3.515</v>
      </c>
      <c r="E354" s="26">
        <f>F354</f>
        <v>3.515</v>
      </c>
      <c r="F354" s="26">
        <f>ROUND(3.515,4)</f>
        <v>3.515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ROUND(13.1575,4)</f>
        <v>13.1575</v>
      </c>
      <c r="D356" s="26">
        <f>F356</f>
        <v>13.2816</v>
      </c>
      <c r="E356" s="26">
        <f>F356</f>
        <v>13.2816</v>
      </c>
      <c r="F356" s="26">
        <f>ROUND(13.2816,4)</f>
        <v>13.2816</v>
      </c>
      <c r="G356" s="24"/>
      <c r="H356" s="36"/>
    </row>
    <row r="357" spans="1:8" ht="12.75" customHeight="1">
      <c r="A357" s="22">
        <v>42996</v>
      </c>
      <c r="B357" s="22"/>
      <c r="C357" s="26">
        <f>ROUND(13.1575,4)</f>
        <v>13.1575</v>
      </c>
      <c r="D357" s="26">
        <f>F357</f>
        <v>13.4846</v>
      </c>
      <c r="E357" s="26">
        <f>F357</f>
        <v>13.4846</v>
      </c>
      <c r="F357" s="26">
        <f>ROUND(13.4846,4)</f>
        <v>13.4846</v>
      </c>
      <c r="G357" s="24"/>
      <c r="H357" s="36"/>
    </row>
    <row r="358" spans="1:8" ht="12.75" customHeight="1">
      <c r="A358" s="22">
        <v>43087</v>
      </c>
      <c r="B358" s="22"/>
      <c r="C358" s="26">
        <f>ROUND(13.1575,4)</f>
        <v>13.1575</v>
      </c>
      <c r="D358" s="26">
        <f>F358</f>
        <v>13.6852</v>
      </c>
      <c r="E358" s="26">
        <f>F358</f>
        <v>13.6852</v>
      </c>
      <c r="F358" s="26">
        <f>ROUND(13.6852,4)</f>
        <v>13.6852</v>
      </c>
      <c r="G358" s="24"/>
      <c r="H358" s="36"/>
    </row>
    <row r="359" spans="1:8" ht="12.75" customHeight="1">
      <c r="A359" s="22">
        <v>43178</v>
      </c>
      <c r="B359" s="22"/>
      <c r="C359" s="26">
        <f>ROUND(13.1575,4)</f>
        <v>13.1575</v>
      </c>
      <c r="D359" s="26">
        <f>F359</f>
        <v>13.8834</v>
      </c>
      <c r="E359" s="26">
        <f>F359</f>
        <v>13.8834</v>
      </c>
      <c r="F359" s="26">
        <f>ROUND(13.8834,4)</f>
        <v>13.8834</v>
      </c>
      <c r="G359" s="24"/>
      <c r="H359" s="36"/>
    </row>
    <row r="360" spans="1:8" ht="12.75" customHeight="1">
      <c r="A360" s="22">
        <v>43269</v>
      </c>
      <c r="B360" s="22"/>
      <c r="C360" s="26">
        <f>ROUND(13.1575,4)</f>
        <v>13.1575</v>
      </c>
      <c r="D360" s="26">
        <f>F360</f>
        <v>14.0856</v>
      </c>
      <c r="E360" s="26">
        <f>F360</f>
        <v>14.0856</v>
      </c>
      <c r="F360" s="26">
        <f>ROUND(14.0856,4)</f>
        <v>14.0856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6">
        <f>ROUND(13.1575,4)</f>
        <v>13.1575</v>
      </c>
      <c r="D362" s="26">
        <f>F362</f>
        <v>13.2816</v>
      </c>
      <c r="E362" s="26">
        <f>F362</f>
        <v>13.2816</v>
      </c>
      <c r="F362" s="26">
        <f>ROUND(13.2816,4)</f>
        <v>13.2816</v>
      </c>
      <c r="G362" s="24"/>
      <c r="H362" s="36"/>
    </row>
    <row r="363" spans="1:8" ht="12.75" customHeight="1">
      <c r="A363" s="22">
        <v>42996</v>
      </c>
      <c r="B363" s="22"/>
      <c r="C363" s="26">
        <f>ROUND(13.1575,4)</f>
        <v>13.1575</v>
      </c>
      <c r="D363" s="26">
        <f>F363</f>
        <v>13.4846</v>
      </c>
      <c r="E363" s="26">
        <f>F363</f>
        <v>13.4846</v>
      </c>
      <c r="F363" s="26">
        <f>ROUND(13.4846,4)</f>
        <v>13.4846</v>
      </c>
      <c r="G363" s="24"/>
      <c r="H363" s="36"/>
    </row>
    <row r="364" spans="1:8" ht="12.75" customHeight="1">
      <c r="A364" s="22">
        <v>43087</v>
      </c>
      <c r="B364" s="22"/>
      <c r="C364" s="26">
        <f>ROUND(13.1575,4)</f>
        <v>13.1575</v>
      </c>
      <c r="D364" s="26">
        <f>F364</f>
        <v>13.6852</v>
      </c>
      <c r="E364" s="26">
        <f>F364</f>
        <v>13.6852</v>
      </c>
      <c r="F364" s="26">
        <f>ROUND(13.6852,4)</f>
        <v>13.6852</v>
      </c>
      <c r="G364" s="24"/>
      <c r="H364" s="36"/>
    </row>
    <row r="365" spans="1:8" ht="12.75" customHeight="1">
      <c r="A365" s="22">
        <v>43178</v>
      </c>
      <c r="B365" s="22"/>
      <c r="C365" s="26">
        <f>ROUND(13.1575,4)</f>
        <v>13.1575</v>
      </c>
      <c r="D365" s="26">
        <f>F365</f>
        <v>13.8834</v>
      </c>
      <c r="E365" s="26">
        <f>F365</f>
        <v>13.8834</v>
      </c>
      <c r="F365" s="26">
        <f>ROUND(13.8834,4)</f>
        <v>13.8834</v>
      </c>
      <c r="G365" s="24"/>
      <c r="H365" s="36"/>
    </row>
    <row r="366" spans="1:8" ht="12.75" customHeight="1">
      <c r="A366" s="22">
        <v>43269</v>
      </c>
      <c r="B366" s="22"/>
      <c r="C366" s="26">
        <f>ROUND(13.1575,4)</f>
        <v>13.1575</v>
      </c>
      <c r="D366" s="26">
        <f>F366</f>
        <v>14.0856</v>
      </c>
      <c r="E366" s="26">
        <f>F366</f>
        <v>14.0856</v>
      </c>
      <c r="F366" s="26">
        <f>ROUND(14.0856,4)</f>
        <v>14.0856</v>
      </c>
      <c r="G366" s="24"/>
      <c r="H366" s="36"/>
    </row>
    <row r="367" spans="1:8" ht="12.75" customHeight="1">
      <c r="A367" s="22">
        <v>43360</v>
      </c>
      <c r="B367" s="22"/>
      <c r="C367" s="26">
        <f>ROUND(13.1575,4)</f>
        <v>13.1575</v>
      </c>
      <c r="D367" s="26">
        <f>F367</f>
        <v>14.2913</v>
      </c>
      <c r="E367" s="26">
        <f>F367</f>
        <v>14.2913</v>
      </c>
      <c r="F367" s="26">
        <f>ROUND(14.2913,4)</f>
        <v>14.2913</v>
      </c>
      <c r="G367" s="24"/>
      <c r="H367" s="36"/>
    </row>
    <row r="368" spans="1:8" ht="12.75" customHeight="1">
      <c r="A368" s="22">
        <v>43448</v>
      </c>
      <c r="B368" s="22"/>
      <c r="C368" s="26">
        <f>ROUND(13.1575,4)</f>
        <v>13.1575</v>
      </c>
      <c r="D368" s="26">
        <f>F368</f>
        <v>14.4902</v>
      </c>
      <c r="E368" s="26">
        <f>F368</f>
        <v>14.4902</v>
      </c>
      <c r="F368" s="26">
        <f>ROUND(14.4902,4)</f>
        <v>14.4902</v>
      </c>
      <c r="G368" s="24"/>
      <c r="H368" s="36"/>
    </row>
    <row r="369" spans="1:8" ht="12.75" customHeight="1">
      <c r="A369" s="22">
        <v>43542</v>
      </c>
      <c r="B369" s="22"/>
      <c r="C369" s="26">
        <f>ROUND(13.1575,4)</f>
        <v>13.1575</v>
      </c>
      <c r="D369" s="26">
        <f>F369</f>
        <v>14.7026</v>
      </c>
      <c r="E369" s="26">
        <f>F369</f>
        <v>14.7026</v>
      </c>
      <c r="F369" s="26">
        <f>ROUND(14.7026,4)</f>
        <v>14.7026</v>
      </c>
      <c r="G369" s="24"/>
      <c r="H369" s="36"/>
    </row>
    <row r="370" spans="1:8" ht="12.75" customHeight="1">
      <c r="A370" s="22">
        <v>43630</v>
      </c>
      <c r="B370" s="22"/>
      <c r="C370" s="26">
        <f>ROUND(13.1575,4)</f>
        <v>13.1575</v>
      </c>
      <c r="D370" s="26">
        <f>F370</f>
        <v>14.9159</v>
      </c>
      <c r="E370" s="26">
        <f>F370</f>
        <v>14.9159</v>
      </c>
      <c r="F370" s="26">
        <f>ROUND(14.9159,4)</f>
        <v>14.9159</v>
      </c>
      <c r="G370" s="24"/>
      <c r="H370" s="36"/>
    </row>
    <row r="371" spans="1:8" ht="12.75" customHeight="1">
      <c r="A371" s="22">
        <v>43724</v>
      </c>
      <c r="B371" s="22"/>
      <c r="C371" s="26">
        <f>ROUND(13.1575,4)</f>
        <v>13.1575</v>
      </c>
      <c r="D371" s="26">
        <f>F371</f>
        <v>15.1555</v>
      </c>
      <c r="E371" s="26">
        <f>F371</f>
        <v>15.1555</v>
      </c>
      <c r="F371" s="26">
        <f>ROUND(15.1555,4)</f>
        <v>15.1555</v>
      </c>
      <c r="G371" s="24"/>
      <c r="H371" s="36"/>
    </row>
    <row r="372" spans="1:8" ht="12.75" customHeight="1">
      <c r="A372" s="22">
        <v>43812</v>
      </c>
      <c r="B372" s="22"/>
      <c r="C372" s="26">
        <f>ROUND(13.1575,4)</f>
        <v>13.1575</v>
      </c>
      <c r="D372" s="26">
        <f>F372</f>
        <v>15.3798</v>
      </c>
      <c r="E372" s="26">
        <f>F372</f>
        <v>15.3798</v>
      </c>
      <c r="F372" s="26">
        <f>ROUND(15.3798,4)</f>
        <v>15.3798</v>
      </c>
      <c r="G372" s="24"/>
      <c r="H372" s="36"/>
    </row>
    <row r="373" spans="1:8" ht="12.75" customHeight="1">
      <c r="A373" s="22">
        <v>43906</v>
      </c>
      <c r="B373" s="22"/>
      <c r="C373" s="26">
        <f>ROUND(13.1575,4)</f>
        <v>13.1575</v>
      </c>
      <c r="D373" s="26">
        <f>F373</f>
        <v>15.6194</v>
      </c>
      <c r="E373" s="26">
        <f>F373</f>
        <v>15.6194</v>
      </c>
      <c r="F373" s="26">
        <f>ROUND(15.6194,4)</f>
        <v>15.6194</v>
      </c>
      <c r="G373" s="24"/>
      <c r="H373" s="36"/>
    </row>
    <row r="374" spans="1:8" ht="12.75" customHeight="1">
      <c r="A374" s="22">
        <v>43994</v>
      </c>
      <c r="B374" s="22"/>
      <c r="C374" s="26">
        <f>ROUND(13.1575,4)</f>
        <v>13.1575</v>
      </c>
      <c r="D374" s="26">
        <f>F374</f>
        <v>15.8438</v>
      </c>
      <c r="E374" s="26">
        <f>F374</f>
        <v>15.8438</v>
      </c>
      <c r="F374" s="26">
        <f>ROUND(15.8438,4)</f>
        <v>15.8438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42905</v>
      </c>
      <c r="B376" s="22"/>
      <c r="C376" s="26">
        <f>ROUND(1.40526540638684,4)</f>
        <v>1.4053</v>
      </c>
      <c r="D376" s="26">
        <f>F376</f>
        <v>1.3886</v>
      </c>
      <c r="E376" s="26">
        <f>F376</f>
        <v>1.3886</v>
      </c>
      <c r="F376" s="26">
        <f>ROUND(1.3886,4)</f>
        <v>1.3886</v>
      </c>
      <c r="G376" s="24"/>
      <c r="H376" s="36"/>
    </row>
    <row r="377" spans="1:8" ht="12.75" customHeight="1">
      <c r="A377" s="22">
        <v>42996</v>
      </c>
      <c r="B377" s="22"/>
      <c r="C377" s="26">
        <f>ROUND(1.40526540638684,4)</f>
        <v>1.4053</v>
      </c>
      <c r="D377" s="26">
        <f>F377</f>
        <v>1.3629</v>
      </c>
      <c r="E377" s="26">
        <f>F377</f>
        <v>1.3629</v>
      </c>
      <c r="F377" s="26">
        <f>ROUND(1.3629,4)</f>
        <v>1.3629</v>
      </c>
      <c r="G377" s="24"/>
      <c r="H377" s="36"/>
    </row>
    <row r="378" spans="1:8" ht="12.75" customHeight="1">
      <c r="A378" s="22">
        <v>43087</v>
      </c>
      <c r="B378" s="22"/>
      <c r="C378" s="26">
        <f>ROUND(1.40526540638684,4)</f>
        <v>1.4053</v>
      </c>
      <c r="D378" s="26">
        <f>F378</f>
        <v>1.3392</v>
      </c>
      <c r="E378" s="26">
        <f>F378</f>
        <v>1.3392</v>
      </c>
      <c r="F378" s="26">
        <f>ROUND(1.3392,4)</f>
        <v>1.3392</v>
      </c>
      <c r="G378" s="24"/>
      <c r="H378" s="36"/>
    </row>
    <row r="379" spans="1:8" ht="12.75" customHeight="1">
      <c r="A379" s="22">
        <v>43178</v>
      </c>
      <c r="B379" s="22"/>
      <c r="C379" s="26">
        <f>ROUND(1.40526540638684,4)</f>
        <v>1.4053</v>
      </c>
      <c r="D379" s="26">
        <f>F379</f>
        <v>1.3154</v>
      </c>
      <c r="E379" s="26">
        <f>F379</f>
        <v>1.3154</v>
      </c>
      <c r="F379" s="26">
        <f>ROUND(1.3154,4)</f>
        <v>1.3154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42859</v>
      </c>
      <c r="B381" s="22"/>
      <c r="C381" s="27">
        <f>ROUND(605.213,3)</f>
        <v>605.213</v>
      </c>
      <c r="D381" s="27">
        <f>F381</f>
        <v>606.811</v>
      </c>
      <c r="E381" s="27">
        <f>F381</f>
        <v>606.811</v>
      </c>
      <c r="F381" s="27">
        <f>ROUND(606.811,3)</f>
        <v>606.811</v>
      </c>
      <c r="G381" s="24"/>
      <c r="H381" s="36"/>
    </row>
    <row r="382" spans="1:8" ht="12.75" customHeight="1">
      <c r="A382" s="22">
        <v>42950</v>
      </c>
      <c r="B382" s="22"/>
      <c r="C382" s="27">
        <f>ROUND(605.213,3)</f>
        <v>605.213</v>
      </c>
      <c r="D382" s="27">
        <f>F382</f>
        <v>618.37</v>
      </c>
      <c r="E382" s="27">
        <f>F382</f>
        <v>618.37</v>
      </c>
      <c r="F382" s="27">
        <f>ROUND(618.37,3)</f>
        <v>618.37</v>
      </c>
      <c r="G382" s="24"/>
      <c r="H382" s="36"/>
    </row>
    <row r="383" spans="1:8" ht="12.75" customHeight="1">
      <c r="A383" s="22">
        <v>43041</v>
      </c>
      <c r="B383" s="22"/>
      <c r="C383" s="27">
        <f>ROUND(605.213,3)</f>
        <v>605.213</v>
      </c>
      <c r="D383" s="27">
        <f>F383</f>
        <v>630.405</v>
      </c>
      <c r="E383" s="27">
        <f>F383</f>
        <v>630.405</v>
      </c>
      <c r="F383" s="27">
        <f>ROUND(630.405,3)</f>
        <v>630.405</v>
      </c>
      <c r="G383" s="24"/>
      <c r="H383" s="36"/>
    </row>
    <row r="384" spans="1:8" ht="12.75" customHeight="1">
      <c r="A384" s="22">
        <v>43132</v>
      </c>
      <c r="B384" s="22"/>
      <c r="C384" s="27">
        <f>ROUND(605.213,3)</f>
        <v>605.213</v>
      </c>
      <c r="D384" s="27">
        <f>F384</f>
        <v>642.98</v>
      </c>
      <c r="E384" s="27">
        <f>F384</f>
        <v>642.98</v>
      </c>
      <c r="F384" s="27">
        <f>ROUND(642.98,3)</f>
        <v>642.98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42859</v>
      </c>
      <c r="B386" s="22"/>
      <c r="C386" s="27">
        <f>ROUND(532.443,3)</f>
        <v>532.443</v>
      </c>
      <c r="D386" s="27">
        <f>F386</f>
        <v>533.849</v>
      </c>
      <c r="E386" s="27">
        <f>F386</f>
        <v>533.849</v>
      </c>
      <c r="F386" s="27">
        <f>ROUND(533.849,3)</f>
        <v>533.849</v>
      </c>
      <c r="G386" s="24"/>
      <c r="H386" s="36"/>
    </row>
    <row r="387" spans="1:8" ht="12.75" customHeight="1">
      <c r="A387" s="22">
        <v>42950</v>
      </c>
      <c r="B387" s="22"/>
      <c r="C387" s="27">
        <f>ROUND(532.443,3)</f>
        <v>532.443</v>
      </c>
      <c r="D387" s="27">
        <f>F387</f>
        <v>544.018</v>
      </c>
      <c r="E387" s="27">
        <f>F387</f>
        <v>544.018</v>
      </c>
      <c r="F387" s="27">
        <f>ROUND(544.018,3)</f>
        <v>544.018</v>
      </c>
      <c r="G387" s="24"/>
      <c r="H387" s="36"/>
    </row>
    <row r="388" spans="1:8" ht="12.75" customHeight="1">
      <c r="A388" s="22">
        <v>43041</v>
      </c>
      <c r="B388" s="22"/>
      <c r="C388" s="27">
        <f>ROUND(532.443,3)</f>
        <v>532.443</v>
      </c>
      <c r="D388" s="27">
        <f>F388</f>
        <v>554.606</v>
      </c>
      <c r="E388" s="27">
        <f>F388</f>
        <v>554.606</v>
      </c>
      <c r="F388" s="27">
        <f>ROUND(554.606,3)</f>
        <v>554.606</v>
      </c>
      <c r="G388" s="24"/>
      <c r="H388" s="36"/>
    </row>
    <row r="389" spans="1:8" ht="12.75" customHeight="1">
      <c r="A389" s="22">
        <v>43132</v>
      </c>
      <c r="B389" s="22"/>
      <c r="C389" s="27">
        <f>ROUND(532.443,3)</f>
        <v>532.443</v>
      </c>
      <c r="D389" s="27">
        <f>F389</f>
        <v>565.669</v>
      </c>
      <c r="E389" s="27">
        <f>F389</f>
        <v>565.669</v>
      </c>
      <c r="F389" s="27">
        <f>ROUND(565.669,3)</f>
        <v>565.669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ROUND(613.006,3)</f>
        <v>613.006</v>
      </c>
      <c r="D391" s="27">
        <f>F391</f>
        <v>614.625</v>
      </c>
      <c r="E391" s="27">
        <f>F391</f>
        <v>614.625</v>
      </c>
      <c r="F391" s="27">
        <f>ROUND(614.625,3)</f>
        <v>614.625</v>
      </c>
      <c r="G391" s="24"/>
      <c r="H391" s="36"/>
    </row>
    <row r="392" spans="1:8" ht="12.75" customHeight="1">
      <c r="A392" s="22">
        <v>42950</v>
      </c>
      <c r="B392" s="22"/>
      <c r="C392" s="27">
        <f>ROUND(613.006,3)</f>
        <v>613.006</v>
      </c>
      <c r="D392" s="27">
        <f>F392</f>
        <v>626.333</v>
      </c>
      <c r="E392" s="27">
        <f>F392</f>
        <v>626.333</v>
      </c>
      <c r="F392" s="27">
        <f>ROUND(626.333,3)</f>
        <v>626.333</v>
      </c>
      <c r="G392" s="24"/>
      <c r="H392" s="36"/>
    </row>
    <row r="393" spans="1:8" ht="12.75" customHeight="1">
      <c r="A393" s="22">
        <v>43041</v>
      </c>
      <c r="B393" s="22"/>
      <c r="C393" s="27">
        <f>ROUND(613.006,3)</f>
        <v>613.006</v>
      </c>
      <c r="D393" s="27">
        <f>F393</f>
        <v>638.523</v>
      </c>
      <c r="E393" s="27">
        <f>F393</f>
        <v>638.523</v>
      </c>
      <c r="F393" s="27">
        <f>ROUND(638.523,3)</f>
        <v>638.523</v>
      </c>
      <c r="G393" s="24"/>
      <c r="H393" s="36"/>
    </row>
    <row r="394" spans="1:8" ht="12.75" customHeight="1">
      <c r="A394" s="22">
        <v>43132</v>
      </c>
      <c r="B394" s="22"/>
      <c r="C394" s="27">
        <f>ROUND(613.006,3)</f>
        <v>613.006</v>
      </c>
      <c r="D394" s="27">
        <f>F394</f>
        <v>651.259</v>
      </c>
      <c r="E394" s="27">
        <f>F394</f>
        <v>651.259</v>
      </c>
      <c r="F394" s="27">
        <f>ROUND(651.259,3)</f>
        <v>651.259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ROUND(555.119,3)</f>
        <v>555.119</v>
      </c>
      <c r="D396" s="27">
        <f>F396</f>
        <v>556.585</v>
      </c>
      <c r="E396" s="27">
        <f>F396</f>
        <v>556.585</v>
      </c>
      <c r="F396" s="27">
        <f>ROUND(556.585,3)</f>
        <v>556.585</v>
      </c>
      <c r="G396" s="24"/>
      <c r="H396" s="36"/>
    </row>
    <row r="397" spans="1:8" ht="12.75" customHeight="1">
      <c r="A397" s="22">
        <v>42950</v>
      </c>
      <c r="B397" s="22"/>
      <c r="C397" s="27">
        <f>ROUND(555.119,3)</f>
        <v>555.119</v>
      </c>
      <c r="D397" s="27">
        <f>F397</f>
        <v>567.187</v>
      </c>
      <c r="E397" s="27">
        <f>F397</f>
        <v>567.187</v>
      </c>
      <c r="F397" s="27">
        <f>ROUND(567.187,3)</f>
        <v>567.187</v>
      </c>
      <c r="G397" s="24"/>
      <c r="H397" s="36"/>
    </row>
    <row r="398" spans="1:8" ht="12.75" customHeight="1">
      <c r="A398" s="22">
        <v>43041</v>
      </c>
      <c r="B398" s="22"/>
      <c r="C398" s="27">
        <f>ROUND(555.119,3)</f>
        <v>555.119</v>
      </c>
      <c r="D398" s="27">
        <f>F398</f>
        <v>578.226</v>
      </c>
      <c r="E398" s="27">
        <f>F398</f>
        <v>578.226</v>
      </c>
      <c r="F398" s="27">
        <f>ROUND(578.226,3)</f>
        <v>578.226</v>
      </c>
      <c r="G398" s="24"/>
      <c r="H398" s="36"/>
    </row>
    <row r="399" spans="1:8" ht="12.75" customHeight="1">
      <c r="A399" s="22">
        <v>43132</v>
      </c>
      <c r="B399" s="22"/>
      <c r="C399" s="27">
        <f>ROUND(555.119,3)</f>
        <v>555.119</v>
      </c>
      <c r="D399" s="27">
        <f>F399</f>
        <v>589.76</v>
      </c>
      <c r="E399" s="27">
        <f>F399</f>
        <v>589.76</v>
      </c>
      <c r="F399" s="27">
        <f>ROUND(589.76,3)</f>
        <v>589.76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ROUND(246.974962107141,3)</f>
        <v>246.975</v>
      </c>
      <c r="D401" s="27">
        <f>F401</f>
        <v>247.637</v>
      </c>
      <c r="E401" s="27">
        <f>F401</f>
        <v>247.637</v>
      </c>
      <c r="F401" s="27">
        <f>ROUND(247.637,3)</f>
        <v>247.637</v>
      </c>
      <c r="G401" s="24"/>
      <c r="H401" s="36"/>
    </row>
    <row r="402" spans="1:8" ht="12.75" customHeight="1">
      <c r="A402" s="22">
        <v>42950</v>
      </c>
      <c r="B402" s="22"/>
      <c r="C402" s="27">
        <f>ROUND(246.974962107141,3)</f>
        <v>246.975</v>
      </c>
      <c r="D402" s="27">
        <f>F402</f>
        <v>252.399</v>
      </c>
      <c r="E402" s="27">
        <f>F402</f>
        <v>252.399</v>
      </c>
      <c r="F402" s="27">
        <f>ROUND(252.399,3)</f>
        <v>252.399</v>
      </c>
      <c r="G402" s="24"/>
      <c r="H402" s="36"/>
    </row>
    <row r="403" spans="1:8" ht="12.75" customHeight="1">
      <c r="A403" s="22">
        <v>43041</v>
      </c>
      <c r="B403" s="22"/>
      <c r="C403" s="27">
        <f>ROUND(246.974962107141,3)</f>
        <v>246.975</v>
      </c>
      <c r="D403" s="27">
        <f>F403</f>
        <v>257.371</v>
      </c>
      <c r="E403" s="27">
        <f>F403</f>
        <v>257.371</v>
      </c>
      <c r="F403" s="27">
        <f>ROUND(257.371,3)</f>
        <v>257.371</v>
      </c>
      <c r="G403" s="24"/>
      <c r="H403" s="36"/>
    </row>
    <row r="404" spans="1:8" ht="12.75" customHeight="1">
      <c r="A404" s="22">
        <v>43132</v>
      </c>
      <c r="B404" s="22"/>
      <c r="C404" s="27">
        <f>ROUND(246.974962107141,3)</f>
        <v>246.975</v>
      </c>
      <c r="D404" s="27">
        <f>F404</f>
        <v>262.566</v>
      </c>
      <c r="E404" s="27">
        <f>F404</f>
        <v>262.566</v>
      </c>
      <c r="F404" s="27">
        <f>ROUND(262.566,3)</f>
        <v>262.566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42905</v>
      </c>
      <c r="B406" s="22"/>
      <c r="C406" s="24">
        <f>ROUND(22210.91,2)</f>
        <v>22210.91</v>
      </c>
      <c r="D406" s="24">
        <f>F406</f>
        <v>22429.19</v>
      </c>
      <c r="E406" s="24">
        <f>F406</f>
        <v>22429.19</v>
      </c>
      <c r="F406" s="24">
        <f>ROUND(22429.19,2)</f>
        <v>22429.19</v>
      </c>
      <c r="G406" s="24"/>
      <c r="H406" s="36"/>
    </row>
    <row r="407" spans="1:8" ht="12.75" customHeight="1">
      <c r="A407" s="22">
        <v>42996</v>
      </c>
      <c r="B407" s="22"/>
      <c r="C407" s="24">
        <f>ROUND(22210.91,2)</f>
        <v>22210.91</v>
      </c>
      <c r="D407" s="24">
        <f>F407</f>
        <v>22792.72</v>
      </c>
      <c r="E407" s="24">
        <f>F407</f>
        <v>22792.72</v>
      </c>
      <c r="F407" s="24">
        <f>ROUND(22792.72,2)</f>
        <v>22792.72</v>
      </c>
      <c r="G407" s="24"/>
      <c r="H407" s="36"/>
    </row>
    <row r="408" spans="1:8" ht="12.75" customHeight="1">
      <c r="A408" s="22">
        <v>43087</v>
      </c>
      <c r="B408" s="22"/>
      <c r="C408" s="24">
        <f>ROUND(22210.91,2)</f>
        <v>22210.91</v>
      </c>
      <c r="D408" s="24">
        <f>F408</f>
        <v>23156.25</v>
      </c>
      <c r="E408" s="24">
        <f>F408</f>
        <v>23156.25</v>
      </c>
      <c r="F408" s="24">
        <f>ROUND(23156.25,2)</f>
        <v>23156.25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42872</v>
      </c>
      <c r="B410" s="22"/>
      <c r="C410" s="27">
        <f>ROUND(7.34167,3)</f>
        <v>7.342</v>
      </c>
      <c r="D410" s="27">
        <f>ROUND(7.42,3)</f>
        <v>7.42</v>
      </c>
      <c r="E410" s="27">
        <f>ROUND(7.32,3)</f>
        <v>7.32</v>
      </c>
      <c r="F410" s="27">
        <f>ROUND(7.37,3)</f>
        <v>7.37</v>
      </c>
      <c r="G410" s="24"/>
      <c r="H410" s="36"/>
    </row>
    <row r="411" spans="1:8" ht="12.75" customHeight="1">
      <c r="A411" s="22">
        <v>42907</v>
      </c>
      <c r="B411" s="22"/>
      <c r="C411" s="27">
        <f>ROUND(7.34167,3)</f>
        <v>7.342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42935</v>
      </c>
      <c r="B412" s="22"/>
      <c r="C412" s="27">
        <f>ROUND(7.34167,3)</f>
        <v>7.342</v>
      </c>
      <c r="D412" s="27">
        <f>ROUND(7.46,3)</f>
        <v>7.46</v>
      </c>
      <c r="E412" s="27">
        <f>ROUND(7.36,3)</f>
        <v>7.36</v>
      </c>
      <c r="F412" s="27">
        <f>ROUND(7.41,3)</f>
        <v>7.41</v>
      </c>
      <c r="G412" s="24"/>
      <c r="H412" s="36"/>
    </row>
    <row r="413" spans="1:8" ht="12.75" customHeight="1">
      <c r="A413" s="22">
        <v>42963</v>
      </c>
      <c r="B413" s="22"/>
      <c r="C413" s="27">
        <f>ROUND(7.34167,3)</f>
        <v>7.342</v>
      </c>
      <c r="D413" s="27">
        <f>ROUND(7.47,3)</f>
        <v>7.47</v>
      </c>
      <c r="E413" s="27">
        <f>ROUND(7.37,3)</f>
        <v>7.37</v>
      </c>
      <c r="F413" s="27">
        <f>ROUND(7.42,3)</f>
        <v>7.42</v>
      </c>
      <c r="G413" s="24"/>
      <c r="H413" s="36"/>
    </row>
    <row r="414" spans="1:8" ht="12.75" customHeight="1">
      <c r="A414" s="22">
        <v>42998</v>
      </c>
      <c r="B414" s="22"/>
      <c r="C414" s="27">
        <f>ROUND(7.34167,3)</f>
        <v>7.342</v>
      </c>
      <c r="D414" s="27">
        <f>ROUND(7.47,3)</f>
        <v>7.47</v>
      </c>
      <c r="E414" s="27">
        <f>ROUND(7.37,3)</f>
        <v>7.37</v>
      </c>
      <c r="F414" s="27">
        <f>ROUND(7.42,3)</f>
        <v>7.42</v>
      </c>
      <c r="G414" s="24"/>
      <c r="H414" s="36"/>
    </row>
    <row r="415" spans="1:8" ht="12.75" customHeight="1">
      <c r="A415" s="22">
        <v>43026</v>
      </c>
      <c r="B415" s="22"/>
      <c r="C415" s="27">
        <f>ROUND(7.34167,3)</f>
        <v>7.342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43089</v>
      </c>
      <c r="B416" s="22"/>
      <c r="C416" s="27">
        <f>ROUND(7.34167,3)</f>
        <v>7.342</v>
      </c>
      <c r="D416" s="27">
        <f>ROUND(7.5,3)</f>
        <v>7.5</v>
      </c>
      <c r="E416" s="27">
        <f>ROUND(7.4,3)</f>
        <v>7.4</v>
      </c>
      <c r="F416" s="27">
        <f>ROUND(7.45,3)</f>
        <v>7.45</v>
      </c>
      <c r="G416" s="24"/>
      <c r="H416" s="36"/>
    </row>
    <row r="417" spans="1:8" ht="12.75" customHeight="1">
      <c r="A417" s="22">
        <v>43179</v>
      </c>
      <c r="B417" s="22"/>
      <c r="C417" s="27">
        <f>ROUND(7.34167,3)</f>
        <v>7.342</v>
      </c>
      <c r="D417" s="27">
        <f>ROUND(7.52,3)</f>
        <v>7.52</v>
      </c>
      <c r="E417" s="27">
        <f>ROUND(7.42,3)</f>
        <v>7.42</v>
      </c>
      <c r="F417" s="27">
        <f>ROUND(7.47,3)</f>
        <v>7.47</v>
      </c>
      <c r="G417" s="24"/>
      <c r="H417" s="36"/>
    </row>
    <row r="418" spans="1:8" ht="12.75" customHeight="1">
      <c r="A418" s="22">
        <v>43269</v>
      </c>
      <c r="B418" s="22"/>
      <c r="C418" s="27">
        <f>ROUND(7.34167,3)</f>
        <v>7.342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43271</v>
      </c>
      <c r="B419" s="22"/>
      <c r="C419" s="27">
        <f>ROUND(7.34167,3)</f>
        <v>7.342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43362</v>
      </c>
      <c r="B420" s="22"/>
      <c r="C420" s="27">
        <f>ROUND(7.34167,3)</f>
        <v>7.342</v>
      </c>
      <c r="D420" s="27">
        <f>ROUND(7.54,3)</f>
        <v>7.54</v>
      </c>
      <c r="E420" s="27">
        <f>ROUND(7.44,3)</f>
        <v>7.44</v>
      </c>
      <c r="F420" s="27">
        <f>ROUND(7.49,3)</f>
        <v>7.49</v>
      </c>
      <c r="G420" s="24"/>
      <c r="H420" s="36"/>
    </row>
    <row r="421" spans="1:8" ht="12.75" customHeight="1">
      <c r="A421" s="22">
        <v>43453</v>
      </c>
      <c r="B421" s="22"/>
      <c r="C421" s="27">
        <f>ROUND(7.34167,3)</f>
        <v>7.342</v>
      </c>
      <c r="D421" s="27">
        <f>ROUND(7.6,3)</f>
        <v>7.6</v>
      </c>
      <c r="E421" s="27">
        <f>ROUND(7.5,3)</f>
        <v>7.5</v>
      </c>
      <c r="F421" s="27">
        <f>ROUND(7.55,3)</f>
        <v>7.55</v>
      </c>
      <c r="G421" s="24"/>
      <c r="H421" s="36"/>
    </row>
    <row r="422" spans="1:8" ht="12.75" customHeight="1">
      <c r="A422" s="22">
        <v>43544</v>
      </c>
      <c r="B422" s="22"/>
      <c r="C422" s="27">
        <f>ROUND(7.34167,3)</f>
        <v>7.342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42859</v>
      </c>
      <c r="B424" s="22"/>
      <c r="C424" s="27">
        <f>ROUND(553.459,3)</f>
        <v>553.459</v>
      </c>
      <c r="D424" s="27">
        <f>F424</f>
        <v>554.921</v>
      </c>
      <c r="E424" s="27">
        <f>F424</f>
        <v>554.921</v>
      </c>
      <c r="F424" s="27">
        <f>ROUND(554.921,3)</f>
        <v>554.921</v>
      </c>
      <c r="G424" s="24"/>
      <c r="H424" s="36"/>
    </row>
    <row r="425" spans="1:8" ht="12.75" customHeight="1">
      <c r="A425" s="22">
        <v>42950</v>
      </c>
      <c r="B425" s="22"/>
      <c r="C425" s="27">
        <f>ROUND(553.459,3)</f>
        <v>553.459</v>
      </c>
      <c r="D425" s="27">
        <f>F425</f>
        <v>565.491</v>
      </c>
      <c r="E425" s="27">
        <f>F425</f>
        <v>565.491</v>
      </c>
      <c r="F425" s="27">
        <f>ROUND(565.491,3)</f>
        <v>565.491</v>
      </c>
      <c r="G425" s="24"/>
      <c r="H425" s="36"/>
    </row>
    <row r="426" spans="1:8" ht="12.75" customHeight="1">
      <c r="A426" s="22">
        <v>43041</v>
      </c>
      <c r="B426" s="22"/>
      <c r="C426" s="27">
        <f>ROUND(553.459,3)</f>
        <v>553.459</v>
      </c>
      <c r="D426" s="27">
        <f>F426</f>
        <v>576.497</v>
      </c>
      <c r="E426" s="27">
        <f>F426</f>
        <v>576.497</v>
      </c>
      <c r="F426" s="27">
        <f>ROUND(576.497,3)</f>
        <v>576.497</v>
      </c>
      <c r="G426" s="24"/>
      <c r="H426" s="36"/>
    </row>
    <row r="427" spans="1:8" ht="12.75" customHeight="1">
      <c r="A427" s="22">
        <v>43132</v>
      </c>
      <c r="B427" s="22"/>
      <c r="C427" s="27">
        <f>ROUND(553.459,3)</f>
        <v>553.459</v>
      </c>
      <c r="D427" s="27">
        <f>F427</f>
        <v>587.996</v>
      </c>
      <c r="E427" s="27">
        <f>F427</f>
        <v>587.996</v>
      </c>
      <c r="F427" s="27">
        <f>ROUND(587.996,3)</f>
        <v>587.996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42901</v>
      </c>
      <c r="B429" s="22"/>
      <c r="C429" s="25">
        <f>ROUND(99.9364148693275,5)</f>
        <v>99.93641</v>
      </c>
      <c r="D429" s="25">
        <f>F429</f>
        <v>99.60703</v>
      </c>
      <c r="E429" s="25">
        <f>F429</f>
        <v>99.60703</v>
      </c>
      <c r="F429" s="25">
        <f>ROUND(99.6070315399272,5)</f>
        <v>99.60703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42999</v>
      </c>
      <c r="B431" s="22"/>
      <c r="C431" s="25">
        <f>ROUND(99.9364148693275,5)</f>
        <v>99.93641</v>
      </c>
      <c r="D431" s="25">
        <f>F431</f>
        <v>99.59932</v>
      </c>
      <c r="E431" s="25">
        <f>F431</f>
        <v>99.59932</v>
      </c>
      <c r="F431" s="25">
        <f>ROUND(99.5993213793041,5)</f>
        <v>99.59932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43090</v>
      </c>
      <c r="B433" s="22"/>
      <c r="C433" s="25">
        <f>ROUND(99.9364148693275,5)</f>
        <v>99.93641</v>
      </c>
      <c r="D433" s="25">
        <f>F433</f>
        <v>99.8029</v>
      </c>
      <c r="E433" s="25">
        <f>F433</f>
        <v>99.8029</v>
      </c>
      <c r="F433" s="25">
        <f>ROUND(99.8028983349761,5)</f>
        <v>99.8029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43174</v>
      </c>
      <c r="B435" s="22"/>
      <c r="C435" s="25">
        <f>ROUND(99.9364148693275,5)</f>
        <v>99.93641</v>
      </c>
      <c r="D435" s="25">
        <f>F435</f>
        <v>99.75754</v>
      </c>
      <c r="E435" s="25">
        <f>F435</f>
        <v>99.75754</v>
      </c>
      <c r="F435" s="25">
        <f>ROUND(99.7575350376112,5)</f>
        <v>99.75754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43272</v>
      </c>
      <c r="B437" s="22"/>
      <c r="C437" s="25">
        <f>ROUND(99.9364148693275,5)</f>
        <v>99.93641</v>
      </c>
      <c r="D437" s="25">
        <f>F437</f>
        <v>99.93641</v>
      </c>
      <c r="E437" s="25">
        <f>F437</f>
        <v>99.93641</v>
      </c>
      <c r="F437" s="25">
        <f>ROUND(99.9364148693275,5)</f>
        <v>99.93641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ROUND(99.8861813225165,5)</f>
        <v>99.88618</v>
      </c>
      <c r="D439" s="25">
        <f>F439</f>
        <v>99.83182</v>
      </c>
      <c r="E439" s="25">
        <f>F439</f>
        <v>99.83182</v>
      </c>
      <c r="F439" s="25">
        <f>ROUND(99.8318207679167,5)</f>
        <v>99.83182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ROUND(99.8861813225165,5)</f>
        <v>99.88618</v>
      </c>
      <c r="D441" s="25">
        <f>F441</f>
        <v>99.03775</v>
      </c>
      <c r="E441" s="25">
        <f>F441</f>
        <v>99.03775</v>
      </c>
      <c r="F441" s="25">
        <f>ROUND(99.0377520797034,5)</f>
        <v>99.03775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ROUND(99.8861813225165,5)</f>
        <v>99.88618</v>
      </c>
      <c r="D443" s="25">
        <f>F443</f>
        <v>98.6264</v>
      </c>
      <c r="E443" s="25">
        <f>F443</f>
        <v>98.6264</v>
      </c>
      <c r="F443" s="25">
        <f>ROUND(98.6264031441824,5)</f>
        <v>98.6264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ROUND(99.8861813225165,5)</f>
        <v>99.88618</v>
      </c>
      <c r="D445" s="25">
        <f>F445</f>
        <v>98.5955</v>
      </c>
      <c r="E445" s="25">
        <f>F445</f>
        <v>98.5955</v>
      </c>
      <c r="F445" s="25">
        <f>ROUND(98.5955011432495,5)</f>
        <v>98.5955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ROUND(99.8861813225165,2)</f>
        <v>99.89</v>
      </c>
      <c r="D447" s="24">
        <f>F447</f>
        <v>99.01</v>
      </c>
      <c r="E447" s="24">
        <f>F447</f>
        <v>99.01</v>
      </c>
      <c r="F447" s="24">
        <f>ROUND(99.0109475175784,2)</f>
        <v>99.01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5">
        <f>ROUND(99.8861813225165,5)</f>
        <v>99.88618</v>
      </c>
      <c r="D449" s="25">
        <f>F449</f>
        <v>99.4482</v>
      </c>
      <c r="E449" s="25">
        <f>F449</f>
        <v>99.4482</v>
      </c>
      <c r="F449" s="25">
        <f>ROUND(99.4481957227276,5)</f>
        <v>99.4482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43637</v>
      </c>
      <c r="B451" s="22"/>
      <c r="C451" s="25">
        <f>ROUND(99.8861813225165,5)</f>
        <v>99.88618</v>
      </c>
      <c r="D451" s="25">
        <f>F451</f>
        <v>99.88618</v>
      </c>
      <c r="E451" s="25">
        <f>F451</f>
        <v>99.88618</v>
      </c>
      <c r="F451" s="25">
        <f>ROUND(99.8861813225165,5)</f>
        <v>99.88618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ROUND(99.0510982912204,5)</f>
        <v>99.0511</v>
      </c>
      <c r="D453" s="25">
        <f>F453</f>
        <v>96.72882</v>
      </c>
      <c r="E453" s="25">
        <f>F453</f>
        <v>96.72882</v>
      </c>
      <c r="F453" s="25">
        <f>ROUND(96.7288222289131,5)</f>
        <v>96.72882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ROUND(99.0510982912204,5)</f>
        <v>99.0511</v>
      </c>
      <c r="D455" s="25">
        <f>F455</f>
        <v>96.00748</v>
      </c>
      <c r="E455" s="25">
        <f>F455</f>
        <v>96.00748</v>
      </c>
      <c r="F455" s="25">
        <f>ROUND(96.0074849039266,5)</f>
        <v>96.00748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ROUND(99.0510982912204,5)</f>
        <v>99.0511</v>
      </c>
      <c r="D457" s="25">
        <f>F457</f>
        <v>95.25228</v>
      </c>
      <c r="E457" s="25">
        <f>F457</f>
        <v>95.25228</v>
      </c>
      <c r="F457" s="25">
        <f>ROUND(95.2522808844018,5)</f>
        <v>95.25228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ROUND(99.0510982912204,5)</f>
        <v>99.0511</v>
      </c>
      <c r="D459" s="25">
        <f>F459</f>
        <v>95.4636</v>
      </c>
      <c r="E459" s="25">
        <f>F459</f>
        <v>95.4636</v>
      </c>
      <c r="F459" s="25">
        <f>ROUND(95.4635976882236,5)</f>
        <v>95.4636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5">
        <f>ROUND(99.0510982912204,5)</f>
        <v>99.0511</v>
      </c>
      <c r="D461" s="25">
        <f>F461</f>
        <v>97.67532</v>
      </c>
      <c r="E461" s="25">
        <f>F461</f>
        <v>97.67532</v>
      </c>
      <c r="F461" s="25">
        <f>ROUND(97.6753218249952,5)</f>
        <v>97.67532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44635</v>
      </c>
      <c r="B463" s="22"/>
      <c r="C463" s="25">
        <f>ROUND(99.0510982912204,5)</f>
        <v>99.0511</v>
      </c>
      <c r="D463" s="25">
        <f>F463</f>
        <v>97.83979</v>
      </c>
      <c r="E463" s="25">
        <f>F463</f>
        <v>97.83979</v>
      </c>
      <c r="F463" s="25">
        <f>ROUND(97.8397949480454,5)</f>
        <v>97.83979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44733</v>
      </c>
      <c r="B465" s="22"/>
      <c r="C465" s="25">
        <f>ROUND(99.0510982912204,5)</f>
        <v>99.0511</v>
      </c>
      <c r="D465" s="25">
        <f>F465</f>
        <v>99.0511</v>
      </c>
      <c r="E465" s="25">
        <f>F465</f>
        <v>99.0511</v>
      </c>
      <c r="F465" s="25">
        <f>ROUND(99.0510982912204,5)</f>
        <v>99.0511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5">
        <f>ROUND(98.1304609263506,5)</f>
        <v>98.13046</v>
      </c>
      <c r="D467" s="25">
        <f>F467</f>
        <v>95.90721</v>
      </c>
      <c r="E467" s="25">
        <f>F467</f>
        <v>95.90721</v>
      </c>
      <c r="F467" s="25">
        <f>ROUND(95.9072111870108,5)</f>
        <v>95.90721</v>
      </c>
      <c r="G467" s="24"/>
      <c r="H467" s="36"/>
    </row>
    <row r="468" spans="1:8" ht="12.75" customHeight="1">
      <c r="A468" s="22" t="s">
        <v>110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5">
        <f>ROUND(98.1304609263506,5)</f>
        <v>98.13046</v>
      </c>
      <c r="D469" s="25">
        <f>F469</f>
        <v>92.92603</v>
      </c>
      <c r="E469" s="25">
        <f>F469</f>
        <v>92.92603</v>
      </c>
      <c r="F469" s="25">
        <f>ROUND(92.9260274740363,5)</f>
        <v>92.92603</v>
      </c>
      <c r="G469" s="24"/>
      <c r="H469" s="36"/>
    </row>
    <row r="470" spans="1:8" ht="12.75" customHeight="1">
      <c r="A470" s="22" t="s">
        <v>111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5">
        <f>ROUND(98.1304609263506,5)</f>
        <v>98.13046</v>
      </c>
      <c r="D471" s="25">
        <f>F471</f>
        <v>91.67412</v>
      </c>
      <c r="E471" s="25">
        <f>F471</f>
        <v>91.67412</v>
      </c>
      <c r="F471" s="25">
        <f>ROUND(91.6741221600959,5)</f>
        <v>91.67412</v>
      </c>
      <c r="G471" s="24"/>
      <c r="H471" s="36"/>
    </row>
    <row r="472" spans="1:8" ht="12.75" customHeight="1">
      <c r="A472" s="22" t="s">
        <v>112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5">
        <f>ROUND(98.1304609263506,5)</f>
        <v>98.13046</v>
      </c>
      <c r="D473" s="25">
        <f>F473</f>
        <v>93.7936</v>
      </c>
      <c r="E473" s="25">
        <f>F473</f>
        <v>93.7936</v>
      </c>
      <c r="F473" s="25">
        <f>ROUND(93.7936026688865,5)</f>
        <v>93.7936</v>
      </c>
      <c r="G473" s="24"/>
      <c r="H473" s="36"/>
    </row>
    <row r="474" spans="1:8" ht="12.75" customHeight="1">
      <c r="A474" s="22" t="s">
        <v>113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5">
        <f>ROUND(98.1304609263506,5)</f>
        <v>98.13046</v>
      </c>
      <c r="D475" s="25">
        <f>F475</f>
        <v>97.52067</v>
      </c>
      <c r="E475" s="25">
        <f>F475</f>
        <v>97.52067</v>
      </c>
      <c r="F475" s="25">
        <f>ROUND(97.5206738814369,5)</f>
        <v>97.52067</v>
      </c>
      <c r="G475" s="24"/>
      <c r="H475" s="36"/>
    </row>
    <row r="476" spans="1:8" ht="12.75" customHeight="1">
      <c r="A476" s="22" t="s">
        <v>114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46461</v>
      </c>
      <c r="B477" s="22"/>
      <c r="C477" s="25">
        <f>ROUND(98.1304609263506,5)</f>
        <v>98.13046</v>
      </c>
      <c r="D477" s="25">
        <f>F477</f>
        <v>96.09849</v>
      </c>
      <c r="E477" s="25">
        <f>F477</f>
        <v>96.09849</v>
      </c>
      <c r="F477" s="25">
        <f>ROUND(96.098491966814,5)</f>
        <v>96.09849</v>
      </c>
      <c r="G477" s="24"/>
      <c r="H477" s="36"/>
    </row>
    <row r="478" spans="1:8" ht="12.75" customHeight="1">
      <c r="A478" s="22" t="s">
        <v>115</v>
      </c>
      <c r="B478" s="22"/>
      <c r="C478" s="23"/>
      <c r="D478" s="23"/>
      <c r="E478" s="23"/>
      <c r="F478" s="23"/>
      <c r="G478" s="24"/>
      <c r="H478" s="36"/>
    </row>
    <row r="479" spans="1:8" ht="12.75" customHeight="1" thickBot="1">
      <c r="A479" s="32">
        <v>46559</v>
      </c>
      <c r="B479" s="32"/>
      <c r="C479" s="33">
        <f>ROUND(98.1304609263506,5)</f>
        <v>98.13046</v>
      </c>
      <c r="D479" s="33">
        <f>F479</f>
        <v>98.13046</v>
      </c>
      <c r="E479" s="33">
        <f>F479</f>
        <v>98.13046</v>
      </c>
      <c r="F479" s="33">
        <f>ROUND(98.1304609263506,5)</f>
        <v>98.13046</v>
      </c>
      <c r="G479" s="34"/>
      <c r="H479" s="37"/>
    </row>
  </sheetData>
  <sheetProtection/>
  <mergeCells count="478">
    <mergeCell ref="A477:B477"/>
    <mergeCell ref="A478:B478"/>
    <mergeCell ref="A479:B479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404:B404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36:B336"/>
    <mergeCell ref="A337:B337"/>
    <mergeCell ref="A338:B338"/>
    <mergeCell ref="A339:B339"/>
    <mergeCell ref="A340:B340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2017-04-21T15:52:44Z</dcterms:modified>
  <cp:category/>
  <cp:version/>
  <cp:contentType/>
  <cp:contentStatus/>
</cp:coreProperties>
</file>