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'Jerry'!$A$1:$H$586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<sst xmlns="http://schemas.openxmlformats.org/spreadsheetml/2006/main" count="128" uniqueCount="124">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</sst>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43230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ROUND(100.109610237242,2)</f>
        <v>100.11</v>
      </c>
      <c r="D6" s="24">
        <f>F6</f>
        <v>99.91</v>
      </c>
      <c r="E6" s="24">
        <f>F6</f>
        <v>99.91</v>
      </c>
      <c r="F6" s="24">
        <f>ROUND(99.9071670172905,2)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ROUND(100.109610237242,2)</f>
        <v>100.11</v>
      </c>
      <c r="D7" s="24">
        <f>F7</f>
        <v>100.03</v>
      </c>
      <c r="E7" s="24">
        <f>F7</f>
        <v>100.03</v>
      </c>
      <c r="F7" s="24">
        <f>ROUND(100.032979089303,2)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ROUND(100.109610237242,2)</f>
        <v>100.11</v>
      </c>
      <c r="D8" s="24">
        <f>F8</f>
        <v>100.47</v>
      </c>
      <c r="E8" s="24">
        <f>F8</f>
        <v>100.47</v>
      </c>
      <c r="F8" s="24">
        <f>ROUND(100.469145525372,2)</f>
        <v>100.47</v>
      </c>
      <c r="G8" s="24"/>
      <c r="H8" s="35"/>
    </row>
    <row r="9" spans="1:8" ht="12.75" customHeight="1">
      <c r="A9" s="22">
        <v>43546</v>
      </c>
      <c r="B9" s="22"/>
      <c r="C9" s="24">
        <f>ROUND(100.109610237242,2)</f>
        <v>100.11</v>
      </c>
      <c r="D9" s="24">
        <f>F9</f>
        <v>99.46</v>
      </c>
      <c r="E9" s="24">
        <f>F9</f>
        <v>99.46</v>
      </c>
      <c r="F9" s="24">
        <f>ROUND(99.4580374185645,2)</f>
        <v>99.46</v>
      </c>
      <c r="G9" s="24"/>
      <c r="H9" s="35"/>
    </row>
    <row r="10" spans="1:8" ht="12.75" customHeight="1">
      <c r="A10" s="22">
        <v>43636</v>
      </c>
      <c r="B10" s="22"/>
      <c r="C10" s="24">
        <f>ROUND(100.109610237242,2)</f>
        <v>100.11</v>
      </c>
      <c r="D10" s="24">
        <f>F10</f>
        <v>100.11</v>
      </c>
      <c r="E10" s="24">
        <f>F10</f>
        <v>100.11</v>
      </c>
      <c r="F10" s="24">
        <f>ROUND(100.109610237242,2)</f>
        <v>100.11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ROUND(100.360328871128,2)</f>
        <v>100.36</v>
      </c>
      <c r="D12" s="24">
        <f>F12</f>
        <v>98.59</v>
      </c>
      <c r="E12" s="24">
        <f>F12</f>
        <v>98.59</v>
      </c>
      <c r="F12" s="24">
        <f>ROUND(98.593206512699,2)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ROUND(100.360328871128,2)</f>
        <v>100.36</v>
      </c>
      <c r="D13" s="24">
        <f>F13</f>
        <v>98.5</v>
      </c>
      <c r="E13" s="24">
        <f>F13</f>
        <v>98.5</v>
      </c>
      <c r="F13" s="24">
        <f>ROUND(98.5033354395782,2)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ROUND(100.360328871128,2)</f>
        <v>100.36</v>
      </c>
      <c r="D14" s="24">
        <f>F14</f>
        <v>98.85</v>
      </c>
      <c r="E14" s="24">
        <f>F14</f>
        <v>98.85</v>
      </c>
      <c r="F14" s="24">
        <f>ROUND(98.8494993925114,2)</f>
        <v>98.85</v>
      </c>
      <c r="G14" s="24"/>
      <c r="H14" s="35"/>
    </row>
    <row r="15" spans="1:8" ht="12.75" customHeight="1">
      <c r="A15" s="22">
        <v>43539</v>
      </c>
      <c r="B15" s="22"/>
      <c r="C15" s="24">
        <f>ROUND(100.360328871128,2)</f>
        <v>100.36</v>
      </c>
      <c r="D15" s="24">
        <f>F15</f>
        <v>99.2</v>
      </c>
      <c r="E15" s="24">
        <f>F15</f>
        <v>99.2</v>
      </c>
      <c r="F15" s="24">
        <f>ROUND(99.2021641897341,2)</f>
        <v>99.2</v>
      </c>
      <c r="G15" s="24"/>
      <c r="H15" s="35"/>
    </row>
    <row r="16" spans="1:8" ht="12.75" customHeight="1">
      <c r="A16" s="22">
        <v>43637</v>
      </c>
      <c r="B16" s="22"/>
      <c r="C16" s="24">
        <f>ROUND(100.360328871128,2)</f>
        <v>100.36</v>
      </c>
      <c r="D16" s="24">
        <f>F16</f>
        <v>99.56</v>
      </c>
      <c r="E16" s="24">
        <f>F16</f>
        <v>99.56</v>
      </c>
      <c r="F16" s="24">
        <f>ROUND(99.5602234906908,2)</f>
        <v>99.56</v>
      </c>
      <c r="G16" s="24"/>
      <c r="H16" s="35"/>
    </row>
    <row r="17" spans="1:8" ht="12.75" customHeight="1">
      <c r="A17" s="22">
        <v>43728</v>
      </c>
      <c r="B17" s="22"/>
      <c r="C17" s="24">
        <f>ROUND(100.360328871128,2)</f>
        <v>100.36</v>
      </c>
      <c r="D17" s="24">
        <f>F17</f>
        <v>99.91</v>
      </c>
      <c r="E17" s="24">
        <f>F17</f>
        <v>99.91</v>
      </c>
      <c r="F17" s="24">
        <f>ROUND(99.9129593144724,2)</f>
        <v>99.91</v>
      </c>
      <c r="G17" s="24"/>
      <c r="H17" s="35"/>
    </row>
    <row r="18" spans="1:8" ht="12.75" customHeight="1">
      <c r="A18" s="22">
        <v>43819</v>
      </c>
      <c r="B18" s="22"/>
      <c r="C18" s="24">
        <f>ROUND(100.360328871128,2)</f>
        <v>100.36</v>
      </c>
      <c r="D18" s="24">
        <f>F18</f>
        <v>100.82</v>
      </c>
      <c r="E18" s="24">
        <f>F18</f>
        <v>100.82</v>
      </c>
      <c r="F18" s="24">
        <f>ROUND(100.815186047275,2)</f>
        <v>100.82</v>
      </c>
      <c r="G18" s="24"/>
      <c r="H18" s="35"/>
    </row>
    <row r="19" spans="1:8" ht="12.75" customHeight="1">
      <c r="A19" s="22">
        <v>43913</v>
      </c>
      <c r="B19" s="22"/>
      <c r="C19" s="24">
        <f>ROUND(100.360328871128,2)</f>
        <v>100.36</v>
      </c>
      <c r="D19" s="24">
        <f>F19</f>
        <v>98.52</v>
      </c>
      <c r="E19" s="24">
        <f>F19</f>
        <v>98.52</v>
      </c>
      <c r="F19" s="24">
        <f>ROUND(98.5247534402731,2)</f>
        <v>98.52</v>
      </c>
      <c r="G19" s="24"/>
      <c r="H19" s="35"/>
    </row>
    <row r="20" spans="1:8" ht="12.75" customHeight="1">
      <c r="A20" s="22">
        <v>44004</v>
      </c>
      <c r="B20" s="22"/>
      <c r="C20" s="24">
        <f>ROUND(100.360328871128,2)</f>
        <v>100.36</v>
      </c>
      <c r="D20" s="24">
        <f>F20</f>
        <v>100.36</v>
      </c>
      <c r="E20" s="24">
        <f>F20</f>
        <v>100.36</v>
      </c>
      <c r="F20" s="24">
        <f>ROUND(100.360328871128,2)</f>
        <v>100.36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ROUND(100.499276171609,2)</f>
        <v>100.5</v>
      </c>
      <c r="D22" s="24">
        <f>F22</f>
        <v>95.87</v>
      </c>
      <c r="E22" s="24">
        <f>F22</f>
        <v>95.87</v>
      </c>
      <c r="F22" s="24">
        <f>ROUND(95.8743486956177,2)</f>
        <v>95.87</v>
      </c>
      <c r="G22" s="24"/>
      <c r="H22" s="35"/>
    </row>
    <row r="23" spans="1:8" ht="12.75" customHeight="1">
      <c r="A23" s="22">
        <v>44271</v>
      </c>
      <c r="B23" s="22"/>
      <c r="C23" s="24">
        <f>ROUND(100.499276171609,2)</f>
        <v>100.5</v>
      </c>
      <c r="D23" s="24">
        <f>F23</f>
        <v>95.06</v>
      </c>
      <c r="E23" s="24">
        <f>F23</f>
        <v>95.06</v>
      </c>
      <c r="F23" s="24">
        <f>ROUND(95.0577650880955,2)</f>
        <v>95.06</v>
      </c>
      <c r="G23" s="24"/>
      <c r="H23" s="35"/>
    </row>
    <row r="24" spans="1:8" ht="12.75" customHeight="1">
      <c r="A24" s="22">
        <v>44362</v>
      </c>
      <c r="B24" s="22"/>
      <c r="C24" s="24">
        <f>ROUND(100.499276171609,2)</f>
        <v>100.5</v>
      </c>
      <c r="D24" s="24">
        <f>F24</f>
        <v>94.21</v>
      </c>
      <c r="E24" s="24">
        <f>F24</f>
        <v>94.21</v>
      </c>
      <c r="F24" s="24">
        <f>ROUND(94.2073715387735,2)</f>
        <v>94.21</v>
      </c>
      <c r="G24" s="24"/>
      <c r="H24" s="35"/>
    </row>
    <row r="25" spans="1:8" ht="12.75" customHeight="1">
      <c r="A25" s="22">
        <v>44460</v>
      </c>
      <c r="B25" s="22"/>
      <c r="C25" s="24">
        <f>ROUND(100.499276171609,2)</f>
        <v>100.5</v>
      </c>
      <c r="D25" s="24">
        <f>F25</f>
        <v>94.34</v>
      </c>
      <c r="E25" s="24">
        <f>F25</f>
        <v>94.34</v>
      </c>
      <c r="F25" s="24">
        <f>ROUND(94.3381736543947,2)</f>
        <v>94.34</v>
      </c>
      <c r="G25" s="24"/>
      <c r="H25" s="35"/>
    </row>
    <row r="26" spans="1:8" ht="12.75" customHeight="1">
      <c r="A26" s="22">
        <v>44551</v>
      </c>
      <c r="B26" s="22"/>
      <c r="C26" s="24">
        <f>ROUND(100.499276171609,2)</f>
        <v>100.5</v>
      </c>
      <c r="D26" s="24">
        <f>F26</f>
        <v>96.5</v>
      </c>
      <c r="E26" s="24">
        <f>F26</f>
        <v>96.5</v>
      </c>
      <c r="F26" s="24">
        <f>ROUND(96.4979647016372,2)</f>
        <v>96.5</v>
      </c>
      <c r="G26" s="24"/>
      <c r="H26" s="35"/>
    </row>
    <row r="27" spans="1:8" ht="12.75" customHeight="1">
      <c r="A27" s="22">
        <v>44635</v>
      </c>
      <c r="B27" s="22"/>
      <c r="C27" s="24">
        <f>ROUND(100.499276171609,2)</f>
        <v>100.5</v>
      </c>
      <c r="D27" s="24">
        <f>F27</f>
        <v>96.6</v>
      </c>
      <c r="E27" s="24">
        <f>F27</f>
        <v>96.6</v>
      </c>
      <c r="F27" s="24">
        <f>ROUND(96.5975571134372,2)</f>
        <v>96.6</v>
      </c>
      <c r="G27" s="24"/>
      <c r="H27" s="35"/>
    </row>
    <row r="28" spans="1:8" ht="12.75" customHeight="1">
      <c r="A28" s="22">
        <v>44733</v>
      </c>
      <c r="B28" s="22"/>
      <c r="C28" s="24">
        <f>ROUND(100.499276171609,2)</f>
        <v>100.5</v>
      </c>
      <c r="D28" s="24">
        <f>F28</f>
        <v>97.75</v>
      </c>
      <c r="E28" s="24">
        <f>F28</f>
        <v>97.75</v>
      </c>
      <c r="F28" s="24">
        <f>ROUND(97.7546161946117,2)</f>
        <v>97.75</v>
      </c>
      <c r="G28" s="24"/>
      <c r="H28" s="35"/>
    </row>
    <row r="29" spans="1:8" ht="12.75" customHeight="1">
      <c r="A29" s="22">
        <v>44824</v>
      </c>
      <c r="B29" s="22"/>
      <c r="C29" s="24">
        <f>ROUND(100.499276171609,2)</f>
        <v>100.5</v>
      </c>
      <c r="D29" s="24">
        <f>F29</f>
        <v>99.93</v>
      </c>
      <c r="E29" s="24">
        <f>F29</f>
        <v>99.93</v>
      </c>
      <c r="F29" s="24">
        <f>ROUND(99.9280599340942,2)</f>
        <v>99.93</v>
      </c>
      <c r="G29" s="24"/>
      <c r="H29" s="35"/>
    </row>
    <row r="30" spans="1:8" ht="12.75" customHeight="1">
      <c r="A30" s="22">
        <v>44915</v>
      </c>
      <c r="B30" s="22"/>
      <c r="C30" s="24">
        <f>ROUND(100.499276171609,2)</f>
        <v>100.5</v>
      </c>
      <c r="D30" s="24">
        <f>F30</f>
        <v>101.15</v>
      </c>
      <c r="E30" s="24">
        <f>F30</f>
        <v>101.15</v>
      </c>
      <c r="F30" s="24">
        <f>ROUND(101.149062488289,2)</f>
        <v>101.15</v>
      </c>
      <c r="G30" s="24"/>
      <c r="H30" s="35"/>
    </row>
    <row r="31" spans="1:8" ht="12.75" customHeight="1">
      <c r="A31" s="22">
        <v>45007</v>
      </c>
      <c r="B31" s="22"/>
      <c r="C31" s="24">
        <f>ROUND(100.499276171609,2)</f>
        <v>100.5</v>
      </c>
      <c r="D31" s="24">
        <f>F31</f>
        <v>96.21</v>
      </c>
      <c r="E31" s="24">
        <f>F31</f>
        <v>96.21</v>
      </c>
      <c r="F31" s="24">
        <f>ROUND(96.2107994312124,2)</f>
        <v>96.21</v>
      </c>
      <c r="G31" s="24"/>
      <c r="H31" s="35"/>
    </row>
    <row r="32" spans="1:8" ht="12.75" customHeight="1">
      <c r="A32" s="22">
        <v>45097</v>
      </c>
      <c r="B32" s="22"/>
      <c r="C32" s="24">
        <f>ROUND(100.499276171609,2)</f>
        <v>100.5</v>
      </c>
      <c r="D32" s="24">
        <f>F32</f>
        <v>100.5</v>
      </c>
      <c r="E32" s="24">
        <f>F32</f>
        <v>100.5</v>
      </c>
      <c r="F32" s="24">
        <f>ROUND(100.499276171609,2)</f>
        <v>100.5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ROUND(100.70019850325,2)</f>
        <v>100.7</v>
      </c>
      <c r="D34" s="24">
        <f>F34</f>
        <v>93.95</v>
      </c>
      <c r="E34" s="24">
        <f>F34</f>
        <v>93.95</v>
      </c>
      <c r="F34" s="24">
        <f>ROUND(93.9498227788831,2)</f>
        <v>93.95</v>
      </c>
      <c r="G34" s="24"/>
      <c r="H34" s="35"/>
    </row>
    <row r="35" spans="1:8" ht="12.75" customHeight="1">
      <c r="A35" s="22">
        <v>46097</v>
      </c>
      <c r="B35" s="22"/>
      <c r="C35" s="24">
        <f>ROUND(100.70019850325,2)</f>
        <v>100.7</v>
      </c>
      <c r="D35" s="24">
        <f>F35</f>
        <v>90.89</v>
      </c>
      <c r="E35" s="24">
        <f>F35</f>
        <v>90.89</v>
      </c>
      <c r="F35" s="24">
        <f>ROUND(90.8916208461115,2)</f>
        <v>90.89</v>
      </c>
      <c r="G35" s="24"/>
      <c r="H35" s="35"/>
    </row>
    <row r="36" spans="1:8" ht="12.75" customHeight="1">
      <c r="A36" s="22">
        <v>46188</v>
      </c>
      <c r="B36" s="22"/>
      <c r="C36" s="24">
        <f>ROUND(100.70019850325,2)</f>
        <v>100.7</v>
      </c>
      <c r="D36" s="24">
        <f>F36</f>
        <v>89.58</v>
      </c>
      <c r="E36" s="24">
        <f>F36</f>
        <v>89.58</v>
      </c>
      <c r="F36" s="24">
        <f>ROUND(89.5817662349522,2)</f>
        <v>89.58</v>
      </c>
      <c r="G36" s="24"/>
      <c r="H36" s="35"/>
    </row>
    <row r="37" spans="1:8" ht="12.75" customHeight="1">
      <c r="A37" s="22">
        <v>46286</v>
      </c>
      <c r="B37" s="22"/>
      <c r="C37" s="24">
        <f>ROUND(100.70019850325,2)</f>
        <v>100.7</v>
      </c>
      <c r="D37" s="24">
        <f>F37</f>
        <v>91.71</v>
      </c>
      <c r="E37" s="24">
        <f>F37</f>
        <v>91.71</v>
      </c>
      <c r="F37" s="24">
        <f>ROUND(91.7075532553358,2)</f>
        <v>91.71</v>
      </c>
      <c r="G37" s="24"/>
      <c r="H37" s="35"/>
    </row>
    <row r="38" spans="1:8" ht="12.75" customHeight="1">
      <c r="A38" s="22">
        <v>46377</v>
      </c>
      <c r="B38" s="22"/>
      <c r="C38" s="24">
        <f>ROUND(100.70019850325,2)</f>
        <v>100.7</v>
      </c>
      <c r="D38" s="24">
        <f>F38</f>
        <v>95.47</v>
      </c>
      <c r="E38" s="24">
        <f>F38</f>
        <v>95.47</v>
      </c>
      <c r="F38" s="24">
        <f>ROUND(95.4739211547215,2)</f>
        <v>95.47</v>
      </c>
      <c r="G38" s="24"/>
      <c r="H38" s="35"/>
    </row>
    <row r="39" spans="1:8" ht="12.75" customHeight="1">
      <c r="A39" s="22">
        <v>46461</v>
      </c>
      <c r="B39" s="22"/>
      <c r="C39" s="24">
        <f>ROUND(100.70019850325,2)</f>
        <v>100.7</v>
      </c>
      <c r="D39" s="24">
        <f>F39</f>
        <v>94</v>
      </c>
      <c r="E39" s="24">
        <f>F39</f>
        <v>94</v>
      </c>
      <c r="F39" s="24">
        <f>ROUND(93.9985146613206,2)</f>
        <v>94</v>
      </c>
      <c r="G39" s="24"/>
      <c r="H39" s="35"/>
    </row>
    <row r="40" spans="1:8" ht="12.75" customHeight="1">
      <c r="A40" s="22">
        <v>46559</v>
      </c>
      <c r="B40" s="22"/>
      <c r="C40" s="24">
        <f>ROUND(100.70019850325,2)</f>
        <v>100.7</v>
      </c>
      <c r="D40" s="24">
        <f>F40</f>
        <v>96.04</v>
      </c>
      <c r="E40" s="24">
        <f>F40</f>
        <v>96.04</v>
      </c>
      <c r="F40" s="24">
        <f>ROUND(96.0403287520724,2)</f>
        <v>96.04</v>
      </c>
      <c r="G40" s="24"/>
      <c r="H40" s="35"/>
    </row>
    <row r="41" spans="1:8" ht="12.75" customHeight="1">
      <c r="A41" s="22">
        <v>46650</v>
      </c>
      <c r="B41" s="22"/>
      <c r="C41" s="24">
        <f>ROUND(100.70019850325,2)</f>
        <v>100.7</v>
      </c>
      <c r="D41" s="24">
        <f>F41</f>
        <v>99.75</v>
      </c>
      <c r="E41" s="24">
        <f>F41</f>
        <v>99.75</v>
      </c>
      <c r="F41" s="24">
        <f>ROUND(99.7474323879965,2)</f>
        <v>99.75</v>
      </c>
      <c r="G41" s="24"/>
      <c r="H41" s="35"/>
    </row>
    <row r="42" spans="1:8" ht="12.75" customHeight="1">
      <c r="A42" s="22">
        <v>46741</v>
      </c>
      <c r="B42" s="22"/>
      <c r="C42" s="24">
        <f>ROUND(100.70019850325,2)</f>
        <v>100.7</v>
      </c>
      <c r="D42" s="24">
        <f>F42</f>
        <v>100.06</v>
      </c>
      <c r="E42" s="24">
        <f>F42</f>
        <v>100.06</v>
      </c>
      <c r="F42" s="24">
        <f>ROUND(100.064238840833,2)</f>
        <v>100.06</v>
      </c>
      <c r="G42" s="24"/>
      <c r="H42" s="35"/>
    </row>
    <row r="43" spans="1:8" ht="12.75" customHeight="1">
      <c r="A43" s="22">
        <v>46834</v>
      </c>
      <c r="B43" s="22"/>
      <c r="C43" s="24">
        <f>ROUND(100.70019850325,2)</f>
        <v>100.7</v>
      </c>
      <c r="D43" s="24">
        <f>F43</f>
        <v>95.24</v>
      </c>
      <c r="E43" s="24">
        <f>F43</f>
        <v>95.24</v>
      </c>
      <c r="F43" s="24">
        <f>ROUND(95.2442026213772,2)</f>
        <v>95.24</v>
      </c>
      <c r="G43" s="24"/>
      <c r="H43" s="35"/>
    </row>
    <row r="44" spans="1:8" ht="12.75" customHeight="1">
      <c r="A44" s="22">
        <v>46924</v>
      </c>
      <c r="B44" s="22"/>
      <c r="C44" s="24">
        <f>ROUND(100.70019850325,2)</f>
        <v>100.7</v>
      </c>
      <c r="D44" s="24">
        <f>F44</f>
        <v>100.7</v>
      </c>
      <c r="E44" s="24">
        <f>F44</f>
        <v>100.7</v>
      </c>
      <c r="F44" s="24">
        <f>ROUND(100.70019850325,2)</f>
        <v>100.7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ROUND(2.28,5)</f>
        <v>2.28</v>
      </c>
      <c r="D46" s="26">
        <f>F46</f>
        <v>2.28</v>
      </c>
      <c r="E46" s="26">
        <f>F46</f>
        <v>2.28</v>
      </c>
      <c r="F46" s="26">
        <f>ROUND(2.28,5)</f>
        <v>2.28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ROUND(2.62,5)</f>
        <v>2.62</v>
      </c>
      <c r="D48" s="26">
        <f>F48</f>
        <v>2.62</v>
      </c>
      <c r="E48" s="26">
        <f>F48</f>
        <v>2.62</v>
      </c>
      <c r="F48" s="26">
        <f>ROUND(2.62,5)</f>
        <v>2.62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ROUND(2.76,5)</f>
        <v>2.76</v>
      </c>
      <c r="D50" s="26">
        <f>F50</f>
        <v>2.76</v>
      </c>
      <c r="E50" s="26">
        <f>F50</f>
        <v>2.76</v>
      </c>
      <c r="F50" s="26">
        <f>ROUND(2.76,5)</f>
        <v>2.76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ROUND(3.27,5)</f>
        <v>3.27</v>
      </c>
      <c r="D52" s="26">
        <f>F52</f>
        <v>3.27</v>
      </c>
      <c r="E52" s="26">
        <f>F52</f>
        <v>3.27</v>
      </c>
      <c r="F52" s="26">
        <f>ROUND(3.27,5)</f>
        <v>3.27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ROUND(10.47,5)</f>
        <v>10.47</v>
      </c>
      <c r="D54" s="26">
        <f>F54</f>
        <v>10.47</v>
      </c>
      <c r="E54" s="26">
        <f>F54</f>
        <v>10.47</v>
      </c>
      <c r="F54" s="26">
        <f>ROUND(10.47,5)</f>
        <v>10.47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ROUND(7.775,5)</f>
        <v>7.775</v>
      </c>
      <c r="D56" s="26">
        <f>F56</f>
        <v>7.775</v>
      </c>
      <c r="E56" s="26">
        <f>F56</f>
        <v>7.775</v>
      </c>
      <c r="F56" s="26">
        <f>ROUND(7.775,5)</f>
        <v>7.775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ROUND(8.38,3)</f>
        <v>8.38</v>
      </c>
      <c r="D58" s="27">
        <f>F58</f>
        <v>8.38</v>
      </c>
      <c r="E58" s="27">
        <f>F58</f>
        <v>8.38</v>
      </c>
      <c r="F58" s="27">
        <f>ROUND(8.38,3)</f>
        <v>8.38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ROUND(2.16,3)</f>
        <v>2.16</v>
      </c>
      <c r="D60" s="27">
        <f>F60</f>
        <v>2.16</v>
      </c>
      <c r="E60" s="27">
        <f>F60</f>
        <v>2.16</v>
      </c>
      <c r="F60" s="27">
        <f>ROUND(2.16,3)</f>
        <v>2.16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ROUND(2.62,3)</f>
        <v>2.62</v>
      </c>
      <c r="D62" s="27">
        <f>F62</f>
        <v>2.62</v>
      </c>
      <c r="E62" s="27">
        <f>F62</f>
        <v>2.62</v>
      </c>
      <c r="F62" s="27">
        <f>ROUND(2.62,3)</f>
        <v>2.62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ROUND(6.71,3)</f>
        <v>6.71</v>
      </c>
      <c r="D64" s="27">
        <f>F64</f>
        <v>6.71</v>
      </c>
      <c r="E64" s="27">
        <f>F64</f>
        <v>6.71</v>
      </c>
      <c r="F64" s="27">
        <f>ROUND(6.71,3)</f>
        <v>6.71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ROUND(7.23,3)</f>
        <v>7.23</v>
      </c>
      <c r="D66" s="27">
        <f>F66</f>
        <v>7.23</v>
      </c>
      <c r="E66" s="27">
        <f>F66</f>
        <v>7.23</v>
      </c>
      <c r="F66" s="27">
        <f>ROUND(7.23,3)</f>
        <v>7.23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ROUND(7.45,3)</f>
        <v>7.45</v>
      </c>
      <c r="D68" s="27">
        <f>F68</f>
        <v>7.45</v>
      </c>
      <c r="E68" s="27">
        <f>F68</f>
        <v>7.45</v>
      </c>
      <c r="F68" s="27">
        <f>ROUND(7.45,3)</f>
        <v>7.45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ROUND(9.14,3)</f>
        <v>9.14</v>
      </c>
      <c r="D70" s="27">
        <f>F70</f>
        <v>9.14</v>
      </c>
      <c r="E70" s="27">
        <f>F70</f>
        <v>9.14</v>
      </c>
      <c r="F70" s="27">
        <f>ROUND(9.14,3)</f>
        <v>9.14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ROUND(2.53,3)</f>
        <v>2.53</v>
      </c>
      <c r="D72" s="27">
        <f>F72</f>
        <v>2.53</v>
      </c>
      <c r="E72" s="27">
        <f>F72</f>
        <v>2.53</v>
      </c>
      <c r="F72" s="27">
        <f>ROUND(2.53,3)</f>
        <v>2.53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ROUND(2.07,3)</f>
        <v>2.07</v>
      </c>
      <c r="D74" s="27">
        <f>F74</f>
        <v>2.07</v>
      </c>
      <c r="E74" s="27">
        <f>F74</f>
        <v>2.07</v>
      </c>
      <c r="F74" s="27">
        <f>ROUND(2.07,3)</f>
        <v>2.07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ROUND(8.885,3)</f>
        <v>8.885</v>
      </c>
      <c r="D76" s="27">
        <f>F76</f>
        <v>8.885</v>
      </c>
      <c r="E76" s="27">
        <f>F76</f>
        <v>8.885</v>
      </c>
      <c r="F76" s="27">
        <f>ROUND(8.885,3)</f>
        <v>8.885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ROUND(2.28,5)</f>
        <v>2.28</v>
      </c>
      <c r="D78" s="26">
        <f>F78</f>
        <v>135.004</v>
      </c>
      <c r="E78" s="26">
        <f>F78</f>
        <v>135.004</v>
      </c>
      <c r="F78" s="26">
        <f>ROUND(135.004,5)</f>
        <v>135.004</v>
      </c>
      <c r="G78" s="24"/>
      <c r="H78" s="35"/>
    </row>
    <row r="79" spans="1:8" ht="12.75" customHeight="1">
      <c r="A79" s="22">
        <v>43405</v>
      </c>
      <c r="B79" s="22"/>
      <c r="C79" s="26">
        <f>ROUND(2.28,5)</f>
        <v>2.28</v>
      </c>
      <c r="D79" s="26">
        <f>F79</f>
        <v>137.44896</v>
      </c>
      <c r="E79" s="26">
        <f>F79</f>
        <v>137.44896</v>
      </c>
      <c r="F79" s="26">
        <f>ROUND(137.44896,5)</f>
        <v>137.44896</v>
      </c>
      <c r="G79" s="24"/>
      <c r="H79" s="35"/>
    </row>
    <row r="80" spans="1:8" ht="12.75" customHeight="1">
      <c r="A80" s="22">
        <v>43503</v>
      </c>
      <c r="B80" s="22"/>
      <c r="C80" s="26">
        <f>ROUND(2.28,5)</f>
        <v>2.28</v>
      </c>
      <c r="D80" s="26">
        <f>F80</f>
        <v>138.73144</v>
      </c>
      <c r="E80" s="26">
        <f>F80</f>
        <v>138.73144</v>
      </c>
      <c r="F80" s="26">
        <f>ROUND(138.73144,5)</f>
        <v>138.73144</v>
      </c>
      <c r="G80" s="24"/>
      <c r="H80" s="35"/>
    </row>
    <row r="81" spans="1:8" ht="12.75" customHeight="1">
      <c r="A81" s="22">
        <v>43587</v>
      </c>
      <c r="B81" s="22"/>
      <c r="C81" s="26">
        <f>ROUND(2.28,5)</f>
        <v>2.28</v>
      </c>
      <c r="D81" s="26">
        <f>F81</f>
        <v>141.11635</v>
      </c>
      <c r="E81" s="26">
        <f>F81</f>
        <v>141.11635</v>
      </c>
      <c r="F81" s="26">
        <f>ROUND(141.11635,5)</f>
        <v>141.11635</v>
      </c>
      <c r="G81" s="24"/>
      <c r="H81" s="35"/>
    </row>
    <row r="82" spans="1:8" ht="12.75" customHeight="1">
      <c r="A82" s="22">
        <v>43678</v>
      </c>
      <c r="B82" s="22"/>
      <c r="C82" s="26">
        <f>ROUND(2.28,5)</f>
        <v>2.28</v>
      </c>
      <c r="D82" s="26">
        <f>F82</f>
        <v>143.58001</v>
      </c>
      <c r="E82" s="26">
        <f>F82</f>
        <v>143.58001</v>
      </c>
      <c r="F82" s="26">
        <f>ROUND(143.58001,5)</f>
        <v>143.58001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ROUND(101.67831,5)</f>
        <v>101.67831</v>
      </c>
      <c r="D84" s="26">
        <f>F84</f>
        <v>103.3705</v>
      </c>
      <c r="E84" s="26">
        <f>F84</f>
        <v>103.3705</v>
      </c>
      <c r="F84" s="26">
        <f>ROUND(103.3705,5)</f>
        <v>103.3705</v>
      </c>
      <c r="G84" s="24"/>
      <c r="H84" s="35"/>
    </row>
    <row r="85" spans="1:8" ht="12.75" customHeight="1">
      <c r="A85" s="22">
        <v>43405</v>
      </c>
      <c r="B85" s="22"/>
      <c r="C85" s="26">
        <f>ROUND(101.67831,5)</f>
        <v>101.67831</v>
      </c>
      <c r="D85" s="26">
        <f>F85</f>
        <v>104.193</v>
      </c>
      <c r="E85" s="26">
        <f>F85</f>
        <v>104.193</v>
      </c>
      <c r="F85" s="26">
        <f>ROUND(104.193,5)</f>
        <v>104.193</v>
      </c>
      <c r="G85" s="24"/>
      <c r="H85" s="35"/>
    </row>
    <row r="86" spans="1:8" ht="12.75" customHeight="1">
      <c r="A86" s="22">
        <v>43503</v>
      </c>
      <c r="B86" s="22"/>
      <c r="C86" s="26">
        <f>ROUND(101.67831,5)</f>
        <v>101.67831</v>
      </c>
      <c r="D86" s="26">
        <f>F86</f>
        <v>106.23665</v>
      </c>
      <c r="E86" s="26">
        <f>F86</f>
        <v>106.23665</v>
      </c>
      <c r="F86" s="26">
        <f>ROUND(106.23665,5)</f>
        <v>106.23665</v>
      </c>
      <c r="G86" s="24"/>
      <c r="H86" s="35"/>
    </row>
    <row r="87" spans="1:8" ht="12.75" customHeight="1">
      <c r="A87" s="22">
        <v>43587</v>
      </c>
      <c r="B87" s="22"/>
      <c r="C87" s="26">
        <f>ROUND(101.67831,5)</f>
        <v>101.67831</v>
      </c>
      <c r="D87" s="26">
        <f>F87</f>
        <v>106.99227</v>
      </c>
      <c r="E87" s="26">
        <f>F87</f>
        <v>106.99227</v>
      </c>
      <c r="F87" s="26">
        <f>ROUND(106.99227,5)</f>
        <v>106.99227</v>
      </c>
      <c r="G87" s="24"/>
      <c r="H87" s="35"/>
    </row>
    <row r="88" spans="1:8" ht="12.75" customHeight="1">
      <c r="A88" s="22">
        <v>43678</v>
      </c>
      <c r="B88" s="22"/>
      <c r="C88" s="26">
        <f>ROUND(101.67831,5)</f>
        <v>101.67831</v>
      </c>
      <c r="D88" s="26">
        <f>F88</f>
        <v>108.85974</v>
      </c>
      <c r="E88" s="26">
        <f>F88</f>
        <v>108.85974</v>
      </c>
      <c r="F88" s="26">
        <f>ROUND(108.85974,5)</f>
        <v>108.85974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ROUND(8.805,5)</f>
        <v>8.805</v>
      </c>
      <c r="D90" s="26">
        <f>F90</f>
        <v>8.85782</v>
      </c>
      <c r="E90" s="26">
        <f>F90</f>
        <v>8.85782</v>
      </c>
      <c r="F90" s="26">
        <f>ROUND(8.85782,5)</f>
        <v>8.85782</v>
      </c>
      <c r="G90" s="24"/>
      <c r="H90" s="35"/>
    </row>
    <row r="91" spans="1:8" ht="12.75" customHeight="1">
      <c r="A91" s="22">
        <v>43405</v>
      </c>
      <c r="B91" s="22"/>
      <c r="C91" s="26">
        <f>ROUND(8.805,5)</f>
        <v>8.805</v>
      </c>
      <c r="D91" s="26">
        <f>F91</f>
        <v>8.9098</v>
      </c>
      <c r="E91" s="26">
        <f>F91</f>
        <v>8.9098</v>
      </c>
      <c r="F91" s="26">
        <f>ROUND(8.9098,5)</f>
        <v>8.9098</v>
      </c>
      <c r="G91" s="24"/>
      <c r="H91" s="35"/>
    </row>
    <row r="92" spans="1:8" ht="12.75" customHeight="1">
      <c r="A92" s="22">
        <v>43503</v>
      </c>
      <c r="B92" s="22"/>
      <c r="C92" s="26">
        <f>ROUND(8.805,5)</f>
        <v>8.805</v>
      </c>
      <c r="D92" s="26">
        <f>F92</f>
        <v>8.96943</v>
      </c>
      <c r="E92" s="26">
        <f>F92</f>
        <v>8.96943</v>
      </c>
      <c r="F92" s="26">
        <f>ROUND(8.96943,5)</f>
        <v>8.96943</v>
      </c>
      <c r="G92" s="24"/>
      <c r="H92" s="35"/>
    </row>
    <row r="93" spans="1:8" ht="12.75" customHeight="1">
      <c r="A93" s="22">
        <v>43587</v>
      </c>
      <c r="B93" s="22"/>
      <c r="C93" s="26">
        <f>ROUND(8.805,5)</f>
        <v>8.805</v>
      </c>
      <c r="D93" s="26">
        <f>F93</f>
        <v>9.01865</v>
      </c>
      <c r="E93" s="26">
        <f>F93</f>
        <v>9.01865</v>
      </c>
      <c r="F93" s="26">
        <f>ROUND(9.01865,5)</f>
        <v>9.01865</v>
      </c>
      <c r="G93" s="24"/>
      <c r="H93" s="35"/>
    </row>
    <row r="94" spans="1:8" ht="12.75" customHeight="1">
      <c r="A94" s="22">
        <v>43678</v>
      </c>
      <c r="B94" s="22"/>
      <c r="C94" s="26">
        <f>ROUND(8.805,5)</f>
        <v>8.805</v>
      </c>
      <c r="D94" s="26">
        <f>F94</f>
        <v>9.086</v>
      </c>
      <c r="E94" s="26">
        <f>F94</f>
        <v>9.086</v>
      </c>
      <c r="F94" s="26">
        <f>ROUND(9.086,5)</f>
        <v>9.086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ROUND(8.975,5)</f>
        <v>8.975</v>
      </c>
      <c r="D96" s="26">
        <f>F96</f>
        <v>9.02542</v>
      </c>
      <c r="E96" s="26">
        <f>F96</f>
        <v>9.02542</v>
      </c>
      <c r="F96" s="26">
        <f>ROUND(9.02542,5)</f>
        <v>9.02542</v>
      </c>
      <c r="G96" s="24"/>
      <c r="H96" s="35"/>
    </row>
    <row r="97" spans="1:8" ht="12.75" customHeight="1">
      <c r="A97" s="22">
        <v>43405</v>
      </c>
      <c r="B97" s="22"/>
      <c r="C97" s="26">
        <f>ROUND(8.975,5)</f>
        <v>8.975</v>
      </c>
      <c r="D97" s="26">
        <f>F97</f>
        <v>9.0811</v>
      </c>
      <c r="E97" s="26">
        <f>F97</f>
        <v>9.0811</v>
      </c>
      <c r="F97" s="26">
        <f>ROUND(9.0811,5)</f>
        <v>9.0811</v>
      </c>
      <c r="G97" s="24"/>
      <c r="H97" s="35"/>
    </row>
    <row r="98" spans="1:8" ht="12.75" customHeight="1">
      <c r="A98" s="22">
        <v>43503</v>
      </c>
      <c r="B98" s="22"/>
      <c r="C98" s="26">
        <f>ROUND(8.975,5)</f>
        <v>8.975</v>
      </c>
      <c r="D98" s="26">
        <f>F98</f>
        <v>9.14385</v>
      </c>
      <c r="E98" s="26">
        <f>F98</f>
        <v>9.14385</v>
      </c>
      <c r="F98" s="26">
        <f>ROUND(9.14385,5)</f>
        <v>9.14385</v>
      </c>
      <c r="G98" s="24"/>
      <c r="H98" s="35"/>
    </row>
    <row r="99" spans="1:8" ht="12.75" customHeight="1">
      <c r="A99" s="22">
        <v>43587</v>
      </c>
      <c r="B99" s="22"/>
      <c r="C99" s="26">
        <f>ROUND(8.975,5)</f>
        <v>8.975</v>
      </c>
      <c r="D99" s="26">
        <f>F99</f>
        <v>9.19222</v>
      </c>
      <c r="E99" s="26">
        <f>F99</f>
        <v>9.19222</v>
      </c>
      <c r="F99" s="26">
        <f>ROUND(9.19222,5)</f>
        <v>9.19222</v>
      </c>
      <c r="G99" s="24"/>
      <c r="H99" s="35"/>
    </row>
    <row r="100" spans="1:8" ht="12.75" customHeight="1">
      <c r="A100" s="22">
        <v>43678</v>
      </c>
      <c r="B100" s="22"/>
      <c r="C100" s="26">
        <f>ROUND(8.975,5)</f>
        <v>8.975</v>
      </c>
      <c r="D100" s="26">
        <f>F100</f>
        <v>9.25544</v>
      </c>
      <c r="E100" s="26">
        <f>F100</f>
        <v>9.25544</v>
      </c>
      <c r="F100" s="26">
        <f>ROUND(9.25544,5)</f>
        <v>9.25544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ROUND(105.90457,5)</f>
        <v>105.90457</v>
      </c>
      <c r="D102" s="26">
        <f>F102</f>
        <v>107.66701</v>
      </c>
      <c r="E102" s="26">
        <f>F102</f>
        <v>107.66701</v>
      </c>
      <c r="F102" s="26">
        <f>ROUND(107.66701,5)</f>
        <v>107.66701</v>
      </c>
      <c r="G102" s="24"/>
      <c r="H102" s="35"/>
    </row>
    <row r="103" spans="1:8" ht="12.75" customHeight="1">
      <c r="A103" s="22">
        <v>43405</v>
      </c>
      <c r="B103" s="22"/>
      <c r="C103" s="26">
        <f>ROUND(105.90457,5)</f>
        <v>105.90457</v>
      </c>
      <c r="D103" s="26">
        <f>F103</f>
        <v>108.49589</v>
      </c>
      <c r="E103" s="26">
        <f>F103</f>
        <v>108.49589</v>
      </c>
      <c r="F103" s="26">
        <f>ROUND(108.49589,5)</f>
        <v>108.49589</v>
      </c>
      <c r="G103" s="24"/>
      <c r="H103" s="35"/>
    </row>
    <row r="104" spans="1:8" ht="12.75" customHeight="1">
      <c r="A104" s="22">
        <v>43503</v>
      </c>
      <c r="B104" s="22"/>
      <c r="C104" s="26">
        <f>ROUND(105.90457,5)</f>
        <v>105.90457</v>
      </c>
      <c r="D104" s="26">
        <f>F104</f>
        <v>110.62412</v>
      </c>
      <c r="E104" s="26">
        <f>F104</f>
        <v>110.62412</v>
      </c>
      <c r="F104" s="26">
        <f>ROUND(110.62412,5)</f>
        <v>110.62412</v>
      </c>
      <c r="G104" s="24"/>
      <c r="H104" s="35"/>
    </row>
    <row r="105" spans="1:8" ht="12.75" customHeight="1">
      <c r="A105" s="22">
        <v>43587</v>
      </c>
      <c r="B105" s="22"/>
      <c r="C105" s="26">
        <f>ROUND(105.90457,5)</f>
        <v>105.90457</v>
      </c>
      <c r="D105" s="26">
        <f>F105</f>
        <v>111.38224</v>
      </c>
      <c r="E105" s="26">
        <f>F105</f>
        <v>111.38224</v>
      </c>
      <c r="F105" s="26">
        <f>ROUND(111.38224,5)</f>
        <v>111.38224</v>
      </c>
      <c r="G105" s="24"/>
      <c r="H105" s="35"/>
    </row>
    <row r="106" spans="1:8" ht="12.75" customHeight="1">
      <c r="A106" s="22">
        <v>43678</v>
      </c>
      <c r="B106" s="22"/>
      <c r="C106" s="26">
        <f>ROUND(105.90457,5)</f>
        <v>105.90457</v>
      </c>
      <c r="D106" s="26">
        <f>F106</f>
        <v>113.32654</v>
      </c>
      <c r="E106" s="26">
        <f>F106</f>
        <v>113.32654</v>
      </c>
      <c r="F106" s="26">
        <f>ROUND(113.32654,5)</f>
        <v>113.32654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ROUND(9.205,5)</f>
        <v>9.205</v>
      </c>
      <c r="D108" s="26">
        <f>F108</f>
        <v>9.25847</v>
      </c>
      <c r="E108" s="26">
        <f>F108</f>
        <v>9.25847</v>
      </c>
      <c r="F108" s="26">
        <f>ROUND(9.25847,5)</f>
        <v>9.25847</v>
      </c>
      <c r="G108" s="24"/>
      <c r="H108" s="35"/>
    </row>
    <row r="109" spans="1:8" ht="12.75" customHeight="1">
      <c r="A109" s="22">
        <v>43405</v>
      </c>
      <c r="B109" s="22"/>
      <c r="C109" s="26">
        <f>ROUND(9.205,5)</f>
        <v>9.205</v>
      </c>
      <c r="D109" s="26">
        <f>F109</f>
        <v>9.31151</v>
      </c>
      <c r="E109" s="26">
        <f>F109</f>
        <v>9.31151</v>
      </c>
      <c r="F109" s="26">
        <f>ROUND(9.31151,5)</f>
        <v>9.31151</v>
      </c>
      <c r="G109" s="24"/>
      <c r="H109" s="35"/>
    </row>
    <row r="110" spans="1:8" ht="12.75" customHeight="1">
      <c r="A110" s="22">
        <v>43503</v>
      </c>
      <c r="B110" s="22"/>
      <c r="C110" s="26">
        <f>ROUND(9.205,5)</f>
        <v>9.205</v>
      </c>
      <c r="D110" s="26">
        <f>F110</f>
        <v>9.37167</v>
      </c>
      <c r="E110" s="26">
        <f>F110</f>
        <v>9.37167</v>
      </c>
      <c r="F110" s="26">
        <f>ROUND(9.37167,5)</f>
        <v>9.37167</v>
      </c>
      <c r="G110" s="24"/>
      <c r="H110" s="35"/>
    </row>
    <row r="111" spans="1:8" ht="12.75" customHeight="1">
      <c r="A111" s="22">
        <v>43587</v>
      </c>
      <c r="B111" s="22"/>
      <c r="C111" s="26">
        <f>ROUND(9.205,5)</f>
        <v>9.205</v>
      </c>
      <c r="D111" s="26">
        <f>F111</f>
        <v>9.42145</v>
      </c>
      <c r="E111" s="26">
        <f>F111</f>
        <v>9.42145</v>
      </c>
      <c r="F111" s="26">
        <f>ROUND(9.42145,5)</f>
        <v>9.42145</v>
      </c>
      <c r="G111" s="24"/>
      <c r="H111" s="35"/>
    </row>
    <row r="112" spans="1:8" ht="12.75" customHeight="1">
      <c r="A112" s="22">
        <v>43678</v>
      </c>
      <c r="B112" s="22"/>
      <c r="C112" s="26">
        <f>ROUND(9.205,5)</f>
        <v>9.205</v>
      </c>
      <c r="D112" s="26">
        <f>F112</f>
        <v>9.48659</v>
      </c>
      <c r="E112" s="26">
        <f>F112</f>
        <v>9.48659</v>
      </c>
      <c r="F112" s="26">
        <f>ROUND(9.48659,5)</f>
        <v>9.48659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ROUND(2.62,5)</f>
        <v>2.62</v>
      </c>
      <c r="D114" s="26">
        <f>F114</f>
        <v>129.5011</v>
      </c>
      <c r="E114" s="26">
        <f>F114</f>
        <v>129.5011</v>
      </c>
      <c r="F114" s="26">
        <f>ROUND(129.5011,5)</f>
        <v>129.5011</v>
      </c>
      <c r="G114" s="24"/>
      <c r="H114" s="35"/>
    </row>
    <row r="115" spans="1:8" ht="12.75" customHeight="1">
      <c r="A115" s="22">
        <v>43405</v>
      </c>
      <c r="B115" s="22"/>
      <c r="C115" s="26">
        <f>ROUND(2.62,5)</f>
        <v>2.62</v>
      </c>
      <c r="D115" s="26">
        <f>F115</f>
        <v>131.84626</v>
      </c>
      <c r="E115" s="26">
        <f>F115</f>
        <v>131.84626</v>
      </c>
      <c r="F115" s="26">
        <f>ROUND(131.84626,5)</f>
        <v>131.84626</v>
      </c>
      <c r="G115" s="24"/>
      <c r="H115" s="35"/>
    </row>
    <row r="116" spans="1:8" ht="12.75" customHeight="1">
      <c r="A116" s="22">
        <v>43503</v>
      </c>
      <c r="B116" s="22"/>
      <c r="C116" s="26">
        <f>ROUND(2.62,5)</f>
        <v>2.62</v>
      </c>
      <c r="D116" s="26">
        <f>F116</f>
        <v>132.84222</v>
      </c>
      <c r="E116" s="26">
        <f>F116</f>
        <v>132.84222</v>
      </c>
      <c r="F116" s="26">
        <f>ROUND(132.84222,5)</f>
        <v>132.84222</v>
      </c>
      <c r="G116" s="24"/>
      <c r="H116" s="35"/>
    </row>
    <row r="117" spans="1:8" ht="12.75" customHeight="1">
      <c r="A117" s="22">
        <v>43587</v>
      </c>
      <c r="B117" s="22"/>
      <c r="C117" s="26">
        <f>ROUND(2.62,5)</f>
        <v>2.62</v>
      </c>
      <c r="D117" s="26">
        <f>F117</f>
        <v>135.12575</v>
      </c>
      <c r="E117" s="26">
        <f>F117</f>
        <v>135.12575</v>
      </c>
      <c r="F117" s="26">
        <f>ROUND(135.12575,5)</f>
        <v>135.12575</v>
      </c>
      <c r="G117" s="24"/>
      <c r="H117" s="35"/>
    </row>
    <row r="118" spans="1:8" ht="12.75" customHeight="1">
      <c r="A118" s="22">
        <v>43678</v>
      </c>
      <c r="B118" s="22"/>
      <c r="C118" s="26">
        <f>ROUND(2.62,5)</f>
        <v>2.62</v>
      </c>
      <c r="D118" s="26">
        <f>F118</f>
        <v>137.48455</v>
      </c>
      <c r="E118" s="26">
        <f>F118</f>
        <v>137.48455</v>
      </c>
      <c r="F118" s="26">
        <f>ROUND(137.48455,5)</f>
        <v>137.48455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ROUND(9.29,5)</f>
        <v>9.29</v>
      </c>
      <c r="D120" s="26">
        <f>F120</f>
        <v>9.34367</v>
      </c>
      <c r="E120" s="26">
        <f>F120</f>
        <v>9.34367</v>
      </c>
      <c r="F120" s="26">
        <f>ROUND(9.34367,5)</f>
        <v>9.34367</v>
      </c>
      <c r="G120" s="24"/>
      <c r="H120" s="35"/>
    </row>
    <row r="121" spans="1:8" ht="12.75" customHeight="1">
      <c r="A121" s="22">
        <v>43405</v>
      </c>
      <c r="B121" s="22"/>
      <c r="C121" s="26">
        <f>ROUND(9.29,5)</f>
        <v>9.29</v>
      </c>
      <c r="D121" s="26">
        <f>F121</f>
        <v>9.39698</v>
      </c>
      <c r="E121" s="26">
        <f>F121</f>
        <v>9.39698</v>
      </c>
      <c r="F121" s="26">
        <f>ROUND(9.39698,5)</f>
        <v>9.39698</v>
      </c>
      <c r="G121" s="24"/>
      <c r="H121" s="35"/>
    </row>
    <row r="122" spans="1:8" ht="12.75" customHeight="1">
      <c r="A122" s="22">
        <v>43503</v>
      </c>
      <c r="B122" s="22"/>
      <c r="C122" s="26">
        <f>ROUND(9.29,5)</f>
        <v>9.29</v>
      </c>
      <c r="D122" s="26">
        <f>F122</f>
        <v>9.45734</v>
      </c>
      <c r="E122" s="26">
        <f>F122</f>
        <v>9.45734</v>
      </c>
      <c r="F122" s="26">
        <f>ROUND(9.45734,5)</f>
        <v>9.45734</v>
      </c>
      <c r="G122" s="24"/>
      <c r="H122" s="35"/>
    </row>
    <row r="123" spans="1:8" ht="12.75" customHeight="1">
      <c r="A123" s="22">
        <v>43587</v>
      </c>
      <c r="B123" s="22"/>
      <c r="C123" s="26">
        <f>ROUND(9.29,5)</f>
        <v>9.29</v>
      </c>
      <c r="D123" s="26">
        <f>F123</f>
        <v>9.5073</v>
      </c>
      <c r="E123" s="26">
        <f>F123</f>
        <v>9.5073</v>
      </c>
      <c r="F123" s="26">
        <f>ROUND(9.5073,5)</f>
        <v>9.5073</v>
      </c>
      <c r="G123" s="24"/>
      <c r="H123" s="35"/>
    </row>
    <row r="124" spans="1:8" ht="12.75" customHeight="1">
      <c r="A124" s="22">
        <v>43678</v>
      </c>
      <c r="B124" s="22"/>
      <c r="C124" s="26">
        <f>ROUND(9.29,5)</f>
        <v>9.29</v>
      </c>
      <c r="D124" s="26">
        <f>F124</f>
        <v>9.57224</v>
      </c>
      <c r="E124" s="26">
        <f>F124</f>
        <v>9.57224</v>
      </c>
      <c r="F124" s="26">
        <f>ROUND(9.57224,5)</f>
        <v>9.57224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ROUND(9.34,5)</f>
        <v>9.34</v>
      </c>
      <c r="D126" s="26">
        <f>F126</f>
        <v>9.39228</v>
      </c>
      <c r="E126" s="26">
        <f>F126</f>
        <v>9.39228</v>
      </c>
      <c r="F126" s="26">
        <f>ROUND(9.39228,5)</f>
        <v>9.39228</v>
      </c>
      <c r="G126" s="24"/>
      <c r="H126" s="35"/>
    </row>
    <row r="127" spans="1:8" ht="12.75" customHeight="1">
      <c r="A127" s="22">
        <v>43405</v>
      </c>
      <c r="B127" s="22"/>
      <c r="C127" s="26">
        <f>ROUND(9.34,5)</f>
        <v>9.34</v>
      </c>
      <c r="D127" s="26">
        <f>F127</f>
        <v>9.4442</v>
      </c>
      <c r="E127" s="26">
        <f>F127</f>
        <v>9.4442</v>
      </c>
      <c r="F127" s="26">
        <f>ROUND(9.4442,5)</f>
        <v>9.4442</v>
      </c>
      <c r="G127" s="24"/>
      <c r="H127" s="35"/>
    </row>
    <row r="128" spans="1:8" ht="12.75" customHeight="1">
      <c r="A128" s="22">
        <v>43503</v>
      </c>
      <c r="B128" s="22"/>
      <c r="C128" s="26">
        <f>ROUND(9.34,5)</f>
        <v>9.34</v>
      </c>
      <c r="D128" s="26">
        <f>F128</f>
        <v>9.50286</v>
      </c>
      <c r="E128" s="26">
        <f>F128</f>
        <v>9.50286</v>
      </c>
      <c r="F128" s="26">
        <f>ROUND(9.50286,5)</f>
        <v>9.50286</v>
      </c>
      <c r="G128" s="24"/>
      <c r="H128" s="35"/>
    </row>
    <row r="129" spans="1:8" ht="12.75" customHeight="1">
      <c r="A129" s="22">
        <v>43587</v>
      </c>
      <c r="B129" s="22"/>
      <c r="C129" s="26">
        <f>ROUND(9.34,5)</f>
        <v>9.34</v>
      </c>
      <c r="D129" s="26">
        <f>F129</f>
        <v>9.55137</v>
      </c>
      <c r="E129" s="26">
        <f>F129</f>
        <v>9.55137</v>
      </c>
      <c r="F129" s="26">
        <f>ROUND(9.55137,5)</f>
        <v>9.55137</v>
      </c>
      <c r="G129" s="24"/>
      <c r="H129" s="35"/>
    </row>
    <row r="130" spans="1:8" ht="12.75" customHeight="1">
      <c r="A130" s="22">
        <v>43678</v>
      </c>
      <c r="B130" s="22"/>
      <c r="C130" s="26">
        <f>ROUND(9.34,5)</f>
        <v>9.34</v>
      </c>
      <c r="D130" s="26">
        <f>F130</f>
        <v>9.61413</v>
      </c>
      <c r="E130" s="26">
        <f>F130</f>
        <v>9.61413</v>
      </c>
      <c r="F130" s="26">
        <f>ROUND(9.61413,5)</f>
        <v>9.61413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ROUND(121.87618,5)</f>
        <v>121.87618</v>
      </c>
      <c r="D132" s="26">
        <f>F132</f>
        <v>123.9045</v>
      </c>
      <c r="E132" s="26">
        <f>F132</f>
        <v>123.9045</v>
      </c>
      <c r="F132" s="26">
        <f>ROUND(123.9045,5)</f>
        <v>123.9045</v>
      </c>
      <c r="G132" s="24"/>
      <c r="H132" s="35"/>
    </row>
    <row r="133" spans="1:8" ht="12.75" customHeight="1">
      <c r="A133" s="22">
        <v>43405</v>
      </c>
      <c r="B133" s="22"/>
      <c r="C133" s="26">
        <f>ROUND(121.87618,5)</f>
        <v>121.87618</v>
      </c>
      <c r="D133" s="26">
        <f>F133</f>
        <v>124.49917</v>
      </c>
      <c r="E133" s="26">
        <f>F133</f>
        <v>124.49917</v>
      </c>
      <c r="F133" s="26">
        <f>ROUND(124.49917,5)</f>
        <v>124.49917</v>
      </c>
      <c r="G133" s="24"/>
      <c r="H133" s="35"/>
    </row>
    <row r="134" spans="1:8" ht="12.75" customHeight="1">
      <c r="A134" s="22">
        <v>43503</v>
      </c>
      <c r="B134" s="22"/>
      <c r="C134" s="26">
        <f>ROUND(121.87618,5)</f>
        <v>121.87618</v>
      </c>
      <c r="D134" s="26">
        <f>F134</f>
        <v>126.94107</v>
      </c>
      <c r="E134" s="26">
        <f>F134</f>
        <v>126.94107</v>
      </c>
      <c r="F134" s="26">
        <f>ROUND(126.94107,5)</f>
        <v>126.94107</v>
      </c>
      <c r="G134" s="24"/>
      <c r="H134" s="35"/>
    </row>
    <row r="135" spans="1:8" ht="12.75" customHeight="1">
      <c r="A135" s="22">
        <v>43587</v>
      </c>
      <c r="B135" s="22"/>
      <c r="C135" s="26">
        <f>ROUND(121.87618,5)</f>
        <v>121.87618</v>
      </c>
      <c r="D135" s="26">
        <f>F135</f>
        <v>127.44087</v>
      </c>
      <c r="E135" s="26">
        <f>F135</f>
        <v>127.44087</v>
      </c>
      <c r="F135" s="26">
        <f>ROUND(127.44087,5)</f>
        <v>127.44087</v>
      </c>
      <c r="G135" s="24"/>
      <c r="H135" s="35"/>
    </row>
    <row r="136" spans="1:8" ht="12.75" customHeight="1">
      <c r="A136" s="22">
        <v>43678</v>
      </c>
      <c r="B136" s="22"/>
      <c r="C136" s="26">
        <f>ROUND(121.87618,5)</f>
        <v>121.87618</v>
      </c>
      <c r="D136" s="26">
        <f>F136</f>
        <v>129.66459</v>
      </c>
      <c r="E136" s="26">
        <f>F136</f>
        <v>129.66459</v>
      </c>
      <c r="F136" s="26">
        <f>ROUND(129.66459,5)</f>
        <v>129.66459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ROUND(2.76,5)</f>
        <v>2.76</v>
      </c>
      <c r="D138" s="26">
        <f>F138</f>
        <v>129.74281</v>
      </c>
      <c r="E138" s="26">
        <f>F138</f>
        <v>129.74281</v>
      </c>
      <c r="F138" s="26">
        <f>ROUND(129.74281,5)</f>
        <v>129.74281</v>
      </c>
      <c r="G138" s="24"/>
      <c r="H138" s="35"/>
    </row>
    <row r="139" spans="1:8" ht="12.75" customHeight="1">
      <c r="A139" s="22">
        <v>43405</v>
      </c>
      <c r="B139" s="22"/>
      <c r="C139" s="26">
        <f>ROUND(2.76,5)</f>
        <v>2.76</v>
      </c>
      <c r="D139" s="26">
        <f>F139</f>
        <v>132.0926</v>
      </c>
      <c r="E139" s="26">
        <f>F139</f>
        <v>132.0926</v>
      </c>
      <c r="F139" s="26">
        <f>ROUND(132.0926,5)</f>
        <v>132.0926</v>
      </c>
      <c r="G139" s="24"/>
      <c r="H139" s="35"/>
    </row>
    <row r="140" spans="1:8" ht="12.75" customHeight="1">
      <c r="A140" s="22">
        <v>43503</v>
      </c>
      <c r="B140" s="22"/>
      <c r="C140" s="26">
        <f>ROUND(2.76,5)</f>
        <v>2.76</v>
      </c>
      <c r="D140" s="26">
        <f>F140</f>
        <v>132.91175</v>
      </c>
      <c r="E140" s="26">
        <f>F140</f>
        <v>132.91175</v>
      </c>
      <c r="F140" s="26">
        <f>ROUND(132.91175,5)</f>
        <v>132.91175</v>
      </c>
      <c r="G140" s="24"/>
      <c r="H140" s="35"/>
    </row>
    <row r="141" spans="1:8" ht="12.75" customHeight="1">
      <c r="A141" s="22">
        <v>43587</v>
      </c>
      <c r="B141" s="22"/>
      <c r="C141" s="26">
        <f>ROUND(2.76,5)</f>
        <v>2.76</v>
      </c>
      <c r="D141" s="26">
        <f>F141</f>
        <v>135.19671</v>
      </c>
      <c r="E141" s="26">
        <f>F141</f>
        <v>135.19671</v>
      </c>
      <c r="F141" s="26">
        <f>ROUND(135.19671,5)</f>
        <v>135.19671</v>
      </c>
      <c r="G141" s="24"/>
      <c r="H141" s="35"/>
    </row>
    <row r="142" spans="1:8" ht="12.75" customHeight="1">
      <c r="A142" s="22">
        <v>43678</v>
      </c>
      <c r="B142" s="22"/>
      <c r="C142" s="26">
        <f>ROUND(2.76,5)</f>
        <v>2.76</v>
      </c>
      <c r="D142" s="26">
        <f>F142</f>
        <v>137.55693</v>
      </c>
      <c r="E142" s="26">
        <f>F142</f>
        <v>137.55693</v>
      </c>
      <c r="F142" s="26">
        <f>ROUND(137.55693,5)</f>
        <v>137.55693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ROUND(3.27,5)</f>
        <v>3.27</v>
      </c>
      <c r="D144" s="26">
        <f>F144</f>
        <v>131.89566</v>
      </c>
      <c r="E144" s="26">
        <f>F144</f>
        <v>131.89566</v>
      </c>
      <c r="F144" s="26">
        <f>ROUND(131.89566,5)</f>
        <v>131.89566</v>
      </c>
      <c r="G144" s="24"/>
      <c r="H144" s="35"/>
    </row>
    <row r="145" spans="1:8" ht="12.75" customHeight="1">
      <c r="A145" s="22">
        <v>43405</v>
      </c>
      <c r="B145" s="22"/>
      <c r="C145" s="26">
        <f>ROUND(3.27,5)</f>
        <v>3.27</v>
      </c>
      <c r="D145" s="26">
        <f>F145</f>
        <v>132.47384</v>
      </c>
      <c r="E145" s="26">
        <f>F145</f>
        <v>132.47384</v>
      </c>
      <c r="F145" s="26">
        <f>ROUND(132.47384,5)</f>
        <v>132.47384</v>
      </c>
      <c r="G145" s="24"/>
      <c r="H145" s="35"/>
    </row>
    <row r="146" spans="1:8" ht="12.75" customHeight="1">
      <c r="A146" s="22">
        <v>43503</v>
      </c>
      <c r="B146" s="22"/>
      <c r="C146" s="26">
        <f>ROUND(3.27,5)</f>
        <v>3.27</v>
      </c>
      <c r="D146" s="26">
        <f>F146</f>
        <v>135.07201</v>
      </c>
      <c r="E146" s="26">
        <f>F146</f>
        <v>135.07201</v>
      </c>
      <c r="F146" s="26">
        <f>ROUND(135.07201,5)</f>
        <v>135.07201</v>
      </c>
      <c r="G146" s="24"/>
      <c r="H146" s="35"/>
    </row>
    <row r="147" spans="1:8" ht="12.75" customHeight="1">
      <c r="A147" s="22">
        <v>43587</v>
      </c>
      <c r="B147" s="22"/>
      <c r="C147" s="26">
        <f>ROUND(3.27,5)</f>
        <v>3.27</v>
      </c>
      <c r="D147" s="26">
        <f>F147</f>
        <v>137.39407</v>
      </c>
      <c r="E147" s="26">
        <f>F147</f>
        <v>137.39407</v>
      </c>
      <c r="F147" s="26">
        <f>ROUND(137.39407,5)</f>
        <v>137.39407</v>
      </c>
      <c r="G147" s="24"/>
      <c r="H147" s="35"/>
    </row>
    <row r="148" spans="1:8" ht="12.75" customHeight="1">
      <c r="A148" s="22">
        <v>43678</v>
      </c>
      <c r="B148" s="22"/>
      <c r="C148" s="26">
        <f>ROUND(3.27,5)</f>
        <v>3.27</v>
      </c>
      <c r="D148" s="26">
        <f>F148</f>
        <v>139.79329</v>
      </c>
      <c r="E148" s="26">
        <f>F148</f>
        <v>139.79329</v>
      </c>
      <c r="F148" s="26">
        <f>ROUND(139.79329,5)</f>
        <v>139.79329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ROUND(10.47,5)</f>
        <v>10.47</v>
      </c>
      <c r="D150" s="26">
        <f>F150</f>
        <v>10.56068</v>
      </c>
      <c r="E150" s="26">
        <f>F150</f>
        <v>10.56068</v>
      </c>
      <c r="F150" s="26">
        <f>ROUND(10.56068,5)</f>
        <v>10.56068</v>
      </c>
      <c r="G150" s="24"/>
      <c r="H150" s="35"/>
    </row>
    <row r="151" spans="1:8" ht="12.75" customHeight="1">
      <c r="A151" s="22">
        <v>43405</v>
      </c>
      <c r="B151" s="22"/>
      <c r="C151" s="26">
        <f>ROUND(10.47,5)</f>
        <v>10.47</v>
      </c>
      <c r="D151" s="26">
        <f>F151</f>
        <v>10.66351</v>
      </c>
      <c r="E151" s="26">
        <f>F151</f>
        <v>10.66351</v>
      </c>
      <c r="F151" s="26">
        <f>ROUND(10.66351,5)</f>
        <v>10.66351</v>
      </c>
      <c r="G151" s="24"/>
      <c r="H151" s="35"/>
    </row>
    <row r="152" spans="1:8" ht="12.75" customHeight="1">
      <c r="A152" s="22">
        <v>43503</v>
      </c>
      <c r="B152" s="22"/>
      <c r="C152" s="26">
        <f>ROUND(10.47,5)</f>
        <v>10.47</v>
      </c>
      <c r="D152" s="26">
        <f>F152</f>
        <v>10.78151</v>
      </c>
      <c r="E152" s="26">
        <f>F152</f>
        <v>10.78151</v>
      </c>
      <c r="F152" s="26">
        <f>ROUND(10.78151,5)</f>
        <v>10.78151</v>
      </c>
      <c r="G152" s="24"/>
      <c r="H152" s="35"/>
    </row>
    <row r="153" spans="1:8" ht="12.75" customHeight="1">
      <c r="A153" s="22">
        <v>43587</v>
      </c>
      <c r="B153" s="22"/>
      <c r="C153" s="26">
        <f>ROUND(10.47,5)</f>
        <v>10.47</v>
      </c>
      <c r="D153" s="26">
        <f>F153</f>
        <v>10.87593</v>
      </c>
      <c r="E153" s="26">
        <f>F153</f>
        <v>10.87593</v>
      </c>
      <c r="F153" s="26">
        <f>ROUND(10.87593,5)</f>
        <v>10.87593</v>
      </c>
      <c r="G153" s="24"/>
      <c r="H153" s="35"/>
    </row>
    <row r="154" spans="1:8" ht="12.75" customHeight="1">
      <c r="A154" s="22">
        <v>43678</v>
      </c>
      <c r="B154" s="22"/>
      <c r="C154" s="26">
        <f>ROUND(10.47,5)</f>
        <v>10.47</v>
      </c>
      <c r="D154" s="26">
        <f>F154</f>
        <v>10.99037</v>
      </c>
      <c r="E154" s="26">
        <f>F154</f>
        <v>10.99037</v>
      </c>
      <c r="F154" s="26">
        <f>ROUND(10.99037,5)</f>
        <v>10.99037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ROUND(10.665,5)</f>
        <v>10.665</v>
      </c>
      <c r="D156" s="26">
        <f>F156</f>
        <v>10.753</v>
      </c>
      <c r="E156" s="26">
        <f>F156</f>
        <v>10.753</v>
      </c>
      <c r="F156" s="26">
        <f>ROUND(10.753,5)</f>
        <v>10.753</v>
      </c>
      <c r="G156" s="24"/>
      <c r="H156" s="35"/>
    </row>
    <row r="157" spans="1:8" ht="12.75" customHeight="1">
      <c r="A157" s="22">
        <v>43405</v>
      </c>
      <c r="B157" s="22"/>
      <c r="C157" s="26">
        <f>ROUND(10.665,5)</f>
        <v>10.665</v>
      </c>
      <c r="D157" s="26">
        <f>F157</f>
        <v>10.8518</v>
      </c>
      <c r="E157" s="26">
        <f>F157</f>
        <v>10.8518</v>
      </c>
      <c r="F157" s="26">
        <f>ROUND(10.8518,5)</f>
        <v>10.8518</v>
      </c>
      <c r="G157" s="24"/>
      <c r="H157" s="35"/>
    </row>
    <row r="158" spans="1:8" ht="12.75" customHeight="1">
      <c r="A158" s="22">
        <v>43503</v>
      </c>
      <c r="B158" s="22"/>
      <c r="C158" s="26">
        <f>ROUND(10.665,5)</f>
        <v>10.665</v>
      </c>
      <c r="D158" s="26">
        <f>F158</f>
        <v>10.96124</v>
      </c>
      <c r="E158" s="26">
        <f>F158</f>
        <v>10.96124</v>
      </c>
      <c r="F158" s="26">
        <f>ROUND(10.96124,5)</f>
        <v>10.96124</v>
      </c>
      <c r="G158" s="24"/>
      <c r="H158" s="35"/>
    </row>
    <row r="159" spans="1:8" ht="12.75" customHeight="1">
      <c r="A159" s="22">
        <v>43587</v>
      </c>
      <c r="B159" s="22"/>
      <c r="C159" s="26">
        <f>ROUND(10.665,5)</f>
        <v>10.665</v>
      </c>
      <c r="D159" s="26">
        <f>F159</f>
        <v>11.05354</v>
      </c>
      <c r="E159" s="26">
        <f>F159</f>
        <v>11.05354</v>
      </c>
      <c r="F159" s="26">
        <f>ROUND(11.05354,5)</f>
        <v>11.05354</v>
      </c>
      <c r="G159" s="24"/>
      <c r="H159" s="35"/>
    </row>
    <row r="160" spans="1:8" ht="12.75" customHeight="1">
      <c r="A160" s="22">
        <v>43678</v>
      </c>
      <c r="B160" s="22"/>
      <c r="C160" s="26">
        <f>ROUND(10.665,5)</f>
        <v>10.665</v>
      </c>
      <c r="D160" s="26">
        <f>F160</f>
        <v>11.16227</v>
      </c>
      <c r="E160" s="26">
        <f>F160</f>
        <v>11.16227</v>
      </c>
      <c r="F160" s="26">
        <f>ROUND(11.16227,5)</f>
        <v>11.16227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ROUND(7.775,5)</f>
        <v>7.775</v>
      </c>
      <c r="D162" s="26">
        <f>F162</f>
        <v>7.80592</v>
      </c>
      <c r="E162" s="26">
        <f>F162</f>
        <v>7.80592</v>
      </c>
      <c r="F162" s="26">
        <f>ROUND(7.80592,5)</f>
        <v>7.80592</v>
      </c>
      <c r="G162" s="24"/>
      <c r="H162" s="35"/>
    </row>
    <row r="163" spans="1:8" ht="12.75" customHeight="1">
      <c r="A163" s="22">
        <v>43405</v>
      </c>
      <c r="B163" s="22"/>
      <c r="C163" s="26">
        <f>ROUND(7.775,5)</f>
        <v>7.775</v>
      </c>
      <c r="D163" s="26">
        <f>F163</f>
        <v>7.84499</v>
      </c>
      <c r="E163" s="26">
        <f>F163</f>
        <v>7.84499</v>
      </c>
      <c r="F163" s="26">
        <f>ROUND(7.84499,5)</f>
        <v>7.84499</v>
      </c>
      <c r="G163" s="24"/>
      <c r="H163" s="35"/>
    </row>
    <row r="164" spans="1:8" ht="12.75" customHeight="1">
      <c r="A164" s="22">
        <v>43503</v>
      </c>
      <c r="B164" s="22"/>
      <c r="C164" s="26">
        <f>ROUND(7.775,5)</f>
        <v>7.775</v>
      </c>
      <c r="D164" s="26">
        <f>F164</f>
        <v>7.89398</v>
      </c>
      <c r="E164" s="26">
        <f>F164</f>
        <v>7.89398</v>
      </c>
      <c r="F164" s="26">
        <f>ROUND(7.89398,5)</f>
        <v>7.89398</v>
      </c>
      <c r="G164" s="24"/>
      <c r="H164" s="35"/>
    </row>
    <row r="165" spans="1:8" ht="12.75" customHeight="1">
      <c r="A165" s="22">
        <v>43587</v>
      </c>
      <c r="B165" s="22"/>
      <c r="C165" s="26">
        <f>ROUND(7.775,5)</f>
        <v>7.775</v>
      </c>
      <c r="D165" s="26">
        <f>F165</f>
        <v>7.91663</v>
      </c>
      <c r="E165" s="26">
        <f>F165</f>
        <v>7.91663</v>
      </c>
      <c r="F165" s="26">
        <f>ROUND(7.91663,5)</f>
        <v>7.91663</v>
      </c>
      <c r="G165" s="24"/>
      <c r="H165" s="35"/>
    </row>
    <row r="166" spans="1:8" ht="12.75" customHeight="1">
      <c r="A166" s="22">
        <v>43678</v>
      </c>
      <c r="B166" s="22"/>
      <c r="C166" s="26">
        <f>ROUND(7.775,5)</f>
        <v>7.775</v>
      </c>
      <c r="D166" s="26">
        <f>F166</f>
        <v>7.96635</v>
      </c>
      <c r="E166" s="26">
        <f>F166</f>
        <v>7.96635</v>
      </c>
      <c r="F166" s="26">
        <f>ROUND(7.96635,5)</f>
        <v>7.96635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ROUND(9.115,5)</f>
        <v>9.115</v>
      </c>
      <c r="D168" s="26">
        <f>F168</f>
        <v>9.16471</v>
      </c>
      <c r="E168" s="26">
        <f>F168</f>
        <v>9.16471</v>
      </c>
      <c r="F168" s="26">
        <f>ROUND(9.16471,5)</f>
        <v>9.16471</v>
      </c>
      <c r="G168" s="24"/>
      <c r="H168" s="35"/>
    </row>
    <row r="169" spans="1:8" ht="12.75" customHeight="1">
      <c r="A169" s="22">
        <v>43405</v>
      </c>
      <c r="B169" s="22"/>
      <c r="C169" s="26">
        <f>ROUND(9.115,5)</f>
        <v>9.115</v>
      </c>
      <c r="D169" s="26">
        <f>F169</f>
        <v>9.22133</v>
      </c>
      <c r="E169" s="26">
        <f>F169</f>
        <v>9.22133</v>
      </c>
      <c r="F169" s="26">
        <f>ROUND(9.22133,5)</f>
        <v>9.22133</v>
      </c>
      <c r="G169" s="24"/>
      <c r="H169" s="35"/>
    </row>
    <row r="170" spans="1:8" ht="12.75" customHeight="1">
      <c r="A170" s="22">
        <v>43503</v>
      </c>
      <c r="B170" s="22"/>
      <c r="C170" s="26">
        <f>ROUND(9.115,5)</f>
        <v>9.115</v>
      </c>
      <c r="D170" s="26">
        <f>F170</f>
        <v>9.2861</v>
      </c>
      <c r="E170" s="26">
        <f>F170</f>
        <v>9.2861</v>
      </c>
      <c r="F170" s="26">
        <f>ROUND(9.2861,5)</f>
        <v>9.2861</v>
      </c>
      <c r="G170" s="24"/>
      <c r="H170" s="35"/>
    </row>
    <row r="171" spans="1:8" ht="12.75" customHeight="1">
      <c r="A171" s="22">
        <v>43587</v>
      </c>
      <c r="B171" s="22"/>
      <c r="C171" s="26">
        <f>ROUND(9.115,5)</f>
        <v>9.115</v>
      </c>
      <c r="D171" s="26">
        <f>F171</f>
        <v>9.33291</v>
      </c>
      <c r="E171" s="26">
        <f>F171</f>
        <v>9.33291</v>
      </c>
      <c r="F171" s="26">
        <f>ROUND(9.33291,5)</f>
        <v>9.33291</v>
      </c>
      <c r="G171" s="24"/>
      <c r="H171" s="35"/>
    </row>
    <row r="172" spans="1:8" ht="12.75" customHeight="1">
      <c r="A172" s="22">
        <v>43678</v>
      </c>
      <c r="B172" s="22"/>
      <c r="C172" s="26">
        <f>ROUND(9.115,5)</f>
        <v>9.115</v>
      </c>
      <c r="D172" s="26">
        <f>F172</f>
        <v>9.39424</v>
      </c>
      <c r="E172" s="26">
        <f>F172</f>
        <v>9.39424</v>
      </c>
      <c r="F172" s="26">
        <f>ROUND(9.39424,5)</f>
        <v>9.39424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ROUND(8.38,5)</f>
        <v>8.38</v>
      </c>
      <c r="D174" s="26">
        <f>F174</f>
        <v>8.42734</v>
      </c>
      <c r="E174" s="26">
        <f>F174</f>
        <v>8.42734</v>
      </c>
      <c r="F174" s="26">
        <f>ROUND(8.42734,5)</f>
        <v>8.42734</v>
      </c>
      <c r="G174" s="24"/>
      <c r="H174" s="35"/>
    </row>
    <row r="175" spans="1:8" ht="12.75" customHeight="1">
      <c r="A175" s="22">
        <v>43405</v>
      </c>
      <c r="B175" s="22"/>
      <c r="C175" s="26">
        <f>ROUND(8.38,5)</f>
        <v>8.38</v>
      </c>
      <c r="D175" s="26">
        <f>F175</f>
        <v>8.47813</v>
      </c>
      <c r="E175" s="26">
        <f>F175</f>
        <v>8.47813</v>
      </c>
      <c r="F175" s="26">
        <f>ROUND(8.47813,5)</f>
        <v>8.47813</v>
      </c>
      <c r="G175" s="24"/>
      <c r="H175" s="35"/>
    </row>
    <row r="176" spans="1:8" ht="12.75" customHeight="1">
      <c r="A176" s="22">
        <v>43503</v>
      </c>
      <c r="B176" s="22"/>
      <c r="C176" s="26">
        <f>ROUND(8.38,5)</f>
        <v>8.38</v>
      </c>
      <c r="D176" s="26">
        <f>F176</f>
        <v>8.53685</v>
      </c>
      <c r="E176" s="26">
        <f>F176</f>
        <v>8.53685</v>
      </c>
      <c r="F176" s="26">
        <f>ROUND(8.53685,5)</f>
        <v>8.53685</v>
      </c>
      <c r="G176" s="24"/>
      <c r="H176" s="35"/>
    </row>
    <row r="177" spans="1:8" ht="12.75" customHeight="1">
      <c r="A177" s="22">
        <v>43587</v>
      </c>
      <c r="B177" s="22"/>
      <c r="C177" s="26">
        <f>ROUND(8.38,5)</f>
        <v>8.38</v>
      </c>
      <c r="D177" s="26">
        <f>F177</f>
        <v>8.58121</v>
      </c>
      <c r="E177" s="26">
        <f>F177</f>
        <v>8.58121</v>
      </c>
      <c r="F177" s="26">
        <f>ROUND(8.58121,5)</f>
        <v>8.58121</v>
      </c>
      <c r="G177" s="24"/>
      <c r="H177" s="35"/>
    </row>
    <row r="178" spans="1:8" ht="12.75" customHeight="1">
      <c r="A178" s="22">
        <v>43678</v>
      </c>
      <c r="B178" s="22"/>
      <c r="C178" s="26">
        <f>ROUND(8.38,5)</f>
        <v>8.38</v>
      </c>
      <c r="D178" s="26">
        <f>F178</f>
        <v>8.6457</v>
      </c>
      <c r="E178" s="26">
        <f>F178</f>
        <v>8.6457</v>
      </c>
      <c r="F178" s="26">
        <f>ROUND(8.6457,5)</f>
        <v>8.6457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ROUND(2.16,5)</f>
        <v>2.16</v>
      </c>
      <c r="D180" s="26">
        <f>F180</f>
        <v>304.56892</v>
      </c>
      <c r="E180" s="26">
        <f>F180</f>
        <v>304.56892</v>
      </c>
      <c r="F180" s="26">
        <f>ROUND(304.56892,5)</f>
        <v>304.56892</v>
      </c>
      <c r="G180" s="24"/>
      <c r="H180" s="35"/>
    </row>
    <row r="181" spans="1:8" ht="12.75" customHeight="1">
      <c r="A181" s="22">
        <v>43405</v>
      </c>
      <c r="B181" s="22"/>
      <c r="C181" s="26">
        <f>ROUND(2.16,5)</f>
        <v>2.16</v>
      </c>
      <c r="D181" s="26">
        <f>F181</f>
        <v>310.08489</v>
      </c>
      <c r="E181" s="26">
        <f>F181</f>
        <v>310.08489</v>
      </c>
      <c r="F181" s="26">
        <f>ROUND(310.08489,5)</f>
        <v>310.08489</v>
      </c>
      <c r="G181" s="24"/>
      <c r="H181" s="35"/>
    </row>
    <row r="182" spans="1:8" ht="12.75" customHeight="1">
      <c r="A182" s="22">
        <v>43503</v>
      </c>
      <c r="B182" s="22"/>
      <c r="C182" s="26">
        <f>ROUND(2.16,5)</f>
        <v>2.16</v>
      </c>
      <c r="D182" s="26">
        <f>F182</f>
        <v>308.81004</v>
      </c>
      <c r="E182" s="26">
        <f>F182</f>
        <v>308.81004</v>
      </c>
      <c r="F182" s="26">
        <f>ROUND(308.81004,5)</f>
        <v>308.81004</v>
      </c>
      <c r="G182" s="24"/>
      <c r="H182" s="35"/>
    </row>
    <row r="183" spans="1:8" ht="12.75" customHeight="1">
      <c r="A183" s="22">
        <v>43587</v>
      </c>
      <c r="B183" s="22"/>
      <c r="C183" s="26">
        <f>ROUND(2.16,5)</f>
        <v>2.16</v>
      </c>
      <c r="D183" s="26">
        <f>F183</f>
        <v>314.11849</v>
      </c>
      <c r="E183" s="26">
        <f>F183</f>
        <v>314.11849</v>
      </c>
      <c r="F183" s="26">
        <f>ROUND(314.11849,5)</f>
        <v>314.11849</v>
      </c>
      <c r="G183" s="24"/>
      <c r="H183" s="35"/>
    </row>
    <row r="184" spans="1:8" ht="12.75" customHeight="1">
      <c r="A184" s="22">
        <v>43678</v>
      </c>
      <c r="B184" s="22"/>
      <c r="C184" s="26">
        <f>ROUND(2.16,5)</f>
        <v>2.16</v>
      </c>
      <c r="D184" s="26">
        <f>F184</f>
        <v>319.60035</v>
      </c>
      <c r="E184" s="26">
        <f>F184</f>
        <v>319.60035</v>
      </c>
      <c r="F184" s="26">
        <f>ROUND(319.60035,5)</f>
        <v>319.60035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ROUND(2.62,5)</f>
        <v>2.62</v>
      </c>
      <c r="D186" s="26">
        <f>F186</f>
        <v>243.05589</v>
      </c>
      <c r="E186" s="26">
        <f>F186</f>
        <v>243.05589</v>
      </c>
      <c r="F186" s="26">
        <f>ROUND(243.05589,5)</f>
        <v>243.05589</v>
      </c>
      <c r="G186" s="24"/>
      <c r="H186" s="35"/>
    </row>
    <row r="187" spans="1:8" ht="12.75" customHeight="1">
      <c r="A187" s="22">
        <v>43405</v>
      </c>
      <c r="B187" s="22"/>
      <c r="C187" s="26">
        <f>ROUND(2.62,5)</f>
        <v>2.62</v>
      </c>
      <c r="D187" s="26">
        <f>F187</f>
        <v>247.45787</v>
      </c>
      <c r="E187" s="26">
        <f>F187</f>
        <v>247.45787</v>
      </c>
      <c r="F187" s="26">
        <f>ROUND(247.45787,5)</f>
        <v>247.45787</v>
      </c>
      <c r="G187" s="24"/>
      <c r="H187" s="35"/>
    </row>
    <row r="188" spans="1:8" ht="12.75" customHeight="1">
      <c r="A188" s="22">
        <v>43503</v>
      </c>
      <c r="B188" s="22"/>
      <c r="C188" s="26">
        <f>ROUND(2.62,5)</f>
        <v>2.62</v>
      </c>
      <c r="D188" s="26">
        <f>F188</f>
        <v>248.40402</v>
      </c>
      <c r="E188" s="26">
        <f>F188</f>
        <v>248.40402</v>
      </c>
      <c r="F188" s="26">
        <f>ROUND(248.40402,5)</f>
        <v>248.40402</v>
      </c>
      <c r="G188" s="24"/>
      <c r="H188" s="35"/>
    </row>
    <row r="189" spans="1:8" ht="12.75" customHeight="1">
      <c r="A189" s="22">
        <v>43587</v>
      </c>
      <c r="B189" s="22"/>
      <c r="C189" s="26">
        <f>ROUND(2.62,5)</f>
        <v>2.62</v>
      </c>
      <c r="D189" s="26">
        <f>F189</f>
        <v>252.67428</v>
      </c>
      <c r="E189" s="26">
        <f>F189</f>
        <v>252.67428</v>
      </c>
      <c r="F189" s="26">
        <f>ROUND(252.67428,5)</f>
        <v>252.67428</v>
      </c>
      <c r="G189" s="24"/>
      <c r="H189" s="35"/>
    </row>
    <row r="190" spans="1:8" ht="12.75" customHeight="1">
      <c r="A190" s="22">
        <v>43678</v>
      </c>
      <c r="B190" s="22"/>
      <c r="C190" s="26">
        <f>ROUND(2.62,5)</f>
        <v>2.62</v>
      </c>
      <c r="D190" s="26">
        <f>F190</f>
        <v>257.08545</v>
      </c>
      <c r="E190" s="26">
        <f>F190</f>
        <v>257.08545</v>
      </c>
      <c r="F190" s="26">
        <f>ROUND(257.08545,5)</f>
        <v>257.08545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ROUND(6.71,5)</f>
        <v>6.71</v>
      </c>
      <c r="D194" s="26">
        <f>F194</f>
        <v>6.35755</v>
      </c>
      <c r="E194" s="26">
        <f>F194</f>
        <v>6.35755</v>
      </c>
      <c r="F194" s="26">
        <f>ROUND(6.35755,5)</f>
        <v>6.35755</v>
      </c>
      <c r="G194" s="24"/>
      <c r="H194" s="35"/>
    </row>
    <row r="195" spans="1:8" ht="12.75" customHeight="1">
      <c r="A195" s="22">
        <v>43405</v>
      </c>
      <c r="B195" s="22"/>
      <c r="C195" s="26">
        <f>ROUND(6.71,5)</f>
        <v>6.71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ROUND(6.71,5)</f>
        <v>6.71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ROUND(6.71,5)</f>
        <v>6.71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ROUND(6.71,5)</f>
        <v>6.71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ROUND(7.23,5)</f>
        <v>7.23</v>
      </c>
      <c r="D200" s="26">
        <f>F200</f>
        <v>7.24004</v>
      </c>
      <c r="E200" s="26">
        <f>F200</f>
        <v>7.24004</v>
      </c>
      <c r="F200" s="26">
        <f>ROUND(7.24004,5)</f>
        <v>7.24004</v>
      </c>
      <c r="G200" s="24"/>
      <c r="H200" s="35"/>
    </row>
    <row r="201" spans="1:8" ht="12.75" customHeight="1">
      <c r="A201" s="22">
        <v>43405</v>
      </c>
      <c r="B201" s="22"/>
      <c r="C201" s="26">
        <f>ROUND(7.23,5)</f>
        <v>7.23</v>
      </c>
      <c r="D201" s="26">
        <f>F201</f>
        <v>7.22162</v>
      </c>
      <c r="E201" s="26">
        <f>F201</f>
        <v>7.22162</v>
      </c>
      <c r="F201" s="26">
        <f>ROUND(7.22162,5)</f>
        <v>7.22162</v>
      </c>
      <c r="G201" s="24"/>
      <c r="H201" s="35"/>
    </row>
    <row r="202" spans="1:8" ht="12.75" customHeight="1">
      <c r="A202" s="22">
        <v>43503</v>
      </c>
      <c r="B202" s="22"/>
      <c r="C202" s="26">
        <f>ROUND(7.23,5)</f>
        <v>7.23</v>
      </c>
      <c r="D202" s="26">
        <f>F202</f>
        <v>7.19388</v>
      </c>
      <c r="E202" s="26">
        <f>F202</f>
        <v>7.19388</v>
      </c>
      <c r="F202" s="26">
        <f>ROUND(7.19388,5)</f>
        <v>7.19388</v>
      </c>
      <c r="G202" s="24"/>
      <c r="H202" s="35"/>
    </row>
    <row r="203" spans="1:8" ht="12.75" customHeight="1">
      <c r="A203" s="22">
        <v>43587</v>
      </c>
      <c r="B203" s="22"/>
      <c r="C203" s="26">
        <f>ROUND(7.23,5)</f>
        <v>7.23</v>
      </c>
      <c r="D203" s="26">
        <f>F203</f>
        <v>7.09989</v>
      </c>
      <c r="E203" s="26">
        <f>F203</f>
        <v>7.09989</v>
      </c>
      <c r="F203" s="26">
        <f>ROUND(7.09989,5)</f>
        <v>7.09989</v>
      </c>
      <c r="G203" s="24"/>
      <c r="H203" s="35"/>
    </row>
    <row r="204" spans="1:8" ht="12.75" customHeight="1">
      <c r="A204" s="22">
        <v>43678</v>
      </c>
      <c r="B204" s="22"/>
      <c r="C204" s="26">
        <f>ROUND(7.23,5)</f>
        <v>7.23</v>
      </c>
      <c r="D204" s="26">
        <f>F204</f>
        <v>6.96613</v>
      </c>
      <c r="E204" s="26">
        <f>F204</f>
        <v>6.96613</v>
      </c>
      <c r="F204" s="26">
        <f>ROUND(6.96613,5)</f>
        <v>6.96613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ROUND(7.45,5)</f>
        <v>7.45</v>
      </c>
      <c r="D206" s="26">
        <f>F206</f>
        <v>7.47189</v>
      </c>
      <c r="E206" s="26">
        <f>F206</f>
        <v>7.47189</v>
      </c>
      <c r="F206" s="26">
        <f>ROUND(7.47189,5)</f>
        <v>7.47189</v>
      </c>
      <c r="G206" s="24"/>
      <c r="H206" s="35"/>
    </row>
    <row r="207" spans="1:8" ht="12.75" customHeight="1">
      <c r="A207" s="22">
        <v>43405</v>
      </c>
      <c r="B207" s="22"/>
      <c r="C207" s="26">
        <f>ROUND(7.45,5)</f>
        <v>7.45</v>
      </c>
      <c r="D207" s="26">
        <f>F207</f>
        <v>7.49506</v>
      </c>
      <c r="E207" s="26">
        <f>F207</f>
        <v>7.49506</v>
      </c>
      <c r="F207" s="26">
        <f>ROUND(7.49506,5)</f>
        <v>7.49506</v>
      </c>
      <c r="G207" s="24"/>
      <c r="H207" s="35"/>
    </row>
    <row r="208" spans="1:8" ht="12.75" customHeight="1">
      <c r="A208" s="22">
        <v>43503</v>
      </c>
      <c r="B208" s="22"/>
      <c r="C208" s="26">
        <f>ROUND(7.45,5)</f>
        <v>7.45</v>
      </c>
      <c r="D208" s="26">
        <f>F208</f>
        <v>7.52634</v>
      </c>
      <c r="E208" s="26">
        <f>F208</f>
        <v>7.52634</v>
      </c>
      <c r="F208" s="26">
        <f>ROUND(7.52634,5)</f>
        <v>7.52634</v>
      </c>
      <c r="G208" s="24"/>
      <c r="H208" s="35"/>
    </row>
    <row r="209" spans="1:8" ht="12.75" customHeight="1">
      <c r="A209" s="22">
        <v>43587</v>
      </c>
      <c r="B209" s="22"/>
      <c r="C209" s="26">
        <f>ROUND(7.45,5)</f>
        <v>7.45</v>
      </c>
      <c r="D209" s="26">
        <f>F209</f>
        <v>7.52634</v>
      </c>
      <c r="E209" s="26">
        <f>F209</f>
        <v>7.52634</v>
      </c>
      <c r="F209" s="26">
        <f>ROUND(7.52634,5)</f>
        <v>7.52634</v>
      </c>
      <c r="G209" s="24"/>
      <c r="H209" s="35"/>
    </row>
    <row r="210" spans="1:8" ht="12.75" customHeight="1">
      <c r="A210" s="22">
        <v>43678</v>
      </c>
      <c r="B210" s="22"/>
      <c r="C210" s="26">
        <f>ROUND(7.45,5)</f>
        <v>7.45</v>
      </c>
      <c r="D210" s="26">
        <f>F210</f>
        <v>7.5694</v>
      </c>
      <c r="E210" s="26">
        <f>F210</f>
        <v>7.5694</v>
      </c>
      <c r="F210" s="26">
        <f>ROUND(7.5694,5)</f>
        <v>7.5694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ROUND(9.14,5)</f>
        <v>9.14</v>
      </c>
      <c r="D212" s="26">
        <f>F212</f>
        <v>9.18641</v>
      </c>
      <c r="E212" s="26">
        <f>F212</f>
        <v>9.18641</v>
      </c>
      <c r="F212" s="26">
        <f>ROUND(9.18641,5)</f>
        <v>9.18641</v>
      </c>
      <c r="G212" s="24"/>
      <c r="H212" s="35"/>
    </row>
    <row r="213" spans="1:8" ht="12.75" customHeight="1">
      <c r="A213" s="22">
        <v>43405</v>
      </c>
      <c r="B213" s="22"/>
      <c r="C213" s="26">
        <f>ROUND(9.14,5)</f>
        <v>9.14</v>
      </c>
      <c r="D213" s="26">
        <f>F213</f>
        <v>9.23735</v>
      </c>
      <c r="E213" s="26">
        <f>F213</f>
        <v>9.23735</v>
      </c>
      <c r="F213" s="26">
        <f>ROUND(9.23735,5)</f>
        <v>9.23735</v>
      </c>
      <c r="G213" s="24"/>
      <c r="H213" s="35"/>
    </row>
    <row r="214" spans="1:8" ht="12.75" customHeight="1">
      <c r="A214" s="22">
        <v>43503</v>
      </c>
      <c r="B214" s="22"/>
      <c r="C214" s="26">
        <f>ROUND(9.14,5)</f>
        <v>9.14</v>
      </c>
      <c r="D214" s="26">
        <f>F214</f>
        <v>9.29425</v>
      </c>
      <c r="E214" s="26">
        <f>F214</f>
        <v>9.29425</v>
      </c>
      <c r="F214" s="26">
        <f>ROUND(9.29425,5)</f>
        <v>9.29425</v>
      </c>
      <c r="G214" s="24"/>
      <c r="H214" s="35"/>
    </row>
    <row r="215" spans="1:8" ht="12.75" customHeight="1">
      <c r="A215" s="22">
        <v>43587</v>
      </c>
      <c r="B215" s="22"/>
      <c r="C215" s="26">
        <f>ROUND(9.14,5)</f>
        <v>9.14</v>
      </c>
      <c r="D215" s="26">
        <f>F215</f>
        <v>9.33823</v>
      </c>
      <c r="E215" s="26">
        <f>F215</f>
        <v>9.33823</v>
      </c>
      <c r="F215" s="26">
        <f>ROUND(9.33823,5)</f>
        <v>9.33823</v>
      </c>
      <c r="G215" s="24"/>
      <c r="H215" s="35"/>
    </row>
    <row r="216" spans="1:8" ht="12.75" customHeight="1">
      <c r="A216" s="22">
        <v>43678</v>
      </c>
      <c r="B216" s="22"/>
      <c r="C216" s="26">
        <f>ROUND(9.14,5)</f>
        <v>9.14</v>
      </c>
      <c r="D216" s="26">
        <f>F216</f>
        <v>9.39455</v>
      </c>
      <c r="E216" s="26">
        <f>F216</f>
        <v>9.39455</v>
      </c>
      <c r="F216" s="26">
        <f>ROUND(9.39455,5)</f>
        <v>9.39455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ROUND(2.53,5)</f>
        <v>2.53</v>
      </c>
      <c r="D218" s="26">
        <f>F218</f>
        <v>191.32338</v>
      </c>
      <c r="E218" s="26">
        <f>F218</f>
        <v>191.32338</v>
      </c>
      <c r="F218" s="26">
        <f>ROUND(191.32338,5)</f>
        <v>191.32338</v>
      </c>
      <c r="G218" s="24"/>
      <c r="H218" s="35"/>
    </row>
    <row r="219" spans="1:8" ht="12.75" customHeight="1">
      <c r="A219" s="22">
        <v>43405</v>
      </c>
      <c r="B219" s="22"/>
      <c r="C219" s="26">
        <f>ROUND(2.53,5)</f>
        <v>2.53</v>
      </c>
      <c r="D219" s="26">
        <f>F219</f>
        <v>192.28817</v>
      </c>
      <c r="E219" s="26">
        <f>F219</f>
        <v>192.28817</v>
      </c>
      <c r="F219" s="26">
        <f>ROUND(192.28817,5)</f>
        <v>192.28817</v>
      </c>
      <c r="G219" s="24"/>
      <c r="H219" s="35"/>
    </row>
    <row r="220" spans="1:8" ht="12.75" customHeight="1">
      <c r="A220" s="22">
        <v>43503</v>
      </c>
      <c r="B220" s="22"/>
      <c r="C220" s="26">
        <f>ROUND(2.53,5)</f>
        <v>2.53</v>
      </c>
      <c r="D220" s="26">
        <f>F220</f>
        <v>196.05972</v>
      </c>
      <c r="E220" s="26">
        <f>F220</f>
        <v>196.05972</v>
      </c>
      <c r="F220" s="26">
        <f>ROUND(196.05972,5)</f>
        <v>196.05972</v>
      </c>
      <c r="G220" s="24"/>
      <c r="H220" s="35"/>
    </row>
    <row r="221" spans="1:8" ht="12.75" customHeight="1">
      <c r="A221" s="22">
        <v>43587</v>
      </c>
      <c r="B221" s="22"/>
      <c r="C221" s="26">
        <f>ROUND(2.53,5)</f>
        <v>2.53</v>
      </c>
      <c r="D221" s="26">
        <f>F221</f>
        <v>196.87961</v>
      </c>
      <c r="E221" s="26">
        <f>F221</f>
        <v>196.87961</v>
      </c>
      <c r="F221" s="26">
        <f>ROUND(196.87961,5)</f>
        <v>196.87961</v>
      </c>
      <c r="G221" s="24"/>
      <c r="H221" s="35"/>
    </row>
    <row r="222" spans="1:8" ht="12.75" customHeight="1">
      <c r="A222" s="22">
        <v>43678</v>
      </c>
      <c r="B222" s="22"/>
      <c r="C222" s="26">
        <f>ROUND(2.53,5)</f>
        <v>2.53</v>
      </c>
      <c r="D222" s="26">
        <f>F222</f>
        <v>200.31506</v>
      </c>
      <c r="E222" s="26">
        <f>F222</f>
        <v>200.31506</v>
      </c>
      <c r="F222" s="26">
        <f>ROUND(200.31506,5)</f>
        <v>200.31506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ROUND(2.07,5)</f>
        <v>2.07</v>
      </c>
      <c r="D224" s="26">
        <f>F224</f>
        <v>155.70663</v>
      </c>
      <c r="E224" s="26">
        <f>F224</f>
        <v>155.70663</v>
      </c>
      <c r="F224" s="26">
        <f>ROUND(155.70663,5)</f>
        <v>155.70663</v>
      </c>
      <c r="G224" s="24"/>
      <c r="H224" s="35"/>
    </row>
    <row r="225" spans="1:8" ht="12.75" customHeight="1">
      <c r="A225" s="22">
        <v>43405</v>
      </c>
      <c r="B225" s="22"/>
      <c r="C225" s="26">
        <f>ROUND(2.07,5)</f>
        <v>2.07</v>
      </c>
      <c r="D225" s="26">
        <f>F225</f>
        <v>158.52652</v>
      </c>
      <c r="E225" s="26">
        <f>F225</f>
        <v>158.52652</v>
      </c>
      <c r="F225" s="26">
        <f>ROUND(158.52652,5)</f>
        <v>158.52652</v>
      </c>
      <c r="G225" s="24"/>
      <c r="H225" s="35"/>
    </row>
    <row r="226" spans="1:8" ht="12.75" customHeight="1">
      <c r="A226" s="22">
        <v>43503</v>
      </c>
      <c r="B226" s="22"/>
      <c r="C226" s="26">
        <f>ROUND(2.07,5)</f>
        <v>2.07</v>
      </c>
      <c r="D226" s="26">
        <f>F226</f>
        <v>159.48208</v>
      </c>
      <c r="E226" s="26">
        <f>F226</f>
        <v>159.48208</v>
      </c>
      <c r="F226" s="26">
        <f>ROUND(159.48208,5)</f>
        <v>159.48208</v>
      </c>
      <c r="G226" s="24"/>
      <c r="H226" s="35"/>
    </row>
    <row r="227" spans="1:8" ht="12.75" customHeight="1">
      <c r="A227" s="22">
        <v>43587</v>
      </c>
      <c r="B227" s="22"/>
      <c r="C227" s="26">
        <f>ROUND(2.07,5)</f>
        <v>2.07</v>
      </c>
      <c r="D227" s="26">
        <f>F227</f>
        <v>162.22361</v>
      </c>
      <c r="E227" s="26">
        <f>F227</f>
        <v>162.22361</v>
      </c>
      <c r="F227" s="26">
        <f>ROUND(162.22361,5)</f>
        <v>162.22361</v>
      </c>
      <c r="G227" s="24"/>
      <c r="H227" s="35"/>
    </row>
    <row r="228" spans="1:8" ht="12.75" customHeight="1">
      <c r="A228" s="22">
        <v>43678</v>
      </c>
      <c r="B228" s="22"/>
      <c r="C228" s="26">
        <f>ROUND(2.07,5)</f>
        <v>2.07</v>
      </c>
      <c r="D228" s="26">
        <f>F228</f>
        <v>165.05514</v>
      </c>
      <c r="E228" s="26">
        <f>F228</f>
        <v>165.05514</v>
      </c>
      <c r="F228" s="26">
        <f>ROUND(165.05514,5)</f>
        <v>165.05514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ROUND(8.885,5)</f>
        <v>8.885</v>
      </c>
      <c r="D230" s="26">
        <f>F230</f>
        <v>8.932</v>
      </c>
      <c r="E230" s="26">
        <f>F230</f>
        <v>8.932</v>
      </c>
      <c r="F230" s="26">
        <f>ROUND(8.932,5)</f>
        <v>8.932</v>
      </c>
      <c r="G230" s="24"/>
      <c r="H230" s="35"/>
    </row>
    <row r="231" spans="1:8" ht="12.75" customHeight="1">
      <c r="A231" s="22">
        <v>43405</v>
      </c>
      <c r="B231" s="22"/>
      <c r="C231" s="26">
        <f>ROUND(8.885,5)</f>
        <v>8.885</v>
      </c>
      <c r="D231" s="26">
        <f>F231</f>
        <v>8.98599</v>
      </c>
      <c r="E231" s="26">
        <f>F231</f>
        <v>8.98599</v>
      </c>
      <c r="F231" s="26">
        <f>ROUND(8.98599,5)</f>
        <v>8.98599</v>
      </c>
      <c r="G231" s="24"/>
      <c r="H231" s="35"/>
    </row>
    <row r="232" spans="1:8" ht="12.75" customHeight="1">
      <c r="A232" s="22">
        <v>43503</v>
      </c>
      <c r="B232" s="22"/>
      <c r="C232" s="26">
        <f>ROUND(8.885,5)</f>
        <v>8.885</v>
      </c>
      <c r="D232" s="26">
        <f>F232</f>
        <v>9.04813</v>
      </c>
      <c r="E232" s="26">
        <f>F232</f>
        <v>9.04813</v>
      </c>
      <c r="F232" s="26">
        <f>ROUND(9.04813,5)</f>
        <v>9.04813</v>
      </c>
      <c r="G232" s="24"/>
      <c r="H232" s="35"/>
    </row>
    <row r="233" spans="1:8" ht="12.75" customHeight="1">
      <c r="A233" s="22">
        <v>43587</v>
      </c>
      <c r="B233" s="22"/>
      <c r="C233" s="26">
        <f>ROUND(8.885,5)</f>
        <v>8.885</v>
      </c>
      <c r="D233" s="26">
        <f>F233</f>
        <v>9.09224</v>
      </c>
      <c r="E233" s="26">
        <f>F233</f>
        <v>9.09224</v>
      </c>
      <c r="F233" s="26">
        <f>ROUND(9.09224,5)</f>
        <v>9.09224</v>
      </c>
      <c r="G233" s="24"/>
      <c r="H233" s="35"/>
    </row>
    <row r="234" spans="1:8" ht="12.75" customHeight="1">
      <c r="A234" s="22">
        <v>43678</v>
      </c>
      <c r="B234" s="22"/>
      <c r="C234" s="26">
        <f>ROUND(8.885,5)</f>
        <v>8.885</v>
      </c>
      <c r="D234" s="26">
        <f>F234</f>
        <v>9.15152</v>
      </c>
      <c r="E234" s="26">
        <f>F234</f>
        <v>9.15152</v>
      </c>
      <c r="F234" s="26">
        <f>ROUND(9.15152,5)</f>
        <v>9.15152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ROUND(9.275,5)</f>
        <v>9.275</v>
      </c>
      <c r="D236" s="26">
        <f>F236</f>
        <v>9.32079</v>
      </c>
      <c r="E236" s="26">
        <f>F236</f>
        <v>9.32079</v>
      </c>
      <c r="F236" s="26">
        <f>ROUND(9.32079,5)</f>
        <v>9.32079</v>
      </c>
      <c r="G236" s="24"/>
      <c r="H236" s="35"/>
    </row>
    <row r="237" spans="1:8" ht="12.75" customHeight="1">
      <c r="A237" s="22">
        <v>43405</v>
      </c>
      <c r="B237" s="22"/>
      <c r="C237" s="26">
        <f>ROUND(9.275,5)</f>
        <v>9.275</v>
      </c>
      <c r="D237" s="26">
        <f>F237</f>
        <v>9.37254</v>
      </c>
      <c r="E237" s="26">
        <f>F237</f>
        <v>9.37254</v>
      </c>
      <c r="F237" s="26">
        <f>ROUND(9.37254,5)</f>
        <v>9.37254</v>
      </c>
      <c r="G237" s="24"/>
      <c r="H237" s="35"/>
    </row>
    <row r="238" spans="1:8" ht="12.75" customHeight="1">
      <c r="A238" s="22">
        <v>43503</v>
      </c>
      <c r="B238" s="22"/>
      <c r="C238" s="26">
        <f>ROUND(9.275,5)</f>
        <v>9.275</v>
      </c>
      <c r="D238" s="26">
        <f>F238</f>
        <v>9.43123</v>
      </c>
      <c r="E238" s="26">
        <f>F238</f>
        <v>9.43123</v>
      </c>
      <c r="F238" s="26">
        <f>ROUND(9.43123,5)</f>
        <v>9.43123</v>
      </c>
      <c r="G238" s="24"/>
      <c r="H238" s="35"/>
    </row>
    <row r="239" spans="1:8" ht="12.75" customHeight="1">
      <c r="A239" s="22">
        <v>43587</v>
      </c>
      <c r="B239" s="22"/>
      <c r="C239" s="26">
        <f>ROUND(9.275,5)</f>
        <v>9.275</v>
      </c>
      <c r="D239" s="26">
        <f>F239</f>
        <v>9.47389</v>
      </c>
      <c r="E239" s="26">
        <f>F239</f>
        <v>9.47389</v>
      </c>
      <c r="F239" s="26">
        <f>ROUND(9.47389,5)</f>
        <v>9.47389</v>
      </c>
      <c r="G239" s="24"/>
      <c r="H239" s="35"/>
    </row>
    <row r="240" spans="1:8" ht="12.75" customHeight="1">
      <c r="A240" s="22">
        <v>43678</v>
      </c>
      <c r="B240" s="22"/>
      <c r="C240" s="26">
        <f>ROUND(9.275,5)</f>
        <v>9.275</v>
      </c>
      <c r="D240" s="26">
        <f>F240</f>
        <v>9.52878</v>
      </c>
      <c r="E240" s="26">
        <f>F240</f>
        <v>9.52878</v>
      </c>
      <c r="F240" s="26">
        <f>ROUND(9.52878,5)</f>
        <v>9.52878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ROUND(9.315,5)</f>
        <v>9.315</v>
      </c>
      <c r="D242" s="26">
        <f>F242</f>
        <v>9.36152</v>
      </c>
      <c r="E242" s="26">
        <f>F242</f>
        <v>9.36152</v>
      </c>
      <c r="F242" s="26">
        <f>ROUND(9.36152,5)</f>
        <v>9.36152</v>
      </c>
      <c r="G242" s="24"/>
      <c r="H242" s="35"/>
    </row>
    <row r="243" spans="1:8" ht="12.75" customHeight="1">
      <c r="A243" s="22">
        <v>43405</v>
      </c>
      <c r="B243" s="22"/>
      <c r="C243" s="26">
        <f>ROUND(9.315,5)</f>
        <v>9.315</v>
      </c>
      <c r="D243" s="26">
        <f>F243</f>
        <v>9.41401</v>
      </c>
      <c r="E243" s="26">
        <f>F243</f>
        <v>9.41401</v>
      </c>
      <c r="F243" s="26">
        <f>ROUND(9.41401,5)</f>
        <v>9.41401</v>
      </c>
      <c r="G243" s="24"/>
      <c r="H243" s="35"/>
    </row>
    <row r="244" spans="1:8" ht="12.75" customHeight="1">
      <c r="A244" s="22">
        <v>43503</v>
      </c>
      <c r="B244" s="22"/>
      <c r="C244" s="26">
        <f>ROUND(9.315,5)</f>
        <v>9.315</v>
      </c>
      <c r="D244" s="26">
        <f>F244</f>
        <v>9.47356</v>
      </c>
      <c r="E244" s="26">
        <f>F244</f>
        <v>9.47356</v>
      </c>
      <c r="F244" s="26">
        <f>ROUND(9.47356,5)</f>
        <v>9.47356</v>
      </c>
      <c r="G244" s="24"/>
      <c r="H244" s="35"/>
    </row>
    <row r="245" spans="1:8" ht="12.75" customHeight="1">
      <c r="A245" s="22">
        <v>43587</v>
      </c>
      <c r="B245" s="22"/>
      <c r="C245" s="26">
        <f>ROUND(9.315,5)</f>
        <v>9.315</v>
      </c>
      <c r="D245" s="26">
        <f>F245</f>
        <v>9.51692</v>
      </c>
      <c r="E245" s="26">
        <f>F245</f>
        <v>9.51692</v>
      </c>
      <c r="F245" s="26">
        <f>ROUND(9.51692,5)</f>
        <v>9.51692</v>
      </c>
      <c r="G245" s="24"/>
      <c r="H245" s="35"/>
    </row>
    <row r="246" spans="1:8" ht="12.75" customHeight="1">
      <c r="A246" s="22">
        <v>43678</v>
      </c>
      <c r="B246" s="22"/>
      <c r="C246" s="26">
        <f>ROUND(9.315,5)</f>
        <v>9.315</v>
      </c>
      <c r="D246" s="26">
        <f>F246</f>
        <v>9.57258</v>
      </c>
      <c r="E246" s="26">
        <f>F246</f>
        <v>9.57258</v>
      </c>
      <c r="F246" s="26">
        <f>ROUND(9.57258,5)</f>
        <v>9.57258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ROUND(14.7138444375,4)</f>
        <v>14.7138</v>
      </c>
      <c r="D248" s="25">
        <f>F248</f>
        <v>14.7406</v>
      </c>
      <c r="E248" s="25">
        <f>F248</f>
        <v>14.7406</v>
      </c>
      <c r="F248" s="25">
        <f>ROUND(14.7406,4)</f>
        <v>14.7406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43235</v>
      </c>
      <c r="B250" s="22"/>
      <c r="C250" s="25">
        <f>ROUND(16.6827498125,4)</f>
        <v>16.6827</v>
      </c>
      <c r="D250" s="25">
        <f>F250</f>
        <v>16.6857</v>
      </c>
      <c r="E250" s="25">
        <f>F250</f>
        <v>16.6857</v>
      </c>
      <c r="F250" s="25">
        <f>ROUND(16.6857,4)</f>
        <v>16.6857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43280</v>
      </c>
      <c r="B252" s="22"/>
      <c r="C252" s="28">
        <f>ROUND(0.113013425191911,6)</f>
        <v>0.113013</v>
      </c>
      <c r="D252" s="28">
        <f>F252</f>
        <v>0.114415</v>
      </c>
      <c r="E252" s="28">
        <f>F252</f>
        <v>0.114415</v>
      </c>
      <c r="F252" s="28">
        <f>ROUND(0.114415,6)</f>
        <v>0.114415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43231</v>
      </c>
      <c r="B254" s="22"/>
      <c r="C254" s="25">
        <f>ROUND(12.385,4)</f>
        <v>12.385</v>
      </c>
      <c r="D254" s="25">
        <f>F254</f>
        <v>12.3901</v>
      </c>
      <c r="E254" s="25">
        <f>F254</f>
        <v>12.3901</v>
      </c>
      <c r="F254" s="25">
        <f>ROUND(12.3901,4)</f>
        <v>12.3901</v>
      </c>
      <c r="G254" s="24"/>
      <c r="H254" s="35"/>
    </row>
    <row r="255" spans="1:8" ht="12.75" customHeight="1">
      <c r="A255" s="22">
        <v>43234</v>
      </c>
      <c r="B255" s="22"/>
      <c r="C255" s="25">
        <f>ROUND(12.385,4)</f>
        <v>12.385</v>
      </c>
      <c r="D255" s="25">
        <f>F255</f>
        <v>12.3901</v>
      </c>
      <c r="E255" s="25">
        <f>F255</f>
        <v>12.3901</v>
      </c>
      <c r="F255" s="25">
        <f>ROUND(12.3901,4)</f>
        <v>12.3901</v>
      </c>
      <c r="G255" s="24"/>
      <c r="H255" s="35"/>
    </row>
    <row r="256" spans="1:8" ht="12.75" customHeight="1">
      <c r="A256" s="22">
        <v>43235</v>
      </c>
      <c r="B256" s="22"/>
      <c r="C256" s="25">
        <f>ROUND(12.385,4)</f>
        <v>12.385</v>
      </c>
      <c r="D256" s="25">
        <f>F256</f>
        <v>12.3867</v>
      </c>
      <c r="E256" s="25">
        <f>F256</f>
        <v>12.3867</v>
      </c>
      <c r="F256" s="25">
        <f>ROUND(12.3867,4)</f>
        <v>12.3867</v>
      </c>
      <c r="G256" s="24"/>
      <c r="H256" s="35"/>
    </row>
    <row r="257" spans="1:8" ht="12.75" customHeight="1">
      <c r="A257" s="22">
        <v>43238</v>
      </c>
      <c r="B257" s="22"/>
      <c r="C257" s="25">
        <f>ROUND(12.385,4)</f>
        <v>12.385</v>
      </c>
      <c r="D257" s="25">
        <f>F257</f>
        <v>12.3918</v>
      </c>
      <c r="E257" s="25">
        <f>F257</f>
        <v>12.3918</v>
      </c>
      <c r="F257" s="25">
        <f>ROUND(12.3918,4)</f>
        <v>12.3918</v>
      </c>
      <c r="G257" s="24"/>
      <c r="H257" s="35"/>
    </row>
    <row r="258" spans="1:8" ht="12.75" customHeight="1">
      <c r="A258" s="22">
        <v>43241</v>
      </c>
      <c r="B258" s="22"/>
      <c r="C258" s="25">
        <f>ROUND(12.385,4)</f>
        <v>12.385</v>
      </c>
      <c r="D258" s="25">
        <f>F258</f>
        <v>12.3969</v>
      </c>
      <c r="E258" s="25">
        <f>F258</f>
        <v>12.3969</v>
      </c>
      <c r="F258" s="25">
        <f>ROUND(12.3969,4)</f>
        <v>12.3969</v>
      </c>
      <c r="G258" s="24"/>
      <c r="H258" s="35"/>
    </row>
    <row r="259" spans="1:8" ht="12.75" customHeight="1">
      <c r="A259" s="22">
        <v>43242</v>
      </c>
      <c r="B259" s="22"/>
      <c r="C259" s="25">
        <f>ROUND(12.385,4)</f>
        <v>12.385</v>
      </c>
      <c r="D259" s="25">
        <f>F259</f>
        <v>12.3985</v>
      </c>
      <c r="E259" s="25">
        <f>F259</f>
        <v>12.3985</v>
      </c>
      <c r="F259" s="25">
        <f>ROUND(12.3985,4)</f>
        <v>12.3985</v>
      </c>
      <c r="G259" s="24"/>
      <c r="H259" s="35"/>
    </row>
    <row r="260" spans="1:8" ht="12.75" customHeight="1">
      <c r="A260" s="22">
        <v>43243</v>
      </c>
      <c r="B260" s="22"/>
      <c r="C260" s="25">
        <f>ROUND(12.385,4)</f>
        <v>12.385</v>
      </c>
      <c r="D260" s="25">
        <f>F260</f>
        <v>12.4169</v>
      </c>
      <c r="E260" s="25">
        <f>F260</f>
        <v>12.4169</v>
      </c>
      <c r="F260" s="25">
        <f>ROUND(12.4169,4)</f>
        <v>12.4169</v>
      </c>
      <c r="G260" s="24"/>
      <c r="H260" s="35"/>
    </row>
    <row r="261" spans="1:8" ht="12.75" customHeight="1">
      <c r="A261" s="22">
        <v>43245</v>
      </c>
      <c r="B261" s="22"/>
      <c r="C261" s="25">
        <f>ROUND(12.385,4)</f>
        <v>12.385</v>
      </c>
      <c r="D261" s="25">
        <f>F261</f>
        <v>12.4035</v>
      </c>
      <c r="E261" s="25">
        <f>F261</f>
        <v>12.4035</v>
      </c>
      <c r="F261" s="25">
        <f>ROUND(12.4035,4)</f>
        <v>12.4035</v>
      </c>
      <c r="G261" s="24"/>
      <c r="H261" s="35"/>
    </row>
    <row r="262" spans="1:8" ht="12.75" customHeight="1">
      <c r="A262" s="22">
        <v>43248</v>
      </c>
      <c r="B262" s="22"/>
      <c r="C262" s="25">
        <f>ROUND(12.385,4)</f>
        <v>12.385</v>
      </c>
      <c r="D262" s="25">
        <f>F262</f>
        <v>12.4085</v>
      </c>
      <c r="E262" s="25">
        <f>F262</f>
        <v>12.4085</v>
      </c>
      <c r="F262" s="25">
        <f>ROUND(12.4085,4)</f>
        <v>12.4085</v>
      </c>
      <c r="G262" s="24"/>
      <c r="H262" s="35"/>
    </row>
    <row r="263" spans="1:8" ht="12.75" customHeight="1">
      <c r="A263" s="22">
        <v>43249</v>
      </c>
      <c r="B263" s="22"/>
      <c r="C263" s="25">
        <f>ROUND(12.385,4)</f>
        <v>12.385</v>
      </c>
      <c r="D263" s="25">
        <f>F263</f>
        <v>12.4102</v>
      </c>
      <c r="E263" s="25">
        <f>F263</f>
        <v>12.4102</v>
      </c>
      <c r="F263" s="25">
        <f>ROUND(12.4102,4)</f>
        <v>12.4102</v>
      </c>
      <c r="G263" s="24"/>
      <c r="H263" s="35"/>
    </row>
    <row r="264" spans="1:8" ht="12.75" customHeight="1">
      <c r="A264" s="22">
        <v>43251</v>
      </c>
      <c r="B264" s="22"/>
      <c r="C264" s="25">
        <f>ROUND(12.385,4)</f>
        <v>12.385</v>
      </c>
      <c r="D264" s="25">
        <f>F264</f>
        <v>12.4135</v>
      </c>
      <c r="E264" s="25">
        <f>F264</f>
        <v>12.4135</v>
      </c>
      <c r="F264" s="25">
        <f>ROUND(12.4135,4)</f>
        <v>12.4135</v>
      </c>
      <c r="G264" s="24"/>
      <c r="H264" s="35"/>
    </row>
    <row r="265" spans="1:8" ht="12.75" customHeight="1">
      <c r="A265" s="22">
        <v>43259</v>
      </c>
      <c r="B265" s="22"/>
      <c r="C265" s="25">
        <f>ROUND(12.385,4)</f>
        <v>12.385</v>
      </c>
      <c r="D265" s="25">
        <f>F265</f>
        <v>12.4269</v>
      </c>
      <c r="E265" s="25">
        <f>F265</f>
        <v>12.4269</v>
      </c>
      <c r="F265" s="25">
        <f>ROUND(12.4269,4)</f>
        <v>12.4269</v>
      </c>
      <c r="G265" s="24"/>
      <c r="H265" s="35"/>
    </row>
    <row r="266" spans="1:8" ht="12.75" customHeight="1">
      <c r="A266" s="22">
        <v>43271</v>
      </c>
      <c r="B266" s="22"/>
      <c r="C266" s="25">
        <f>ROUND(12.385,4)</f>
        <v>12.385</v>
      </c>
      <c r="D266" s="25">
        <f>F266</f>
        <v>12.4465</v>
      </c>
      <c r="E266" s="25">
        <f>F266</f>
        <v>12.4465</v>
      </c>
      <c r="F266" s="25">
        <f>ROUND(12.4465,4)</f>
        <v>12.4465</v>
      </c>
      <c r="G266" s="24"/>
      <c r="H266" s="35"/>
    </row>
    <row r="267" spans="1:8" ht="12.75" customHeight="1">
      <c r="A267" s="22">
        <v>43280</v>
      </c>
      <c r="B267" s="22"/>
      <c r="C267" s="25">
        <f>ROUND(12.385,4)</f>
        <v>12.385</v>
      </c>
      <c r="D267" s="25">
        <f>F267</f>
        <v>12.4608</v>
      </c>
      <c r="E267" s="25">
        <f>F267</f>
        <v>12.4608</v>
      </c>
      <c r="F267" s="25">
        <f>ROUND(12.4608,4)</f>
        <v>12.4608</v>
      </c>
      <c r="G267" s="24"/>
      <c r="H267" s="35"/>
    </row>
    <row r="268" spans="1:8" ht="12.75" customHeight="1">
      <c r="A268" s="22">
        <v>43283</v>
      </c>
      <c r="B268" s="22"/>
      <c r="C268" s="25">
        <f>ROUND(12.385,4)</f>
        <v>12.385</v>
      </c>
      <c r="D268" s="25">
        <f>F268</f>
        <v>12.4655</v>
      </c>
      <c r="E268" s="25">
        <f>F268</f>
        <v>12.4655</v>
      </c>
      <c r="F268" s="25">
        <f>ROUND(12.4655,4)</f>
        <v>12.4655</v>
      </c>
      <c r="G268" s="24"/>
      <c r="H268" s="35"/>
    </row>
    <row r="269" spans="1:8" ht="12.75" customHeight="1">
      <c r="A269" s="22">
        <v>43287</v>
      </c>
      <c r="B269" s="22"/>
      <c r="C269" s="25">
        <f>ROUND(12.385,4)</f>
        <v>12.385</v>
      </c>
      <c r="D269" s="25">
        <f>F269</f>
        <v>12.4719</v>
      </c>
      <c r="E269" s="25">
        <f>F269</f>
        <v>12.4719</v>
      </c>
      <c r="F269" s="25">
        <f>ROUND(12.4719,4)</f>
        <v>12.4719</v>
      </c>
      <c r="G269" s="24"/>
      <c r="H269" s="35"/>
    </row>
    <row r="270" spans="1:8" ht="12.75" customHeight="1">
      <c r="A270" s="22">
        <v>43301</v>
      </c>
      <c r="B270" s="22"/>
      <c r="C270" s="25">
        <f>ROUND(12.385,4)</f>
        <v>12.385</v>
      </c>
      <c r="D270" s="25">
        <f>F270</f>
        <v>12.4941</v>
      </c>
      <c r="E270" s="25">
        <f>F270</f>
        <v>12.4941</v>
      </c>
      <c r="F270" s="25">
        <f>ROUND(12.4941,4)</f>
        <v>12.4941</v>
      </c>
      <c r="G270" s="24"/>
      <c r="H270" s="35"/>
    </row>
    <row r="271" spans="1:8" ht="12.75" customHeight="1">
      <c r="A271" s="22">
        <v>43305</v>
      </c>
      <c r="B271" s="22"/>
      <c r="C271" s="25">
        <f>ROUND(12.385,4)</f>
        <v>12.385</v>
      </c>
      <c r="D271" s="25">
        <f>F271</f>
        <v>12.5005</v>
      </c>
      <c r="E271" s="25">
        <f>F271</f>
        <v>12.5005</v>
      </c>
      <c r="F271" s="25">
        <f>ROUND(12.5005,4)</f>
        <v>12.5005</v>
      </c>
      <c r="G271" s="24"/>
      <c r="H271" s="35"/>
    </row>
    <row r="272" spans="1:8" ht="12.75" customHeight="1">
      <c r="A272" s="22">
        <v>43306</v>
      </c>
      <c r="B272" s="22"/>
      <c r="C272" s="25">
        <f>ROUND(12.385,4)</f>
        <v>12.385</v>
      </c>
      <c r="D272" s="25">
        <f>F272</f>
        <v>12.5021</v>
      </c>
      <c r="E272" s="25">
        <f>F272</f>
        <v>12.5021</v>
      </c>
      <c r="F272" s="25">
        <f>ROUND(12.5021,4)</f>
        <v>12.5021</v>
      </c>
      <c r="G272" s="24"/>
      <c r="H272" s="35"/>
    </row>
    <row r="273" spans="1:8" ht="12.75" customHeight="1">
      <c r="A273" s="22">
        <v>43308</v>
      </c>
      <c r="B273" s="22"/>
      <c r="C273" s="25">
        <f>ROUND(12.385,4)</f>
        <v>12.385</v>
      </c>
      <c r="D273" s="25">
        <f>F273</f>
        <v>12.5052</v>
      </c>
      <c r="E273" s="25">
        <f>F273</f>
        <v>12.5052</v>
      </c>
      <c r="F273" s="25">
        <f>ROUND(12.5052,4)</f>
        <v>12.5052</v>
      </c>
      <c r="G273" s="24"/>
      <c r="H273" s="35"/>
    </row>
    <row r="274" spans="1:8" ht="12.75" customHeight="1">
      <c r="A274" s="22">
        <v>43312</v>
      </c>
      <c r="B274" s="22"/>
      <c r="C274" s="25">
        <f>ROUND(12.385,4)</f>
        <v>12.385</v>
      </c>
      <c r="D274" s="25">
        <f>F274</f>
        <v>12.5116</v>
      </c>
      <c r="E274" s="25">
        <f>F274</f>
        <v>12.5116</v>
      </c>
      <c r="F274" s="25">
        <f>ROUND(12.5116,4)</f>
        <v>12.5116</v>
      </c>
      <c r="G274" s="24"/>
      <c r="H274" s="35"/>
    </row>
    <row r="275" spans="1:8" ht="12.75" customHeight="1">
      <c r="A275" s="22">
        <v>43319</v>
      </c>
      <c r="B275" s="22"/>
      <c r="C275" s="25">
        <f>ROUND(12.385,4)</f>
        <v>12.385</v>
      </c>
      <c r="D275" s="25">
        <f>F275</f>
        <v>12.5227</v>
      </c>
      <c r="E275" s="25">
        <f>F275</f>
        <v>12.5227</v>
      </c>
      <c r="F275" s="25">
        <f>ROUND(12.5227,4)</f>
        <v>12.5227</v>
      </c>
      <c r="G275" s="24"/>
      <c r="H275" s="35"/>
    </row>
    <row r="276" spans="1:8" ht="12.75" customHeight="1">
      <c r="A276" s="22">
        <v>43325</v>
      </c>
      <c r="B276" s="22"/>
      <c r="C276" s="25">
        <f>ROUND(12.385,4)</f>
        <v>12.385</v>
      </c>
      <c r="D276" s="25">
        <f>F276</f>
        <v>12.5322</v>
      </c>
      <c r="E276" s="25">
        <f>F276</f>
        <v>12.5322</v>
      </c>
      <c r="F276" s="25">
        <f>ROUND(12.5322,4)</f>
        <v>12.5322</v>
      </c>
      <c r="G276" s="24"/>
      <c r="H276" s="35"/>
    </row>
    <row r="277" spans="1:8" ht="12.75" customHeight="1">
      <c r="A277" s="22">
        <v>43343</v>
      </c>
      <c r="B277" s="22"/>
      <c r="C277" s="25">
        <f>ROUND(12.385,4)</f>
        <v>12.385</v>
      </c>
      <c r="D277" s="25">
        <f>F277</f>
        <v>12.5602</v>
      </c>
      <c r="E277" s="25">
        <f>F277</f>
        <v>12.5602</v>
      </c>
      <c r="F277" s="25">
        <f>ROUND(12.5602,4)</f>
        <v>12.5602</v>
      </c>
      <c r="G277" s="24"/>
      <c r="H277" s="35"/>
    </row>
    <row r="278" spans="1:8" ht="12.75" customHeight="1">
      <c r="A278" s="22">
        <v>43371</v>
      </c>
      <c r="B278" s="22"/>
      <c r="C278" s="25">
        <f>ROUND(12.385,4)</f>
        <v>12.385</v>
      </c>
      <c r="D278" s="25">
        <f>F278</f>
        <v>12.6036</v>
      </c>
      <c r="E278" s="25">
        <f>F278</f>
        <v>12.6036</v>
      </c>
      <c r="F278" s="25">
        <f>ROUND(12.6036,4)</f>
        <v>12.6036</v>
      </c>
      <c r="G278" s="24"/>
      <c r="H278" s="35"/>
    </row>
    <row r="279" spans="1:8" ht="12.75" customHeight="1">
      <c r="A279" s="22">
        <v>43398</v>
      </c>
      <c r="B279" s="22"/>
      <c r="C279" s="25">
        <f>ROUND(12.385,4)</f>
        <v>12.385</v>
      </c>
      <c r="D279" s="25">
        <f>F279</f>
        <v>12.6455</v>
      </c>
      <c r="E279" s="25">
        <f>F279</f>
        <v>12.6455</v>
      </c>
      <c r="F279" s="25">
        <f>ROUND(12.6455,4)</f>
        <v>12.6455</v>
      </c>
      <c r="G279" s="24"/>
      <c r="H279" s="35"/>
    </row>
    <row r="280" spans="1:8" ht="12.75" customHeight="1">
      <c r="A280" s="22">
        <v>43402</v>
      </c>
      <c r="B280" s="22"/>
      <c r="C280" s="25">
        <f>ROUND(12.385,4)</f>
        <v>12.385</v>
      </c>
      <c r="D280" s="25">
        <f>F280</f>
        <v>12.6517</v>
      </c>
      <c r="E280" s="25">
        <f>F280</f>
        <v>12.6517</v>
      </c>
      <c r="F280" s="25">
        <f>ROUND(12.6517,4)</f>
        <v>12.6517</v>
      </c>
      <c r="G280" s="24"/>
      <c r="H280" s="35"/>
    </row>
    <row r="281" spans="1:8" ht="12.75" customHeight="1">
      <c r="A281" s="22">
        <v>43404</v>
      </c>
      <c r="B281" s="22"/>
      <c r="C281" s="25">
        <f>ROUND(12.385,4)</f>
        <v>12.385</v>
      </c>
      <c r="D281" s="25">
        <f>F281</f>
        <v>12.6548</v>
      </c>
      <c r="E281" s="25">
        <f>F281</f>
        <v>12.6548</v>
      </c>
      <c r="F281" s="25">
        <f>ROUND(12.6548,4)</f>
        <v>12.6548</v>
      </c>
      <c r="G281" s="24"/>
      <c r="H281" s="35"/>
    </row>
    <row r="282" spans="1:8" ht="12.75" customHeight="1">
      <c r="A282" s="22">
        <v>43409</v>
      </c>
      <c r="B282" s="22"/>
      <c r="C282" s="25">
        <f>ROUND(12.385,4)</f>
        <v>12.385</v>
      </c>
      <c r="D282" s="25">
        <f>F282</f>
        <v>12.6626</v>
      </c>
      <c r="E282" s="25">
        <f>F282</f>
        <v>12.6626</v>
      </c>
      <c r="F282" s="25">
        <f>ROUND(12.6626,4)</f>
        <v>12.6626</v>
      </c>
      <c r="G282" s="24"/>
      <c r="H282" s="35"/>
    </row>
    <row r="283" spans="1:8" ht="12.75" customHeight="1">
      <c r="A283" s="22">
        <v>43417</v>
      </c>
      <c r="B283" s="22"/>
      <c r="C283" s="25">
        <f>ROUND(12.385,4)</f>
        <v>12.385</v>
      </c>
      <c r="D283" s="25">
        <f>F283</f>
        <v>12.675</v>
      </c>
      <c r="E283" s="25">
        <f>F283</f>
        <v>12.675</v>
      </c>
      <c r="F283" s="25">
        <f>ROUND(12.675,4)</f>
        <v>12.675</v>
      </c>
      <c r="G283" s="24"/>
      <c r="H283" s="35"/>
    </row>
    <row r="284" spans="1:8" ht="12.75" customHeight="1">
      <c r="A284" s="22">
        <v>43420</v>
      </c>
      <c r="B284" s="22"/>
      <c r="C284" s="25">
        <f>ROUND(12.385,4)</f>
        <v>12.385</v>
      </c>
      <c r="D284" s="25">
        <f>F284</f>
        <v>12.6796</v>
      </c>
      <c r="E284" s="25">
        <f>F284</f>
        <v>12.6796</v>
      </c>
      <c r="F284" s="25">
        <f>ROUND(12.6796,4)</f>
        <v>12.6796</v>
      </c>
      <c r="G284" s="24"/>
      <c r="H284" s="35"/>
    </row>
    <row r="285" spans="1:8" ht="12.75" customHeight="1">
      <c r="A285" s="22">
        <v>43434</v>
      </c>
      <c r="B285" s="22"/>
      <c r="C285" s="25">
        <f>ROUND(12.385,4)</f>
        <v>12.385</v>
      </c>
      <c r="D285" s="25">
        <f>F285</f>
        <v>12.7011</v>
      </c>
      <c r="E285" s="25">
        <f>F285</f>
        <v>12.7011</v>
      </c>
      <c r="F285" s="25">
        <f>ROUND(12.7011,4)</f>
        <v>12.7011</v>
      </c>
      <c r="G285" s="24"/>
      <c r="H285" s="35"/>
    </row>
    <row r="286" spans="1:8" ht="12.75" customHeight="1">
      <c r="A286" s="22">
        <v>43445</v>
      </c>
      <c r="B286" s="22"/>
      <c r="C286" s="25">
        <f>ROUND(12.385,4)</f>
        <v>12.385</v>
      </c>
      <c r="D286" s="25">
        <f>F286</f>
        <v>12.7179</v>
      </c>
      <c r="E286" s="25">
        <f>F286</f>
        <v>12.7179</v>
      </c>
      <c r="F286" s="25">
        <f>ROUND(12.7179,4)</f>
        <v>12.7179</v>
      </c>
      <c r="G286" s="24"/>
      <c r="H286" s="35"/>
    </row>
    <row r="287" spans="1:8" ht="12.75" customHeight="1">
      <c r="A287" s="22">
        <v>43465</v>
      </c>
      <c r="B287" s="22"/>
      <c r="C287" s="25">
        <f>ROUND(12.385,4)</f>
        <v>12.385</v>
      </c>
      <c r="D287" s="25">
        <f>F287</f>
        <v>12.7486</v>
      </c>
      <c r="E287" s="25">
        <f>F287</f>
        <v>12.7486</v>
      </c>
      <c r="F287" s="25">
        <f>ROUND(12.7486,4)</f>
        <v>12.7486</v>
      </c>
      <c r="G287" s="24"/>
      <c r="H287" s="35"/>
    </row>
    <row r="288" spans="1:8" ht="12.75" customHeight="1">
      <c r="A288" s="22">
        <v>43496</v>
      </c>
      <c r="B288" s="22"/>
      <c r="C288" s="25">
        <f>ROUND(12.385,4)</f>
        <v>12.385</v>
      </c>
      <c r="D288" s="25">
        <f>F288</f>
        <v>12.7961</v>
      </c>
      <c r="E288" s="25">
        <f>F288</f>
        <v>12.7961</v>
      </c>
      <c r="F288" s="25">
        <f>ROUND(12.7961,4)</f>
        <v>12.7961</v>
      </c>
      <c r="G288" s="24"/>
      <c r="H288" s="35"/>
    </row>
    <row r="289" spans="1:8" ht="12.75" customHeight="1">
      <c r="A289" s="22">
        <v>43509</v>
      </c>
      <c r="B289" s="22"/>
      <c r="C289" s="25">
        <f>ROUND(12.385,4)</f>
        <v>12.385</v>
      </c>
      <c r="D289" s="25">
        <f>F289</f>
        <v>12.816</v>
      </c>
      <c r="E289" s="25">
        <f>F289</f>
        <v>12.816</v>
      </c>
      <c r="F289" s="25">
        <f>ROUND(12.816,4)</f>
        <v>12.816</v>
      </c>
      <c r="G289" s="24"/>
      <c r="H289" s="35"/>
    </row>
    <row r="290" spans="1:8" ht="12.75" customHeight="1">
      <c r="A290" s="22">
        <v>43524</v>
      </c>
      <c r="B290" s="22"/>
      <c r="C290" s="25">
        <f>ROUND(12.385,4)</f>
        <v>12.385</v>
      </c>
      <c r="D290" s="25">
        <f>F290</f>
        <v>12.8386</v>
      </c>
      <c r="E290" s="25">
        <f>F290</f>
        <v>12.8386</v>
      </c>
      <c r="F290" s="25">
        <f>ROUND(12.8386,4)</f>
        <v>12.8386</v>
      </c>
      <c r="G290" s="24"/>
      <c r="H290" s="35"/>
    </row>
    <row r="291" spans="1:8" ht="12.75" customHeight="1">
      <c r="A291" s="22">
        <v>43551</v>
      </c>
      <c r="B291" s="22"/>
      <c r="C291" s="25">
        <f>ROUND(12.385,4)</f>
        <v>12.385</v>
      </c>
      <c r="D291" s="25">
        <f>F291</f>
        <v>12.8791</v>
      </c>
      <c r="E291" s="25">
        <f>F291</f>
        <v>12.8791</v>
      </c>
      <c r="F291" s="25">
        <f>ROUND(12.8791,4)</f>
        <v>12.8791</v>
      </c>
      <c r="G291" s="24"/>
      <c r="H291" s="35"/>
    </row>
    <row r="292" spans="1:8" ht="12.75" customHeight="1">
      <c r="A292" s="22">
        <v>43585</v>
      </c>
      <c r="B292" s="22"/>
      <c r="C292" s="25">
        <f>ROUND(12.385,4)</f>
        <v>12.385</v>
      </c>
      <c r="D292" s="25">
        <f>F292</f>
        <v>12.9302</v>
      </c>
      <c r="E292" s="25">
        <f>F292</f>
        <v>12.9302</v>
      </c>
      <c r="F292" s="25">
        <f>ROUND(12.9302,4)</f>
        <v>12.9302</v>
      </c>
      <c r="G292" s="24"/>
      <c r="H292" s="35"/>
    </row>
    <row r="293" spans="1:8" ht="12.75" customHeight="1">
      <c r="A293" s="22">
        <v>44040</v>
      </c>
      <c r="B293" s="22"/>
      <c r="C293" s="25">
        <f>ROUND(12.385,4)</f>
        <v>12.385</v>
      </c>
      <c r="D293" s="25">
        <f>F293</f>
        <v>13.6577</v>
      </c>
      <c r="E293" s="25">
        <f>F293</f>
        <v>13.6577</v>
      </c>
      <c r="F293" s="25">
        <f>ROUND(13.6577,4)</f>
        <v>13.6577</v>
      </c>
      <c r="G293" s="24"/>
      <c r="H293" s="35"/>
    </row>
    <row r="294" spans="1:8" ht="12.75" customHeight="1">
      <c r="A294" s="22" t="s">
        <v>65</v>
      </c>
      <c r="B294" s="22"/>
      <c r="C294" s="23"/>
      <c r="D294" s="23"/>
      <c r="E294" s="23"/>
      <c r="F294" s="23"/>
      <c r="G294" s="24"/>
      <c r="H294" s="35"/>
    </row>
    <row r="295" spans="1:8" ht="12.75" customHeight="1">
      <c r="A295" s="22">
        <v>43280</v>
      </c>
      <c r="B295" s="22"/>
      <c r="C295" s="25">
        <f>ROUND(8.84850625756964,4)</f>
        <v>8.8485</v>
      </c>
      <c r="D295" s="25">
        <f>F295</f>
        <v>8.7401</v>
      </c>
      <c r="E295" s="25">
        <f>F295</f>
        <v>8.7401</v>
      </c>
      <c r="F295" s="25">
        <f>ROUND(8.7401,4)</f>
        <v>8.7401</v>
      </c>
      <c r="G295" s="24"/>
      <c r="H295" s="35"/>
    </row>
    <row r="296" spans="1:8" ht="12.75" customHeight="1">
      <c r="A296" s="22" t="s">
        <v>66</v>
      </c>
      <c r="B296" s="22"/>
      <c r="C296" s="23"/>
      <c r="D296" s="23"/>
      <c r="E296" s="23"/>
      <c r="F296" s="23"/>
      <c r="G296" s="24"/>
      <c r="H296" s="35"/>
    </row>
    <row r="297" spans="1:8" ht="12.75" customHeight="1">
      <c r="A297" s="22">
        <v>43269</v>
      </c>
      <c r="B297" s="22"/>
      <c r="C297" s="25">
        <f>ROUND(1.1880375,4)</f>
        <v>1.188</v>
      </c>
      <c r="D297" s="25">
        <f>F297</f>
        <v>1.1909</v>
      </c>
      <c r="E297" s="25">
        <f>F297</f>
        <v>1.1909</v>
      </c>
      <c r="F297" s="25">
        <f>ROUND(1.1909,4)</f>
        <v>1.1909</v>
      </c>
      <c r="G297" s="24"/>
      <c r="H297" s="35"/>
    </row>
    <row r="298" spans="1:8" ht="12.75" customHeight="1">
      <c r="A298" s="22">
        <v>43360</v>
      </c>
      <c r="B298" s="22"/>
      <c r="C298" s="25">
        <f>ROUND(1.1880375,4)</f>
        <v>1.188</v>
      </c>
      <c r="D298" s="25">
        <f>F298</f>
        <v>1.1994</v>
      </c>
      <c r="E298" s="25">
        <f>F298</f>
        <v>1.1994</v>
      </c>
      <c r="F298" s="25">
        <f>ROUND(1.1994,4)</f>
        <v>1.1994</v>
      </c>
      <c r="G298" s="24"/>
      <c r="H298" s="35"/>
    </row>
    <row r="299" spans="1:8" ht="12.75" customHeight="1">
      <c r="A299" s="22">
        <v>43448</v>
      </c>
      <c r="B299" s="22"/>
      <c r="C299" s="25">
        <f>ROUND(1.1880375,4)</f>
        <v>1.188</v>
      </c>
      <c r="D299" s="25">
        <f>F299</f>
        <v>1.208</v>
      </c>
      <c r="E299" s="25">
        <f>F299</f>
        <v>1.208</v>
      </c>
      <c r="F299" s="25">
        <f>ROUND(1.208,4)</f>
        <v>1.208</v>
      </c>
      <c r="G299" s="24"/>
      <c r="H299" s="35"/>
    </row>
    <row r="300" spans="1:8" ht="12.75" customHeight="1">
      <c r="A300" s="22">
        <v>43542</v>
      </c>
      <c r="B300" s="22"/>
      <c r="C300" s="25">
        <f>ROUND(1.1880375,4)</f>
        <v>1.188</v>
      </c>
      <c r="D300" s="25">
        <f>F300</f>
        <v>1.2184</v>
      </c>
      <c r="E300" s="25">
        <f>F300</f>
        <v>1.2184</v>
      </c>
      <c r="F300" s="25">
        <f>ROUND(1.2184,4)</f>
        <v>1.2184</v>
      </c>
      <c r="G300" s="24"/>
      <c r="H300" s="35"/>
    </row>
    <row r="301" spans="1:8" ht="12.75" customHeight="1">
      <c r="A301" s="22" t="s">
        <v>67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ROUND(1.3470125,4)</f>
        <v>1.347</v>
      </c>
      <c r="D302" s="25">
        <f>F302</f>
        <v>1.349</v>
      </c>
      <c r="E302" s="25">
        <f>F302</f>
        <v>1.349</v>
      </c>
      <c r="F302" s="25">
        <f>ROUND(1.349,4)</f>
        <v>1.349</v>
      </c>
      <c r="G302" s="24"/>
      <c r="H302" s="35"/>
    </row>
    <row r="303" spans="1:8" ht="12.75" customHeight="1">
      <c r="A303" s="22">
        <v>43360</v>
      </c>
      <c r="B303" s="22"/>
      <c r="C303" s="25">
        <f>ROUND(1.3470125,4)</f>
        <v>1.347</v>
      </c>
      <c r="D303" s="25">
        <f>F303</f>
        <v>1.355</v>
      </c>
      <c r="E303" s="25">
        <f>F303</f>
        <v>1.355</v>
      </c>
      <c r="F303" s="25">
        <f>ROUND(1.355,4)</f>
        <v>1.355</v>
      </c>
      <c r="G303" s="24"/>
      <c r="H303" s="35"/>
    </row>
    <row r="304" spans="1:8" ht="12.75" customHeight="1">
      <c r="A304" s="22">
        <v>43448</v>
      </c>
      <c r="B304" s="22"/>
      <c r="C304" s="25">
        <f>ROUND(1.3470125,4)</f>
        <v>1.347</v>
      </c>
      <c r="D304" s="25">
        <f>F304</f>
        <v>1.3609</v>
      </c>
      <c r="E304" s="25">
        <f>F304</f>
        <v>1.3609</v>
      </c>
      <c r="F304" s="25">
        <f>ROUND(1.3609,4)</f>
        <v>1.3609</v>
      </c>
      <c r="G304" s="24"/>
      <c r="H304" s="35"/>
    </row>
    <row r="305" spans="1:8" ht="12.75" customHeight="1">
      <c r="A305" s="22">
        <v>43542</v>
      </c>
      <c r="B305" s="22"/>
      <c r="C305" s="25">
        <f>ROUND(1.3470125,4)</f>
        <v>1.347</v>
      </c>
      <c r="D305" s="25">
        <f>F305</f>
        <v>1.3678</v>
      </c>
      <c r="E305" s="25">
        <f>F305</f>
        <v>1.3678</v>
      </c>
      <c r="F305" s="25">
        <f>ROUND(1.3678,4)</f>
        <v>1.3678</v>
      </c>
      <c r="G305" s="24"/>
      <c r="H305" s="35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ROUND(8.84850625756964,4)</f>
        <v>8.8485</v>
      </c>
      <c r="D307" s="25">
        <f>F307</f>
        <v>8.7878</v>
      </c>
      <c r="E307" s="25">
        <f>F307</f>
        <v>8.7878</v>
      </c>
      <c r="F307" s="25">
        <f>ROUND(8.7878,4)</f>
        <v>8.7878</v>
      </c>
      <c r="G307" s="24"/>
      <c r="H307" s="35"/>
    </row>
    <row r="308" spans="1:8" ht="12.75" customHeight="1">
      <c r="A308" s="22">
        <v>43360</v>
      </c>
      <c r="B308" s="22"/>
      <c r="C308" s="25">
        <f>ROUND(8.84850625756964,4)</f>
        <v>8.8485</v>
      </c>
      <c r="D308" s="25">
        <f>F308</f>
        <v>8.6321</v>
      </c>
      <c r="E308" s="25">
        <f>F308</f>
        <v>8.6321</v>
      </c>
      <c r="F308" s="25">
        <f>ROUND(8.6321,4)</f>
        <v>8.6321</v>
      </c>
      <c r="G308" s="24"/>
      <c r="H308" s="35"/>
    </row>
    <row r="309" spans="1:8" ht="12.75" customHeight="1">
      <c r="A309" s="22">
        <v>43448</v>
      </c>
      <c r="B309" s="22"/>
      <c r="C309" s="25">
        <f>ROUND(8.84850625756964,4)</f>
        <v>8.8485</v>
      </c>
      <c r="D309" s="25">
        <f>F309</f>
        <v>8.4826</v>
      </c>
      <c r="E309" s="25">
        <f>F309</f>
        <v>8.4826</v>
      </c>
      <c r="F309" s="25">
        <f>ROUND(8.4826,4)</f>
        <v>8.4826</v>
      </c>
      <c r="G309" s="24"/>
      <c r="H309" s="35"/>
    </row>
    <row r="310" spans="1:8" ht="12.75" customHeight="1">
      <c r="A310" s="22" t="s">
        <v>69</v>
      </c>
      <c r="B310" s="22"/>
      <c r="C310" s="23"/>
      <c r="D310" s="23"/>
      <c r="E310" s="23"/>
      <c r="F310" s="23"/>
      <c r="G310" s="24"/>
      <c r="H310" s="35"/>
    </row>
    <row r="311" spans="1:8" ht="12.75" customHeight="1">
      <c r="A311" s="22">
        <v>43269</v>
      </c>
      <c r="B311" s="22"/>
      <c r="C311" s="25">
        <f>ROUND(9.28689225,4)</f>
        <v>9.2869</v>
      </c>
      <c r="D311" s="25">
        <f>F311</f>
        <v>9.3311</v>
      </c>
      <c r="E311" s="25">
        <f>F311</f>
        <v>9.3311</v>
      </c>
      <c r="F311" s="25">
        <f>ROUND(9.3311,4)</f>
        <v>9.3311</v>
      </c>
      <c r="G311" s="24"/>
      <c r="H311" s="35"/>
    </row>
    <row r="312" spans="1:8" ht="12.75" customHeight="1">
      <c r="A312" s="22">
        <v>43360</v>
      </c>
      <c r="B312" s="22"/>
      <c r="C312" s="25">
        <f>ROUND(9.28689225,4)</f>
        <v>9.2869</v>
      </c>
      <c r="D312" s="25">
        <f>F312</f>
        <v>9.446</v>
      </c>
      <c r="E312" s="25">
        <f>F312</f>
        <v>9.446</v>
      </c>
      <c r="F312" s="25">
        <f>ROUND(9.446,4)</f>
        <v>9.446</v>
      </c>
      <c r="G312" s="24"/>
      <c r="H312" s="35"/>
    </row>
    <row r="313" spans="1:8" ht="12.75" customHeight="1">
      <c r="A313" s="22">
        <v>43448</v>
      </c>
      <c r="B313" s="22"/>
      <c r="C313" s="25">
        <f>ROUND(9.28689225,4)</f>
        <v>9.2869</v>
      </c>
      <c r="D313" s="25">
        <f>F313</f>
        <v>9.5581</v>
      </c>
      <c r="E313" s="25">
        <f>F313</f>
        <v>9.5581</v>
      </c>
      <c r="F313" s="25">
        <f>ROUND(9.5581,4)</f>
        <v>9.5581</v>
      </c>
      <c r="G313" s="24"/>
      <c r="H313" s="35"/>
    </row>
    <row r="314" spans="1:8" ht="12.75" customHeight="1">
      <c r="A314" s="22">
        <v>43542</v>
      </c>
      <c r="B314" s="22"/>
      <c r="C314" s="25">
        <f>ROUND(9.28689225,4)</f>
        <v>9.2869</v>
      </c>
      <c r="D314" s="25">
        <f>F314</f>
        <v>9.6789</v>
      </c>
      <c r="E314" s="25">
        <f>F314</f>
        <v>9.6789</v>
      </c>
      <c r="F314" s="25">
        <f>ROUND(9.6789,4)</f>
        <v>9.6789</v>
      </c>
      <c r="G314" s="24"/>
      <c r="H314" s="35"/>
    </row>
    <row r="315" spans="1:8" ht="12.75" customHeight="1">
      <c r="A315" s="22">
        <v>43630</v>
      </c>
      <c r="B315" s="22"/>
      <c r="C315" s="25">
        <f>ROUND(9.28689225,4)</f>
        <v>9.2869</v>
      </c>
      <c r="D315" s="25">
        <f>F315</f>
        <v>9.7928</v>
      </c>
      <c r="E315" s="25">
        <f>F315</f>
        <v>9.7928</v>
      </c>
      <c r="F315" s="25">
        <f>ROUND(9.7928,4)</f>
        <v>9.7928</v>
      </c>
      <c r="G315" s="24"/>
      <c r="H315" s="35"/>
    </row>
    <row r="316" spans="1:8" ht="12.75" customHeight="1">
      <c r="A316" s="22">
        <v>43724</v>
      </c>
      <c r="B316" s="22"/>
      <c r="C316" s="25">
        <f>ROUND(9.28689225,4)</f>
        <v>9.2869</v>
      </c>
      <c r="D316" s="25">
        <f>F316</f>
        <v>9.9166</v>
      </c>
      <c r="E316" s="25">
        <f>F316</f>
        <v>9.9166</v>
      </c>
      <c r="F316" s="25">
        <f>ROUND(9.9166,4)</f>
        <v>9.9166</v>
      </c>
      <c r="G316" s="24"/>
      <c r="H316" s="35"/>
    </row>
    <row r="317" spans="1:8" ht="12.75" customHeight="1">
      <c r="A317" s="22">
        <v>43812</v>
      </c>
      <c r="B317" s="22"/>
      <c r="C317" s="25">
        <f>ROUND(9.28689225,4)</f>
        <v>9.2869</v>
      </c>
      <c r="D317" s="25">
        <f>F317</f>
        <v>10.0314</v>
      </c>
      <c r="E317" s="25">
        <f>F317</f>
        <v>10.0314</v>
      </c>
      <c r="F317" s="25">
        <f>ROUND(10.0314,4)</f>
        <v>10.0314</v>
      </c>
      <c r="G317" s="24"/>
      <c r="H317" s="35"/>
    </row>
    <row r="318" spans="1:8" ht="12.75" customHeight="1">
      <c r="A318" s="22">
        <v>43906</v>
      </c>
      <c r="B318" s="22"/>
      <c r="C318" s="25">
        <f>ROUND(9.28689225,4)</f>
        <v>9.2869</v>
      </c>
      <c r="D318" s="25">
        <f>F318</f>
        <v>10.153</v>
      </c>
      <c r="E318" s="25">
        <f>F318</f>
        <v>10.153</v>
      </c>
      <c r="F318" s="25">
        <f>ROUND(10.153,4)</f>
        <v>10.153</v>
      </c>
      <c r="G318" s="24"/>
      <c r="H318" s="35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43269</v>
      </c>
      <c r="B320" s="22"/>
      <c r="C320" s="25">
        <f>ROUND(3.37176537848985,4)</f>
        <v>3.3718</v>
      </c>
      <c r="D320" s="25">
        <f>F320</f>
        <v>3.6152</v>
      </c>
      <c r="E320" s="25">
        <f>F320</f>
        <v>3.6152</v>
      </c>
      <c r="F320" s="25">
        <f>ROUND(3.6152,4)</f>
        <v>3.6152</v>
      </c>
      <c r="G320" s="24"/>
      <c r="H320" s="35"/>
    </row>
    <row r="321" spans="1:8" ht="12.75" customHeight="1">
      <c r="A321" s="22">
        <v>43360</v>
      </c>
      <c r="B321" s="22"/>
      <c r="C321" s="25">
        <f>ROUND(3.37176537848985,4)</f>
        <v>3.3718</v>
      </c>
      <c r="D321" s="25">
        <f>F321</f>
        <v>3.6547</v>
      </c>
      <c r="E321" s="25">
        <f>F321</f>
        <v>3.6547</v>
      </c>
      <c r="F321" s="25">
        <f>ROUND(3.6547,4)</f>
        <v>3.6547</v>
      </c>
      <c r="G321" s="24"/>
      <c r="H321" s="35"/>
    </row>
    <row r="322" spans="1:8" ht="12.75" customHeight="1">
      <c r="A322" s="22">
        <v>43448</v>
      </c>
      <c r="B322" s="22"/>
      <c r="C322" s="25">
        <f>ROUND(3.37176537848985,4)</f>
        <v>3.3718</v>
      </c>
      <c r="D322" s="25">
        <f>F322</f>
        <v>3.6944</v>
      </c>
      <c r="E322" s="25">
        <f>F322</f>
        <v>3.6944</v>
      </c>
      <c r="F322" s="25">
        <f>ROUND(3.6944,4)</f>
        <v>3.6944</v>
      </c>
      <c r="G322" s="24"/>
      <c r="H322" s="35"/>
    </row>
    <row r="323" spans="1:8" ht="12.75" customHeight="1">
      <c r="A323" s="22" t="s">
        <v>71</v>
      </c>
      <c r="B323" s="22"/>
      <c r="C323" s="23"/>
      <c r="D323" s="23"/>
      <c r="E323" s="23"/>
      <c r="F323" s="23"/>
      <c r="G323" s="24"/>
      <c r="H323" s="35"/>
    </row>
    <row r="324" spans="1:8" ht="12.75" customHeight="1">
      <c r="A324" s="22">
        <v>43269</v>
      </c>
      <c r="B324" s="22"/>
      <c r="C324" s="25">
        <f>ROUND(1.248408,4)</f>
        <v>1.2484</v>
      </c>
      <c r="D324" s="25">
        <f>F324</f>
        <v>1.2517</v>
      </c>
      <c r="E324" s="25">
        <f>F324</f>
        <v>1.2517</v>
      </c>
      <c r="F324" s="25">
        <f>ROUND(1.2517,4)</f>
        <v>1.2517</v>
      </c>
      <c r="G324" s="24"/>
      <c r="H324" s="35"/>
    </row>
    <row r="325" spans="1:8" ht="12.75" customHeight="1">
      <c r="A325" s="22">
        <v>43360</v>
      </c>
      <c r="B325" s="22"/>
      <c r="C325" s="25">
        <f>ROUND(1.248408,4)</f>
        <v>1.2484</v>
      </c>
      <c r="D325" s="25">
        <f>F325</f>
        <v>1.2597</v>
      </c>
      <c r="E325" s="25">
        <f>F325</f>
        <v>1.2597</v>
      </c>
      <c r="F325" s="25">
        <f>ROUND(1.2597,4)</f>
        <v>1.2597</v>
      </c>
      <c r="G325" s="24"/>
      <c r="H325" s="35"/>
    </row>
    <row r="326" spans="1:8" ht="12.75" customHeight="1">
      <c r="A326" s="22">
        <v>43448</v>
      </c>
      <c r="B326" s="22"/>
      <c r="C326" s="25">
        <f>ROUND(1.248408,4)</f>
        <v>1.2484</v>
      </c>
      <c r="D326" s="25">
        <f>F326</f>
        <v>1.2675</v>
      </c>
      <c r="E326" s="25">
        <f>F326</f>
        <v>1.2675</v>
      </c>
      <c r="F326" s="25">
        <f>ROUND(1.2675,4)</f>
        <v>1.2675</v>
      </c>
      <c r="G326" s="24"/>
      <c r="H326" s="35"/>
    </row>
    <row r="327" spans="1:8" ht="12.75" customHeight="1">
      <c r="A327" s="22">
        <v>43542</v>
      </c>
      <c r="B327" s="22"/>
      <c r="C327" s="25">
        <f>ROUND(1.248408,4)</f>
        <v>1.2484</v>
      </c>
      <c r="D327" s="25">
        <f>F327</f>
        <v>1.2751</v>
      </c>
      <c r="E327" s="25">
        <f>F327</f>
        <v>1.2751</v>
      </c>
      <c r="F327" s="25">
        <f>ROUND(1.2751,4)</f>
        <v>1.2751</v>
      </c>
      <c r="G327" s="24"/>
      <c r="H327" s="35"/>
    </row>
    <row r="328" spans="1:8" ht="12.75" customHeight="1">
      <c r="A328" s="22">
        <v>43630</v>
      </c>
      <c r="B328" s="22"/>
      <c r="C328" s="25">
        <f>ROUND(1.248408,4)</f>
        <v>1.2484</v>
      </c>
      <c r="D328" s="25">
        <f>F328</f>
        <v>1.3286</v>
      </c>
      <c r="E328" s="25">
        <f>F328</f>
        <v>1.3286</v>
      </c>
      <c r="F328" s="25">
        <f>ROUND(1.3286,4)</f>
        <v>1.3286</v>
      </c>
      <c r="G328" s="24"/>
      <c r="H328" s="35"/>
    </row>
    <row r="329" spans="1:8" ht="12.75" customHeight="1">
      <c r="A329" s="22">
        <v>43724</v>
      </c>
      <c r="B329" s="22"/>
      <c r="C329" s="25">
        <f>ROUND(1.248408,4)</f>
        <v>1.2484</v>
      </c>
      <c r="D329" s="25">
        <f>F329</f>
        <v>1.3451</v>
      </c>
      <c r="E329" s="25">
        <f>F329</f>
        <v>1.3451</v>
      </c>
      <c r="F329" s="25">
        <f>ROUND(1.3451,4)</f>
        <v>1.3451</v>
      </c>
      <c r="G329" s="24"/>
      <c r="H329" s="35"/>
    </row>
    <row r="330" spans="1:8" ht="12.75" customHeight="1">
      <c r="A330" s="22">
        <v>43812</v>
      </c>
      <c r="B330" s="22"/>
      <c r="C330" s="25">
        <f>ROUND(1.248408,4)</f>
        <v>1.2484</v>
      </c>
      <c r="D330" s="25">
        <f>F330</f>
        <v>1.3501</v>
      </c>
      <c r="E330" s="25">
        <f>F330</f>
        <v>1.3501</v>
      </c>
      <c r="F330" s="25">
        <f>ROUND(1.3501,4)</f>
        <v>1.3501</v>
      </c>
      <c r="G330" s="24"/>
      <c r="H330" s="35"/>
    </row>
    <row r="331" spans="1:8" ht="12.75" customHeight="1">
      <c r="A331" s="22">
        <v>43906</v>
      </c>
      <c r="B331" s="22"/>
      <c r="C331" s="25">
        <f>ROUND(1.248408,4)</f>
        <v>1.2484</v>
      </c>
      <c r="D331" s="25">
        <f>F331</f>
        <v>1.3532</v>
      </c>
      <c r="E331" s="25">
        <f>F331</f>
        <v>1.3532</v>
      </c>
      <c r="F331" s="25">
        <f>ROUND(1.3532,4)</f>
        <v>1.3532</v>
      </c>
      <c r="G331" s="24"/>
      <c r="H331" s="35"/>
    </row>
    <row r="332" spans="1:8" ht="12.75" customHeight="1">
      <c r="A332" s="22" t="s">
        <v>72</v>
      </c>
      <c r="B332" s="22"/>
      <c r="C332" s="23"/>
      <c r="D332" s="23"/>
      <c r="E332" s="23"/>
      <c r="F332" s="23"/>
      <c r="G332" s="24"/>
      <c r="H332" s="35"/>
    </row>
    <row r="333" spans="1:8" ht="12.75" customHeight="1">
      <c r="A333" s="22">
        <v>43269</v>
      </c>
      <c r="B333" s="22"/>
      <c r="C333" s="25">
        <f>ROUND(9.66558707613064,4)</f>
        <v>9.6656</v>
      </c>
      <c r="D333" s="25">
        <f>F333</f>
        <v>9.7174</v>
      </c>
      <c r="E333" s="25">
        <f>F333</f>
        <v>9.7174</v>
      </c>
      <c r="F333" s="25">
        <f>ROUND(9.7174,4)</f>
        <v>9.7174</v>
      </c>
      <c r="G333" s="24"/>
      <c r="H333" s="35"/>
    </row>
    <row r="334" spans="1:8" ht="12.75" customHeight="1">
      <c r="A334" s="22">
        <v>43360</v>
      </c>
      <c r="B334" s="22"/>
      <c r="C334" s="25">
        <f>ROUND(9.66558707613064,4)</f>
        <v>9.6656</v>
      </c>
      <c r="D334" s="25">
        <f>F334</f>
        <v>9.848</v>
      </c>
      <c r="E334" s="25">
        <f>F334</f>
        <v>9.848</v>
      </c>
      <c r="F334" s="25">
        <f>ROUND(9.848,4)</f>
        <v>9.848</v>
      </c>
      <c r="G334" s="24"/>
      <c r="H334" s="35"/>
    </row>
    <row r="335" spans="1:8" ht="12.75" customHeight="1">
      <c r="A335" s="22">
        <v>43448</v>
      </c>
      <c r="B335" s="22"/>
      <c r="C335" s="25">
        <f>ROUND(9.66558707613064,4)</f>
        <v>9.6656</v>
      </c>
      <c r="D335" s="25">
        <f>F335</f>
        <v>9.9696</v>
      </c>
      <c r="E335" s="25">
        <f>F335</f>
        <v>9.9696</v>
      </c>
      <c r="F335" s="25">
        <f>ROUND(9.9696,4)</f>
        <v>9.9696</v>
      </c>
      <c r="G335" s="24"/>
      <c r="H335" s="35"/>
    </row>
    <row r="336" spans="1:8" ht="12.75" customHeight="1">
      <c r="A336" s="22">
        <v>43542</v>
      </c>
      <c r="B336" s="22"/>
      <c r="C336" s="25">
        <f>ROUND(9.66558707613064,4)</f>
        <v>9.6656</v>
      </c>
      <c r="D336" s="25">
        <f>F336</f>
        <v>9.9871</v>
      </c>
      <c r="E336" s="25">
        <f>F336</f>
        <v>9.9871</v>
      </c>
      <c r="F336" s="25">
        <f>ROUND(9.9871,4)</f>
        <v>9.9871</v>
      </c>
      <c r="G336" s="24"/>
      <c r="H336" s="35"/>
    </row>
    <row r="337" spans="1:8" ht="12.75" customHeight="1">
      <c r="A337" s="22">
        <v>43630</v>
      </c>
      <c r="B337" s="22"/>
      <c r="C337" s="25">
        <f>ROUND(9.66558707613064,4)</f>
        <v>9.6656</v>
      </c>
      <c r="D337" s="25">
        <f>F337</f>
        <v>10.1134</v>
      </c>
      <c r="E337" s="25">
        <f>F337</f>
        <v>10.1134</v>
      </c>
      <c r="F337" s="25">
        <f>ROUND(10.1134,4)</f>
        <v>10.1134</v>
      </c>
      <c r="G337" s="24"/>
      <c r="H337" s="35"/>
    </row>
    <row r="338" spans="1:8" ht="12.75" customHeight="1">
      <c r="A338" s="22">
        <v>43724</v>
      </c>
      <c r="B338" s="22"/>
      <c r="C338" s="25">
        <f>ROUND(9.66558707613064,4)</f>
        <v>9.6656</v>
      </c>
      <c r="D338" s="25">
        <f>F338</f>
        <v>10.2326</v>
      </c>
      <c r="E338" s="25">
        <f>F338</f>
        <v>10.2326</v>
      </c>
      <c r="F338" s="25">
        <f>ROUND(10.2326,4)</f>
        <v>10.2326</v>
      </c>
      <c r="G338" s="24"/>
      <c r="H338" s="35"/>
    </row>
    <row r="339" spans="1:8" ht="12.75" customHeight="1">
      <c r="A339" s="22">
        <v>43812</v>
      </c>
      <c r="B339" s="22"/>
      <c r="C339" s="25">
        <f>ROUND(9.66558707613064,4)</f>
        <v>9.6656</v>
      </c>
      <c r="D339" s="25">
        <f>F339</f>
        <v>10.2578</v>
      </c>
      <c r="E339" s="25">
        <f>F339</f>
        <v>10.2578</v>
      </c>
      <c r="F339" s="25">
        <f>ROUND(10.2578,4)</f>
        <v>10.2578</v>
      </c>
      <c r="G339" s="24"/>
      <c r="H339" s="35"/>
    </row>
    <row r="340" spans="1:8" ht="12.75" customHeight="1">
      <c r="A340" s="22">
        <v>43906</v>
      </c>
      <c r="B340" s="22"/>
      <c r="C340" s="25">
        <f>ROUND(9.66558707613064,4)</f>
        <v>9.6656</v>
      </c>
      <c r="D340" s="25">
        <f>F340</f>
        <v>10.3635</v>
      </c>
      <c r="E340" s="25">
        <f>F340</f>
        <v>10.3635</v>
      </c>
      <c r="F340" s="25">
        <f>ROUND(10.3635,4)</f>
        <v>10.3635</v>
      </c>
      <c r="G340" s="24"/>
      <c r="H340" s="35"/>
    </row>
    <row r="341" spans="1:8" ht="12.75" customHeight="1">
      <c r="A341" s="22" t="s">
        <v>73</v>
      </c>
      <c r="B341" s="22"/>
      <c r="C341" s="23"/>
      <c r="D341" s="23"/>
      <c r="E341" s="23"/>
      <c r="F341" s="23"/>
      <c r="G341" s="24"/>
      <c r="H341" s="35"/>
    </row>
    <row r="342" spans="1:8" ht="12.75" customHeight="1">
      <c r="A342" s="22">
        <v>43269</v>
      </c>
      <c r="B342" s="22"/>
      <c r="C342" s="25">
        <f>ROUND(1.96244894096866,4)</f>
        <v>1.9624</v>
      </c>
      <c r="D342" s="25">
        <f>F342</f>
        <v>1.9596</v>
      </c>
      <c r="E342" s="25">
        <f>F342</f>
        <v>1.9596</v>
      </c>
      <c r="F342" s="25">
        <f>ROUND(1.9596,4)</f>
        <v>1.9596</v>
      </c>
      <c r="G342" s="24"/>
      <c r="H342" s="35"/>
    </row>
    <row r="343" spans="1:8" ht="12.75" customHeight="1">
      <c r="A343" s="22">
        <v>43360</v>
      </c>
      <c r="B343" s="22"/>
      <c r="C343" s="25">
        <f>ROUND(1.96244894096866,4)</f>
        <v>1.9624</v>
      </c>
      <c r="D343" s="25">
        <f>F343</f>
        <v>1.9748</v>
      </c>
      <c r="E343" s="25">
        <f>F343</f>
        <v>1.9748</v>
      </c>
      <c r="F343" s="25">
        <f>ROUND(1.9748,4)</f>
        <v>1.9748</v>
      </c>
      <c r="G343" s="24"/>
      <c r="H343" s="35"/>
    </row>
    <row r="344" spans="1:8" ht="12.75" customHeight="1">
      <c r="A344" s="22">
        <v>43448</v>
      </c>
      <c r="B344" s="22"/>
      <c r="C344" s="25">
        <f>ROUND(1.96244894096866,4)</f>
        <v>1.9624</v>
      </c>
      <c r="D344" s="25">
        <f>F344</f>
        <v>1.9894</v>
      </c>
      <c r="E344" s="25">
        <f>F344</f>
        <v>1.9894</v>
      </c>
      <c r="F344" s="25">
        <f>ROUND(1.9894,4)</f>
        <v>1.9894</v>
      </c>
      <c r="G344" s="24"/>
      <c r="H344" s="35"/>
    </row>
    <row r="345" spans="1:8" ht="12.75" customHeight="1">
      <c r="A345" s="22">
        <v>43542</v>
      </c>
      <c r="B345" s="22"/>
      <c r="C345" s="25">
        <f>ROUND(1.96244894096866,4)</f>
        <v>1.9624</v>
      </c>
      <c r="D345" s="25">
        <f>F345</f>
        <v>2.0048</v>
      </c>
      <c r="E345" s="25">
        <f>F345</f>
        <v>2.0048</v>
      </c>
      <c r="F345" s="25">
        <f>ROUND(2.0048,4)</f>
        <v>2.0048</v>
      </c>
      <c r="G345" s="24"/>
      <c r="H345" s="35"/>
    </row>
    <row r="346" spans="1:8" ht="12.75" customHeight="1">
      <c r="A346" s="22">
        <v>43630</v>
      </c>
      <c r="B346" s="22"/>
      <c r="C346" s="25">
        <f>ROUND(1.96244894096866,4)</f>
        <v>1.9624</v>
      </c>
      <c r="D346" s="25">
        <f>F346</f>
        <v>2.019</v>
      </c>
      <c r="E346" s="25">
        <f>F346</f>
        <v>2.019</v>
      </c>
      <c r="F346" s="25">
        <f>ROUND(2.019,4)</f>
        <v>2.019</v>
      </c>
      <c r="G346" s="24"/>
      <c r="H346" s="35"/>
    </row>
    <row r="347" spans="1:8" ht="12.75" customHeight="1">
      <c r="A347" s="22">
        <v>43724</v>
      </c>
      <c r="B347" s="22"/>
      <c r="C347" s="25">
        <f>ROUND(1.96244894096866,4)</f>
        <v>1.9624</v>
      </c>
      <c r="D347" s="25">
        <f>F347</f>
        <v>2.0345</v>
      </c>
      <c r="E347" s="25">
        <f>F347</f>
        <v>2.0345</v>
      </c>
      <c r="F347" s="25">
        <f>ROUND(2.0345,4)</f>
        <v>2.0345</v>
      </c>
      <c r="G347" s="24"/>
      <c r="H347" s="35"/>
    </row>
    <row r="348" spans="1:8" ht="12.75" customHeight="1">
      <c r="A348" s="22">
        <v>43812</v>
      </c>
      <c r="B348" s="22"/>
      <c r="C348" s="25">
        <f>ROUND(1.96244894096866,4)</f>
        <v>1.9624</v>
      </c>
      <c r="D348" s="25">
        <f>F348</f>
        <v>2.0489</v>
      </c>
      <c r="E348" s="25">
        <f>F348</f>
        <v>2.0489</v>
      </c>
      <c r="F348" s="25">
        <f>ROUND(2.0489,4)</f>
        <v>2.0489</v>
      </c>
      <c r="G348" s="24"/>
      <c r="H348" s="35"/>
    </row>
    <row r="349" spans="1:8" ht="12.75" customHeight="1">
      <c r="A349" s="22">
        <v>43906</v>
      </c>
      <c r="B349" s="22"/>
      <c r="C349" s="25">
        <f>ROUND(1.96244894096866,4)</f>
        <v>1.9624</v>
      </c>
      <c r="D349" s="25">
        <f>F349</f>
        <v>2.0643</v>
      </c>
      <c r="E349" s="25">
        <f>F349</f>
        <v>2.0643</v>
      </c>
      <c r="F349" s="25">
        <f>ROUND(2.0643,4)</f>
        <v>2.0643</v>
      </c>
      <c r="G349" s="24"/>
      <c r="H349" s="35"/>
    </row>
    <row r="350" spans="1:8" ht="12.75" customHeight="1">
      <c r="A350" s="22" t="s">
        <v>74</v>
      </c>
      <c r="B350" s="22"/>
      <c r="C350" s="23"/>
      <c r="D350" s="23"/>
      <c r="E350" s="23"/>
      <c r="F350" s="23"/>
      <c r="G350" s="24"/>
      <c r="H350" s="35"/>
    </row>
    <row r="351" spans="1:8" ht="12.75" customHeight="1">
      <c r="A351" s="22">
        <v>43269</v>
      </c>
      <c r="B351" s="22"/>
      <c r="C351" s="25">
        <f>ROUND(1.97496412055494,4)</f>
        <v>1.975</v>
      </c>
      <c r="D351" s="25">
        <f>F351</f>
        <v>1.9899</v>
      </c>
      <c r="E351" s="25">
        <f>F351</f>
        <v>1.9899</v>
      </c>
      <c r="F351" s="25">
        <f>ROUND(1.9899,4)</f>
        <v>1.9899</v>
      </c>
      <c r="G351" s="24"/>
      <c r="H351" s="35"/>
    </row>
    <row r="352" spans="1:8" ht="12.75" customHeight="1">
      <c r="A352" s="22">
        <v>43360</v>
      </c>
      <c r="B352" s="22"/>
      <c r="C352" s="25">
        <f>ROUND(1.97496412055494,4)</f>
        <v>1.975</v>
      </c>
      <c r="D352" s="25">
        <f>F352</f>
        <v>2.0278</v>
      </c>
      <c r="E352" s="25">
        <f>F352</f>
        <v>2.0278</v>
      </c>
      <c r="F352" s="25">
        <f>ROUND(2.0278,4)</f>
        <v>2.0278</v>
      </c>
      <c r="G352" s="24"/>
      <c r="H352" s="35"/>
    </row>
    <row r="353" spans="1:8" ht="12.75" customHeight="1">
      <c r="A353" s="22">
        <v>43448</v>
      </c>
      <c r="B353" s="22"/>
      <c r="C353" s="25">
        <f>ROUND(1.97496412055494,4)</f>
        <v>1.975</v>
      </c>
      <c r="D353" s="25">
        <f>F353</f>
        <v>2.0651</v>
      </c>
      <c r="E353" s="25">
        <f>F353</f>
        <v>2.0651</v>
      </c>
      <c r="F353" s="25">
        <f>ROUND(2.0651,4)</f>
        <v>2.0651</v>
      </c>
      <c r="G353" s="24"/>
      <c r="H353" s="35"/>
    </row>
    <row r="354" spans="1:8" ht="12.75" customHeight="1">
      <c r="A354" s="22">
        <v>43542</v>
      </c>
      <c r="B354" s="22"/>
      <c r="C354" s="25">
        <f>ROUND(1.97496412055494,4)</f>
        <v>1.975</v>
      </c>
      <c r="D354" s="25">
        <f>F354</f>
        <v>2.1068</v>
      </c>
      <c r="E354" s="25">
        <f>F354</f>
        <v>2.1068</v>
      </c>
      <c r="F354" s="25">
        <f>ROUND(2.1068,4)</f>
        <v>2.1068</v>
      </c>
      <c r="G354" s="24"/>
      <c r="H354" s="35"/>
    </row>
    <row r="355" spans="1:8" ht="12.75" customHeight="1">
      <c r="A355" s="22">
        <v>43630</v>
      </c>
      <c r="B355" s="22"/>
      <c r="C355" s="25">
        <f>ROUND(1.97496412055494,4)</f>
        <v>1.975</v>
      </c>
      <c r="D355" s="25">
        <f>F355</f>
        <v>2.2123</v>
      </c>
      <c r="E355" s="25">
        <f>F355</f>
        <v>2.2123</v>
      </c>
      <c r="F355" s="25">
        <f>ROUND(2.2123,4)</f>
        <v>2.2123</v>
      </c>
      <c r="G355" s="24"/>
      <c r="H355" s="35"/>
    </row>
    <row r="356" spans="1:8" ht="12.75" customHeight="1">
      <c r="A356" s="22">
        <v>43724</v>
      </c>
      <c r="B356" s="22"/>
      <c r="C356" s="25">
        <f>ROUND(1.97496412055494,4)</f>
        <v>1.975</v>
      </c>
      <c r="D356" s="25">
        <f>F356</f>
        <v>2.2534</v>
      </c>
      <c r="E356" s="25">
        <f>F356</f>
        <v>2.2534</v>
      </c>
      <c r="F356" s="25">
        <f>ROUND(2.2534,4)</f>
        <v>2.2534</v>
      </c>
      <c r="G356" s="24"/>
      <c r="H356" s="35"/>
    </row>
    <row r="357" spans="1:8" ht="12.75" customHeight="1">
      <c r="A357" s="22">
        <v>43812</v>
      </c>
      <c r="B357" s="22"/>
      <c r="C357" s="25">
        <f>ROUND(1.97496412055494,4)</f>
        <v>1.975</v>
      </c>
      <c r="D357" s="25">
        <f>F357</f>
        <v>2.3114</v>
      </c>
      <c r="E357" s="25">
        <f>F357</f>
        <v>2.3114</v>
      </c>
      <c r="F357" s="25">
        <f>ROUND(2.3114,4)</f>
        <v>2.3114</v>
      </c>
      <c r="G357" s="24"/>
      <c r="H357" s="35"/>
    </row>
    <row r="358" spans="1:8" ht="12.75" customHeight="1">
      <c r="A358" s="22">
        <v>43906</v>
      </c>
      <c r="B358" s="22"/>
      <c r="C358" s="25">
        <f>ROUND(1.97496412055494,4)</f>
        <v>1.975</v>
      </c>
      <c r="D358" s="25">
        <f>F358</f>
        <v>2.3719</v>
      </c>
      <c r="E358" s="25">
        <f>F358</f>
        <v>2.3719</v>
      </c>
      <c r="F358" s="25">
        <f>ROUND(2.3719,4)</f>
        <v>2.3719</v>
      </c>
      <c r="G358" s="24"/>
      <c r="H358" s="35"/>
    </row>
    <row r="359" spans="1:8" ht="12.75" customHeight="1">
      <c r="A359" s="22" t="s">
        <v>75</v>
      </c>
      <c r="B359" s="22"/>
      <c r="C359" s="23"/>
      <c r="D359" s="23"/>
      <c r="E359" s="23"/>
      <c r="F359" s="23"/>
      <c r="G359" s="24"/>
      <c r="H359" s="35"/>
    </row>
    <row r="360" spans="1:8" ht="12.75" customHeight="1">
      <c r="A360" s="22">
        <v>43269</v>
      </c>
      <c r="B360" s="22"/>
      <c r="C360" s="25">
        <f>ROUND(14.7138444375,4)</f>
        <v>14.7138</v>
      </c>
      <c r="D360" s="25">
        <f>F360</f>
        <v>14.819</v>
      </c>
      <c r="E360" s="25">
        <f>F360</f>
        <v>14.819</v>
      </c>
      <c r="F360" s="25">
        <f>ROUND(14.819,4)</f>
        <v>14.819</v>
      </c>
      <c r="G360" s="24"/>
      <c r="H360" s="35"/>
    </row>
    <row r="361" spans="1:8" ht="12.75" customHeight="1">
      <c r="A361" s="22">
        <v>43360</v>
      </c>
      <c r="B361" s="22"/>
      <c r="C361" s="25">
        <f>ROUND(14.7138444375,4)</f>
        <v>14.7138</v>
      </c>
      <c r="D361" s="25">
        <f>F361</f>
        <v>15.0959</v>
      </c>
      <c r="E361" s="25">
        <f>F361</f>
        <v>15.0959</v>
      </c>
      <c r="F361" s="25">
        <f>ROUND(15.0959,4)</f>
        <v>15.0959</v>
      </c>
      <c r="G361" s="24"/>
      <c r="H361" s="35"/>
    </row>
    <row r="362" spans="1:8" ht="12.75" customHeight="1">
      <c r="A362" s="22">
        <v>43448</v>
      </c>
      <c r="B362" s="22"/>
      <c r="C362" s="25">
        <f>ROUND(14.7138444375,4)</f>
        <v>14.7138</v>
      </c>
      <c r="D362" s="25">
        <f>F362</f>
        <v>15.3694</v>
      </c>
      <c r="E362" s="25">
        <f>F362</f>
        <v>15.3694</v>
      </c>
      <c r="F362" s="25">
        <f>ROUND(15.3694,4)</f>
        <v>15.3694</v>
      </c>
      <c r="G362" s="24"/>
      <c r="H362" s="35"/>
    </row>
    <row r="363" spans="1:8" ht="12.75" customHeight="1">
      <c r="A363" s="22">
        <v>43542</v>
      </c>
      <c r="B363" s="22"/>
      <c r="C363" s="25">
        <f>ROUND(14.7138444375,4)</f>
        <v>14.7138</v>
      </c>
      <c r="D363" s="25">
        <f>F363</f>
        <v>15.676</v>
      </c>
      <c r="E363" s="25">
        <f>F363</f>
        <v>15.676</v>
      </c>
      <c r="F363" s="25">
        <f>ROUND(15.676,4)</f>
        <v>15.676</v>
      </c>
      <c r="G363" s="24"/>
      <c r="H363" s="35"/>
    </row>
    <row r="364" spans="1:8" ht="12.75" customHeight="1">
      <c r="A364" s="22">
        <v>43630</v>
      </c>
      <c r="B364" s="22"/>
      <c r="C364" s="25">
        <f>ROUND(14.7138444375,4)</f>
        <v>14.7138</v>
      </c>
      <c r="D364" s="25">
        <f>F364</f>
        <v>15.9427</v>
      </c>
      <c r="E364" s="25">
        <f>F364</f>
        <v>15.9427</v>
      </c>
      <c r="F364" s="25">
        <f>ROUND(15.9427,4)</f>
        <v>15.9427</v>
      </c>
      <c r="G364" s="24"/>
      <c r="H364" s="35"/>
    </row>
    <row r="365" spans="1:8" ht="12.75" customHeight="1">
      <c r="A365" s="22">
        <v>43724</v>
      </c>
      <c r="B365" s="22"/>
      <c r="C365" s="25">
        <f>ROUND(14.7138444375,4)</f>
        <v>14.7138</v>
      </c>
      <c r="D365" s="25">
        <f>F365</f>
        <v>16.2369</v>
      </c>
      <c r="E365" s="25">
        <f>F365</f>
        <v>16.2369</v>
      </c>
      <c r="F365" s="25">
        <f>ROUND(16.2369,4)</f>
        <v>16.2369</v>
      </c>
      <c r="G365" s="24"/>
      <c r="H365" s="35"/>
    </row>
    <row r="366" spans="1:8" ht="12.75" customHeight="1">
      <c r="A366" s="22">
        <v>43812</v>
      </c>
      <c r="B366" s="22"/>
      <c r="C366" s="25">
        <f>ROUND(14.7138444375,4)</f>
        <v>14.7138</v>
      </c>
      <c r="D366" s="25">
        <f>F366</f>
        <v>16.5992</v>
      </c>
      <c r="E366" s="25">
        <f>F366</f>
        <v>16.5992</v>
      </c>
      <c r="F366" s="25">
        <f>ROUND(16.5992,4)</f>
        <v>16.5992</v>
      </c>
      <c r="G366" s="24"/>
      <c r="H366" s="35"/>
    </row>
    <row r="367" spans="1:8" ht="12.75" customHeight="1">
      <c r="A367" s="22">
        <v>43906</v>
      </c>
      <c r="B367" s="22"/>
      <c r="C367" s="25">
        <f>ROUND(14.7138444375,4)</f>
        <v>14.7138</v>
      </c>
      <c r="D367" s="25">
        <f>F367</f>
        <v>16.9907</v>
      </c>
      <c r="E367" s="25">
        <f>F367</f>
        <v>16.9907</v>
      </c>
      <c r="F367" s="25">
        <f>ROUND(16.9907,4)</f>
        <v>16.9907</v>
      </c>
      <c r="G367" s="24"/>
      <c r="H367" s="35"/>
    </row>
    <row r="368" spans="1:8" ht="12.75" customHeight="1">
      <c r="A368" s="22" t="s">
        <v>76</v>
      </c>
      <c r="B368" s="22"/>
      <c r="C368" s="23"/>
      <c r="D368" s="23"/>
      <c r="E368" s="23"/>
      <c r="F368" s="23"/>
      <c r="G368" s="24"/>
      <c r="H368" s="35"/>
    </row>
    <row r="369" spans="1:8" ht="12.75" customHeight="1">
      <c r="A369" s="22">
        <v>43269</v>
      </c>
      <c r="B369" s="22"/>
      <c r="C369" s="25">
        <f>ROUND(12.3338146691231,4)</f>
        <v>12.3338</v>
      </c>
      <c r="D369" s="25">
        <f>F369</f>
        <v>12.4266</v>
      </c>
      <c r="E369" s="25">
        <f>F369</f>
        <v>12.4266</v>
      </c>
      <c r="F369" s="25">
        <f>ROUND(12.4266,4)</f>
        <v>12.4266</v>
      </c>
      <c r="G369" s="24"/>
      <c r="H369" s="35"/>
    </row>
    <row r="370" spans="1:8" ht="12.75" customHeight="1">
      <c r="A370" s="22">
        <v>43360</v>
      </c>
      <c r="B370" s="22"/>
      <c r="C370" s="25">
        <f>ROUND(12.3338146691231,4)</f>
        <v>12.3338</v>
      </c>
      <c r="D370" s="25">
        <f>F370</f>
        <v>12.6717</v>
      </c>
      <c r="E370" s="25">
        <f>F370</f>
        <v>12.6717</v>
      </c>
      <c r="F370" s="25">
        <f>ROUND(12.6717,4)</f>
        <v>12.6717</v>
      </c>
      <c r="G370" s="24"/>
      <c r="H370" s="35"/>
    </row>
    <row r="371" spans="1:8" ht="12.75" customHeight="1">
      <c r="A371" s="22">
        <v>43448</v>
      </c>
      <c r="B371" s="22"/>
      <c r="C371" s="25">
        <f>ROUND(12.3338146691231,4)</f>
        <v>12.3338</v>
      </c>
      <c r="D371" s="25">
        <f>F371</f>
        <v>12.9132</v>
      </c>
      <c r="E371" s="25">
        <f>F371</f>
        <v>12.9132</v>
      </c>
      <c r="F371" s="25">
        <f>ROUND(12.9132,4)</f>
        <v>12.9132</v>
      </c>
      <c r="G371" s="24"/>
      <c r="H371" s="35"/>
    </row>
    <row r="372" spans="1:8" ht="12.75" customHeight="1">
      <c r="A372" s="22">
        <v>43542</v>
      </c>
      <c r="B372" s="22"/>
      <c r="C372" s="25">
        <f>ROUND(12.3338146691231,4)</f>
        <v>12.3338</v>
      </c>
      <c r="D372" s="25">
        <f>F372</f>
        <v>13.184</v>
      </c>
      <c r="E372" s="25">
        <f>F372</f>
        <v>13.184</v>
      </c>
      <c r="F372" s="25">
        <f>ROUND(13.184,4)</f>
        <v>13.184</v>
      </c>
      <c r="G372" s="24"/>
      <c r="H372" s="35"/>
    </row>
    <row r="373" spans="1:8" ht="12.75" customHeight="1">
      <c r="A373" s="22">
        <v>43630</v>
      </c>
      <c r="B373" s="22"/>
      <c r="C373" s="25">
        <f>ROUND(12.3338146691231,4)</f>
        <v>12.3338</v>
      </c>
      <c r="D373" s="25">
        <f>F373</f>
        <v>13.4163</v>
      </c>
      <c r="E373" s="25">
        <f>F373</f>
        <v>13.4163</v>
      </c>
      <c r="F373" s="25">
        <f>ROUND(13.4163,4)</f>
        <v>13.4163</v>
      </c>
      <c r="G373" s="24"/>
      <c r="H373" s="35"/>
    </row>
    <row r="374" spans="1:8" ht="12.75" customHeight="1">
      <c r="A374" s="22">
        <v>43724</v>
      </c>
      <c r="B374" s="22"/>
      <c r="C374" s="25">
        <f>ROUND(12.3338146691231,4)</f>
        <v>12.3338</v>
      </c>
      <c r="D374" s="25">
        <f>F374</f>
        <v>13.9198</v>
      </c>
      <c r="E374" s="25">
        <f>F374</f>
        <v>13.9198</v>
      </c>
      <c r="F374" s="25">
        <f>ROUND(13.9198,4)</f>
        <v>13.9198</v>
      </c>
      <c r="G374" s="24"/>
      <c r="H374" s="35"/>
    </row>
    <row r="375" spans="1:8" ht="12.75" customHeight="1">
      <c r="A375" s="22">
        <v>43812</v>
      </c>
      <c r="B375" s="22"/>
      <c r="C375" s="25">
        <f>ROUND(12.3338146691231,4)</f>
        <v>12.3338</v>
      </c>
      <c r="D375" s="25">
        <f>F375</f>
        <v>14.1331</v>
      </c>
      <c r="E375" s="25">
        <f>F375</f>
        <v>14.1331</v>
      </c>
      <c r="F375" s="25">
        <f>ROUND(14.1331,4)</f>
        <v>14.1331</v>
      </c>
      <c r="G375" s="24"/>
      <c r="H375" s="35"/>
    </row>
    <row r="376" spans="1:8" ht="12.75" customHeight="1">
      <c r="A376" s="22">
        <v>43906</v>
      </c>
      <c r="B376" s="22"/>
      <c r="C376" s="25">
        <f>ROUND(12.3338146691231,4)</f>
        <v>12.3338</v>
      </c>
      <c r="D376" s="25">
        <f>F376</f>
        <v>14.3869</v>
      </c>
      <c r="E376" s="25">
        <f>F376</f>
        <v>14.3869</v>
      </c>
      <c r="F376" s="25">
        <f>ROUND(14.3869,4)</f>
        <v>14.3869</v>
      </c>
      <c r="G376" s="24"/>
      <c r="H376" s="35"/>
    </row>
    <row r="377" spans="1:8" ht="12.75" customHeight="1">
      <c r="A377" s="22" t="s">
        <v>77</v>
      </c>
      <c r="B377" s="22"/>
      <c r="C377" s="23"/>
      <c r="D377" s="23"/>
      <c r="E377" s="23"/>
      <c r="F377" s="23"/>
      <c r="G377" s="24"/>
      <c r="H377" s="35"/>
    </row>
    <row r="378" spans="1:8" ht="12.75" customHeight="1">
      <c r="A378" s="22">
        <v>43269</v>
      </c>
      <c r="B378" s="22"/>
      <c r="C378" s="25">
        <f>ROUND(16.6827498125,4)</f>
        <v>16.6827</v>
      </c>
      <c r="D378" s="25">
        <f>F378</f>
        <v>16.7865</v>
      </c>
      <c r="E378" s="25">
        <f>F378</f>
        <v>16.7865</v>
      </c>
      <c r="F378" s="25">
        <f>ROUND(16.7865,4)</f>
        <v>16.7865</v>
      </c>
      <c r="G378" s="24"/>
      <c r="H378" s="35"/>
    </row>
    <row r="379" spans="1:8" ht="12.75" customHeight="1">
      <c r="A379" s="22">
        <v>43360</v>
      </c>
      <c r="B379" s="22"/>
      <c r="C379" s="25">
        <f>ROUND(16.6827498125,4)</f>
        <v>16.6827</v>
      </c>
      <c r="D379" s="25">
        <f>F379</f>
        <v>17.0547</v>
      </c>
      <c r="E379" s="25">
        <f>F379</f>
        <v>17.0547</v>
      </c>
      <c r="F379" s="25">
        <f>ROUND(17.0547,4)</f>
        <v>17.0547</v>
      </c>
      <c r="G379" s="24"/>
      <c r="H379" s="35"/>
    </row>
    <row r="380" spans="1:8" ht="12.75" customHeight="1">
      <c r="A380" s="22">
        <v>43448</v>
      </c>
      <c r="B380" s="22"/>
      <c r="C380" s="25">
        <f>ROUND(16.6827498125,4)</f>
        <v>16.6827</v>
      </c>
      <c r="D380" s="25">
        <f>F380</f>
        <v>17.3136</v>
      </c>
      <c r="E380" s="25">
        <f>F380</f>
        <v>17.3136</v>
      </c>
      <c r="F380" s="25">
        <f>ROUND(17.3136,4)</f>
        <v>17.3136</v>
      </c>
      <c r="G380" s="24"/>
      <c r="H380" s="35"/>
    </row>
    <row r="381" spans="1:8" ht="12.75" customHeight="1">
      <c r="A381" s="22">
        <v>43542</v>
      </c>
      <c r="B381" s="22"/>
      <c r="C381" s="25">
        <f>ROUND(16.6827498125,4)</f>
        <v>16.6827</v>
      </c>
      <c r="D381" s="25">
        <f>F381</f>
        <v>17.5978</v>
      </c>
      <c r="E381" s="25">
        <f>F381</f>
        <v>17.5978</v>
      </c>
      <c r="F381" s="25">
        <f>ROUND(17.5978,4)</f>
        <v>17.5978</v>
      </c>
      <c r="G381" s="24"/>
      <c r="H381" s="35"/>
    </row>
    <row r="382" spans="1:8" ht="12.75" customHeight="1">
      <c r="A382" s="22">
        <v>43630</v>
      </c>
      <c r="B382" s="22"/>
      <c r="C382" s="25">
        <f>ROUND(16.6827498125,4)</f>
        <v>16.6827</v>
      </c>
      <c r="D382" s="25">
        <f>F382</f>
        <v>17.8633</v>
      </c>
      <c r="E382" s="25">
        <f>F382</f>
        <v>17.8633</v>
      </c>
      <c r="F382" s="25">
        <f>ROUND(17.8633,4)</f>
        <v>17.8633</v>
      </c>
      <c r="G382" s="24"/>
      <c r="H382" s="35"/>
    </row>
    <row r="383" spans="1:8" ht="12.75" customHeight="1">
      <c r="A383" s="22">
        <v>43724</v>
      </c>
      <c r="B383" s="22"/>
      <c r="C383" s="25">
        <f>ROUND(16.6827498125,4)</f>
        <v>16.6827</v>
      </c>
      <c r="D383" s="25">
        <f>F383</f>
        <v>18.1523</v>
      </c>
      <c r="E383" s="25">
        <f>F383</f>
        <v>18.1523</v>
      </c>
      <c r="F383" s="25">
        <f>ROUND(18.1523,4)</f>
        <v>18.1523</v>
      </c>
      <c r="G383" s="24"/>
      <c r="H383" s="35"/>
    </row>
    <row r="384" spans="1:8" ht="12.75" customHeight="1">
      <c r="A384" s="22">
        <v>43812</v>
      </c>
      <c r="B384" s="22"/>
      <c r="C384" s="25">
        <f>ROUND(16.6827498125,4)</f>
        <v>16.6827</v>
      </c>
      <c r="D384" s="25">
        <f>F384</f>
        <v>18.2354</v>
      </c>
      <c r="E384" s="25">
        <f>F384</f>
        <v>18.2354</v>
      </c>
      <c r="F384" s="25">
        <f>ROUND(18.2354,4)</f>
        <v>18.2354</v>
      </c>
      <c r="G384" s="24"/>
      <c r="H384" s="35"/>
    </row>
    <row r="385" spans="1:8" ht="12.75" customHeight="1">
      <c r="A385" s="22">
        <v>43906</v>
      </c>
      <c r="B385" s="22"/>
      <c r="C385" s="25">
        <f>ROUND(16.6827498125,4)</f>
        <v>16.6827</v>
      </c>
      <c r="D385" s="25">
        <f>F385</f>
        <v>18.7124</v>
      </c>
      <c r="E385" s="25">
        <f>F385</f>
        <v>18.7124</v>
      </c>
      <c r="F385" s="25">
        <f>ROUND(18.7124,4)</f>
        <v>18.7124</v>
      </c>
      <c r="G385" s="24"/>
      <c r="H385" s="35"/>
    </row>
    <row r="386" spans="1:8" ht="12.75" customHeight="1">
      <c r="A386" s="22" t="s">
        <v>78</v>
      </c>
      <c r="B386" s="22"/>
      <c r="C386" s="23"/>
      <c r="D386" s="23"/>
      <c r="E386" s="23"/>
      <c r="F386" s="23"/>
      <c r="G386" s="24"/>
      <c r="H386" s="35"/>
    </row>
    <row r="387" spans="1:8" ht="12.75" customHeight="1">
      <c r="A387" s="22">
        <v>43269</v>
      </c>
      <c r="B387" s="22"/>
      <c r="C387" s="25">
        <f>ROUND(1.57772710480388,4)</f>
        <v>1.5777</v>
      </c>
      <c r="D387" s="25">
        <f>F387</f>
        <v>1.5869</v>
      </c>
      <c r="E387" s="25">
        <f>F387</f>
        <v>1.5869</v>
      </c>
      <c r="F387" s="25">
        <f>ROUND(1.5869,4)</f>
        <v>1.5869</v>
      </c>
      <c r="G387" s="24"/>
      <c r="H387" s="35"/>
    </row>
    <row r="388" spans="1:8" ht="12.75" customHeight="1">
      <c r="A388" s="22">
        <v>43360</v>
      </c>
      <c r="B388" s="22"/>
      <c r="C388" s="25">
        <f>ROUND(1.57772710480388,4)</f>
        <v>1.5777</v>
      </c>
      <c r="D388" s="25">
        <f>F388</f>
        <v>1.6074</v>
      </c>
      <c r="E388" s="25">
        <f>F388</f>
        <v>1.6074</v>
      </c>
      <c r="F388" s="25">
        <f>ROUND(1.6074,4)</f>
        <v>1.6074</v>
      </c>
      <c r="G388" s="24"/>
      <c r="H388" s="35"/>
    </row>
    <row r="389" spans="1:8" ht="12.75" customHeight="1">
      <c r="A389" s="22">
        <v>43448</v>
      </c>
      <c r="B389" s="22"/>
      <c r="C389" s="25">
        <f>ROUND(1.57772710480388,4)</f>
        <v>1.5777</v>
      </c>
      <c r="D389" s="25">
        <f>F389</f>
        <v>1.6269</v>
      </c>
      <c r="E389" s="25">
        <f>F389</f>
        <v>1.6269</v>
      </c>
      <c r="F389" s="25">
        <f>ROUND(1.6269,4)</f>
        <v>1.6269</v>
      </c>
      <c r="G389" s="24"/>
      <c r="H389" s="35"/>
    </row>
    <row r="390" spans="1:8" ht="12.75" customHeight="1">
      <c r="A390" s="22">
        <v>43542</v>
      </c>
      <c r="B390" s="22"/>
      <c r="C390" s="25">
        <f>ROUND(1.57772710480388,4)</f>
        <v>1.5777</v>
      </c>
      <c r="D390" s="25">
        <f>F390</f>
        <v>1.6471</v>
      </c>
      <c r="E390" s="25">
        <f>F390</f>
        <v>1.6471</v>
      </c>
      <c r="F390" s="25">
        <f>ROUND(1.6471,4)</f>
        <v>1.6471</v>
      </c>
      <c r="G390" s="24"/>
      <c r="H390" s="35"/>
    </row>
    <row r="391" spans="1:8" ht="12.75" customHeight="1">
      <c r="A391" s="22">
        <v>43630</v>
      </c>
      <c r="B391" s="22"/>
      <c r="C391" s="25">
        <f>ROUND(1.57772710480388,4)</f>
        <v>1.5777</v>
      </c>
      <c r="D391" s="25">
        <f>F391</f>
        <v>1.7202</v>
      </c>
      <c r="E391" s="25">
        <f>F391</f>
        <v>1.7202</v>
      </c>
      <c r="F391" s="25">
        <f>ROUND(1.7202,4)</f>
        <v>1.7202</v>
      </c>
      <c r="G391" s="24"/>
      <c r="H391" s="35"/>
    </row>
    <row r="392" spans="1:8" ht="12.75" customHeight="1">
      <c r="A392" s="22">
        <v>43724</v>
      </c>
      <c r="B392" s="22"/>
      <c r="C392" s="25">
        <f>ROUND(1.57772710480388,4)</f>
        <v>1.5777</v>
      </c>
      <c r="D392" s="25">
        <f>F392</f>
        <v>1.7402</v>
      </c>
      <c r="E392" s="25">
        <f>F392</f>
        <v>1.7402</v>
      </c>
      <c r="F392" s="25">
        <f>ROUND(1.7402,4)</f>
        <v>1.7402</v>
      </c>
      <c r="G392" s="24"/>
      <c r="H392" s="35"/>
    </row>
    <row r="393" spans="1:8" ht="12.75" customHeight="1">
      <c r="A393" s="22">
        <v>43812</v>
      </c>
      <c r="B393" s="22"/>
      <c r="C393" s="25">
        <f>ROUND(1.57772710480388,4)</f>
        <v>1.5777</v>
      </c>
      <c r="D393" s="25">
        <f>F393</f>
        <v>1.7643</v>
      </c>
      <c r="E393" s="25">
        <f>F393</f>
        <v>1.7643</v>
      </c>
      <c r="F393" s="25">
        <f>ROUND(1.7643,4)</f>
        <v>1.7643</v>
      </c>
      <c r="G393" s="24"/>
      <c r="H393" s="35"/>
    </row>
    <row r="394" spans="1:8" ht="12.75" customHeight="1">
      <c r="A394" s="22">
        <v>43906</v>
      </c>
      <c r="B394" s="22"/>
      <c r="C394" s="25">
        <f>ROUND(1.57772710480388,4)</f>
        <v>1.5777</v>
      </c>
      <c r="D394" s="25">
        <f>F394</f>
        <v>1.7878</v>
      </c>
      <c r="E394" s="25">
        <f>F394</f>
        <v>1.7878</v>
      </c>
      <c r="F394" s="25">
        <f>ROUND(1.7878,4)</f>
        <v>1.7878</v>
      </c>
      <c r="G394" s="24"/>
      <c r="H394" s="35"/>
    </row>
    <row r="395" spans="1:8" ht="12.75" customHeight="1">
      <c r="A395" s="22" t="s">
        <v>79</v>
      </c>
      <c r="B395" s="22"/>
      <c r="C395" s="23"/>
      <c r="D395" s="23"/>
      <c r="E395" s="23"/>
      <c r="F395" s="23"/>
      <c r="G395" s="24"/>
      <c r="H395" s="35"/>
    </row>
    <row r="396" spans="1:8" ht="12.75" customHeight="1">
      <c r="A396" s="22">
        <v>43269</v>
      </c>
      <c r="B396" s="22"/>
      <c r="C396" s="28">
        <f>ROUND(0.113013425191911,6)</f>
        <v>0.113013</v>
      </c>
      <c r="D396" s="28">
        <f>F396</f>
        <v>0.113794</v>
      </c>
      <c r="E396" s="28">
        <f>F396</f>
        <v>0.113794</v>
      </c>
      <c r="F396" s="28">
        <f>ROUND(0.113794,6)</f>
        <v>0.113794</v>
      </c>
      <c r="G396" s="24"/>
      <c r="H396" s="35"/>
    </row>
    <row r="397" spans="1:8" ht="12.75" customHeight="1">
      <c r="A397" s="22">
        <v>43360</v>
      </c>
      <c r="B397" s="22"/>
      <c r="C397" s="28">
        <f>ROUND(0.113013425191911,6)</f>
        <v>0.113013</v>
      </c>
      <c r="D397" s="28">
        <f>F397</f>
        <v>0.115847</v>
      </c>
      <c r="E397" s="28">
        <f>F397</f>
        <v>0.115847</v>
      </c>
      <c r="F397" s="28">
        <f>ROUND(0.115847,6)</f>
        <v>0.115847</v>
      </c>
      <c r="G397" s="24"/>
      <c r="H397" s="35"/>
    </row>
    <row r="398" spans="1:8" ht="12.75" customHeight="1">
      <c r="A398" s="22">
        <v>43448</v>
      </c>
      <c r="B398" s="22"/>
      <c r="C398" s="28">
        <f>ROUND(0.113013425191911,6)</f>
        <v>0.113013</v>
      </c>
      <c r="D398" s="28">
        <f>F398</f>
        <v>0.117889</v>
      </c>
      <c r="E398" s="28">
        <f>F398</f>
        <v>0.117889</v>
      </c>
      <c r="F398" s="28">
        <f>ROUND(0.117889,6)</f>
        <v>0.117889</v>
      </c>
      <c r="G398" s="24"/>
      <c r="H398" s="35"/>
    </row>
    <row r="399" spans="1:8" ht="12.75" customHeight="1">
      <c r="A399" s="22">
        <v>43542</v>
      </c>
      <c r="B399" s="22"/>
      <c r="C399" s="28">
        <f>ROUND(0.113013425191911,6)</f>
        <v>0.113013</v>
      </c>
      <c r="D399" s="28">
        <f>F399</f>
        <v>0.120209</v>
      </c>
      <c r="E399" s="28">
        <f>F399</f>
        <v>0.120209</v>
      </c>
      <c r="F399" s="28">
        <f>ROUND(0.120209,6)</f>
        <v>0.120209</v>
      </c>
      <c r="G399" s="24"/>
      <c r="H399" s="35"/>
    </row>
    <row r="400" spans="1:8" ht="12.75" customHeight="1">
      <c r="A400" s="22">
        <v>43630</v>
      </c>
      <c r="B400" s="22"/>
      <c r="C400" s="28">
        <f>ROUND(0.113013425191911,6)</f>
        <v>0.113013</v>
      </c>
      <c r="D400" s="28">
        <f>F400</f>
        <v>0.122395</v>
      </c>
      <c r="E400" s="28">
        <f>F400</f>
        <v>0.122395</v>
      </c>
      <c r="F400" s="28">
        <f>ROUND(0.122395,6)</f>
        <v>0.122395</v>
      </c>
      <c r="G400" s="24"/>
      <c r="H400" s="35"/>
    </row>
    <row r="401" spans="1:8" ht="12.75" customHeight="1">
      <c r="A401" s="22">
        <v>43724</v>
      </c>
      <c r="B401" s="22"/>
      <c r="C401" s="28">
        <f>ROUND(0.113013425191911,6)</f>
        <v>0.113013</v>
      </c>
      <c r="D401" s="28">
        <f>F401</f>
        <v>0.127451</v>
      </c>
      <c r="E401" s="28">
        <f>F401</f>
        <v>0.127451</v>
      </c>
      <c r="F401" s="28">
        <f>ROUND(0.127451,6)</f>
        <v>0.127451</v>
      </c>
      <c r="G401" s="24"/>
      <c r="H401" s="35"/>
    </row>
    <row r="402" spans="1:8" ht="12.75" customHeight="1">
      <c r="A402" s="22">
        <v>43812</v>
      </c>
      <c r="B402" s="22"/>
      <c r="C402" s="28">
        <f>ROUND(0.113013425191911,6)</f>
        <v>0.113013</v>
      </c>
      <c r="D402" s="28">
        <f>F402</f>
        <v>0.129514</v>
      </c>
      <c r="E402" s="28">
        <f>F402</f>
        <v>0.129514</v>
      </c>
      <c r="F402" s="28">
        <f>ROUND(0.129514,6)</f>
        <v>0.129514</v>
      </c>
      <c r="G402" s="24"/>
      <c r="H402" s="35"/>
    </row>
    <row r="403" spans="1:8" ht="12.75" customHeight="1">
      <c r="A403" s="22">
        <v>43906</v>
      </c>
      <c r="B403" s="22"/>
      <c r="C403" s="28">
        <f>ROUND(0.113013425191911,6)</f>
        <v>0.113013</v>
      </c>
      <c r="D403" s="28">
        <f>F403</f>
        <v>0.131233</v>
      </c>
      <c r="E403" s="28">
        <f>F403</f>
        <v>0.131233</v>
      </c>
      <c r="F403" s="28">
        <f>ROUND(0.131233,6)</f>
        <v>0.131233</v>
      </c>
      <c r="G403" s="24"/>
      <c r="H403" s="35"/>
    </row>
    <row r="404" spans="1:8" ht="12.75" customHeight="1">
      <c r="A404" s="22" t="s">
        <v>80</v>
      </c>
      <c r="B404" s="22"/>
      <c r="C404" s="23"/>
      <c r="D404" s="23"/>
      <c r="E404" s="23"/>
      <c r="F404" s="23"/>
      <c r="G404" s="24"/>
      <c r="H404" s="35"/>
    </row>
    <row r="405" spans="1:8" ht="12.75" customHeight="1">
      <c r="A405" s="22">
        <v>43269</v>
      </c>
      <c r="B405" s="22"/>
      <c r="C405" s="25">
        <f>ROUND(0.123106437119796,4)</f>
        <v>0.1231</v>
      </c>
      <c r="D405" s="25">
        <f>F405</f>
        <v>0.123</v>
      </c>
      <c r="E405" s="25">
        <f>F405</f>
        <v>0.123</v>
      </c>
      <c r="F405" s="25">
        <f>ROUND(0.123,4)</f>
        <v>0.123</v>
      </c>
      <c r="G405" s="24"/>
      <c r="H405" s="35"/>
    </row>
    <row r="406" spans="1:8" ht="12.75" customHeight="1">
      <c r="A406" s="22">
        <v>43360</v>
      </c>
      <c r="B406" s="22"/>
      <c r="C406" s="25">
        <f>ROUND(0.123106437119796,4)</f>
        <v>0.1231</v>
      </c>
      <c r="D406" s="25">
        <f>F406</f>
        <v>0.1224</v>
      </c>
      <c r="E406" s="25">
        <f>F406</f>
        <v>0.1224</v>
      </c>
      <c r="F406" s="25">
        <f>ROUND(0.1224,4)</f>
        <v>0.1224</v>
      </c>
      <c r="G406" s="24"/>
      <c r="H406" s="35"/>
    </row>
    <row r="407" spans="1:8" ht="12.75" customHeight="1">
      <c r="A407" s="22">
        <v>43448</v>
      </c>
      <c r="B407" s="22"/>
      <c r="C407" s="25">
        <f>ROUND(0.123106437119796,4)</f>
        <v>0.1231</v>
      </c>
      <c r="D407" s="25">
        <f>F407</f>
        <v>0.1215</v>
      </c>
      <c r="E407" s="25">
        <f>F407</f>
        <v>0.1215</v>
      </c>
      <c r="F407" s="25">
        <f>ROUND(0.1215,4)</f>
        <v>0.1215</v>
      </c>
      <c r="G407" s="24"/>
      <c r="H407" s="35"/>
    </row>
    <row r="408" spans="1:8" ht="12.75" customHeight="1">
      <c r="A408" s="22">
        <v>43542</v>
      </c>
      <c r="B408" s="22"/>
      <c r="C408" s="25">
        <f>ROUND(0.123106437119796,4)</f>
        <v>0.1231</v>
      </c>
      <c r="D408" s="25">
        <f>F408</f>
        <v>0.1202</v>
      </c>
      <c r="E408" s="25">
        <f>F408</f>
        <v>0.1202</v>
      </c>
      <c r="F408" s="25">
        <f>ROUND(0.1202,4)</f>
        <v>0.1202</v>
      </c>
      <c r="G408" s="24"/>
      <c r="H408" s="35"/>
    </row>
    <row r="409" spans="1:8" ht="12.75" customHeight="1">
      <c r="A409" s="22">
        <v>43630</v>
      </c>
      <c r="B409" s="22"/>
      <c r="C409" s="25">
        <f>ROUND(0.123106437119796,4)</f>
        <v>0.1231</v>
      </c>
      <c r="D409" s="25">
        <f>F409</f>
        <v>0.1182</v>
      </c>
      <c r="E409" s="25">
        <f>F409</f>
        <v>0.1182</v>
      </c>
      <c r="F409" s="25">
        <f>ROUND(0.1182,4)</f>
        <v>0.1182</v>
      </c>
      <c r="G409" s="24"/>
      <c r="H409" s="35"/>
    </row>
    <row r="410" spans="1:8" ht="12.75" customHeight="1">
      <c r="A410" s="22">
        <v>43724</v>
      </c>
      <c r="B410" s="22"/>
      <c r="C410" s="25">
        <f>ROUND(0.123106437119796,4)</f>
        <v>0.1231</v>
      </c>
      <c r="D410" s="25">
        <f>F410</f>
        <v>0.1163</v>
      </c>
      <c r="E410" s="25">
        <f>F410</f>
        <v>0.1163</v>
      </c>
      <c r="F410" s="25">
        <f>ROUND(0.1163,4)</f>
        <v>0.1163</v>
      </c>
      <c r="G410" s="24"/>
      <c r="H410" s="35"/>
    </row>
    <row r="411" spans="1:8" ht="12.75" customHeight="1">
      <c r="A411" s="22" t="s">
        <v>81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43269</v>
      </c>
      <c r="B412" s="22"/>
      <c r="C412" s="25">
        <f>ROUND(1.54278311346961,4)</f>
        <v>1.5428</v>
      </c>
      <c r="D412" s="25">
        <f>F412</f>
        <v>1.5521</v>
      </c>
      <c r="E412" s="25">
        <f>F412</f>
        <v>1.5521</v>
      </c>
      <c r="F412" s="25">
        <f>ROUND(1.5521,4)</f>
        <v>1.5521</v>
      </c>
      <c r="G412" s="24"/>
      <c r="H412" s="35"/>
    </row>
    <row r="413" spans="1:8" ht="12.75" customHeight="1">
      <c r="A413" s="22">
        <v>43360</v>
      </c>
      <c r="B413" s="22"/>
      <c r="C413" s="25">
        <f>ROUND(1.54278311346961,4)</f>
        <v>1.5428</v>
      </c>
      <c r="D413" s="25">
        <f>F413</f>
        <v>1.5754</v>
      </c>
      <c r="E413" s="25">
        <f>F413</f>
        <v>1.5754</v>
      </c>
      <c r="F413" s="25">
        <f>ROUND(1.5754,4)</f>
        <v>1.5754</v>
      </c>
      <c r="G413" s="24"/>
      <c r="H413" s="35"/>
    </row>
    <row r="414" spans="1:8" ht="12.75" customHeight="1">
      <c r="A414" s="22">
        <v>43448</v>
      </c>
      <c r="B414" s="22"/>
      <c r="C414" s="25">
        <f>ROUND(1.54278311346961,4)</f>
        <v>1.5428</v>
      </c>
      <c r="D414" s="25">
        <f>F414</f>
        <v>1.5981</v>
      </c>
      <c r="E414" s="25">
        <f>F414</f>
        <v>1.5981</v>
      </c>
      <c r="F414" s="25">
        <f>ROUND(1.5981,4)</f>
        <v>1.5981</v>
      </c>
      <c r="G414" s="24"/>
      <c r="H414" s="35"/>
    </row>
    <row r="415" spans="1:8" ht="12.75" customHeight="1">
      <c r="A415" s="22">
        <v>43542</v>
      </c>
      <c r="B415" s="22"/>
      <c r="C415" s="25">
        <f>ROUND(1.54278311346961,4)</f>
        <v>1.5428</v>
      </c>
      <c r="D415" s="25">
        <f>F415</f>
        <v>1.6226</v>
      </c>
      <c r="E415" s="25">
        <f>F415</f>
        <v>1.6226</v>
      </c>
      <c r="F415" s="25">
        <f>ROUND(1.6226,4)</f>
        <v>1.6226</v>
      </c>
      <c r="G415" s="24"/>
      <c r="H415" s="35"/>
    </row>
    <row r="416" spans="1:8" ht="12.75" customHeight="1">
      <c r="A416" s="22">
        <v>43630</v>
      </c>
      <c r="B416" s="22"/>
      <c r="C416" s="25">
        <f>ROUND(1.54278311346961,4)</f>
        <v>1.5428</v>
      </c>
      <c r="D416" s="25">
        <f>F416</f>
        <v>1.6443</v>
      </c>
      <c r="E416" s="25">
        <f>F416</f>
        <v>1.6443</v>
      </c>
      <c r="F416" s="25">
        <f>ROUND(1.6443,4)</f>
        <v>1.6443</v>
      </c>
      <c r="G416" s="24"/>
      <c r="H416" s="35"/>
    </row>
    <row r="417" spans="1:8" ht="12.75" customHeight="1">
      <c r="A417" s="22">
        <v>43724</v>
      </c>
      <c r="B417" s="22"/>
      <c r="C417" s="25">
        <f>ROUND(1.54278311346961,4)</f>
        <v>1.5428</v>
      </c>
      <c r="D417" s="25">
        <f>F417</f>
        <v>1.6682</v>
      </c>
      <c r="E417" s="25">
        <f>F417</f>
        <v>1.6682</v>
      </c>
      <c r="F417" s="25">
        <f>ROUND(1.6682,4)</f>
        <v>1.6682</v>
      </c>
      <c r="G417" s="24"/>
      <c r="H417" s="35"/>
    </row>
    <row r="418" spans="1:8" ht="12.75" customHeight="1">
      <c r="A418" s="22">
        <v>43812</v>
      </c>
      <c r="B418" s="22"/>
      <c r="C418" s="25">
        <f>ROUND(1.54278311346961,4)</f>
        <v>1.5428</v>
      </c>
      <c r="D418" s="25">
        <f>F418</f>
        <v>1.6947</v>
      </c>
      <c r="E418" s="25">
        <f>F418</f>
        <v>1.6947</v>
      </c>
      <c r="F418" s="25">
        <f>ROUND(1.6947,4)</f>
        <v>1.6947</v>
      </c>
      <c r="G418" s="24"/>
      <c r="H418" s="35"/>
    </row>
    <row r="419" spans="1:8" ht="12.75" customHeight="1">
      <c r="A419" s="22">
        <v>43906</v>
      </c>
      <c r="B419" s="22"/>
      <c r="C419" s="25">
        <f>ROUND(1.54278311346961,4)</f>
        <v>1.5428</v>
      </c>
      <c r="D419" s="25">
        <f>F419</f>
        <v>1.7234</v>
      </c>
      <c r="E419" s="25">
        <f>F419</f>
        <v>1.7234</v>
      </c>
      <c r="F419" s="25">
        <f>ROUND(1.7234,4)</f>
        <v>1.7234</v>
      </c>
      <c r="G419" s="24"/>
      <c r="H419" s="35"/>
    </row>
    <row r="420" spans="1:8" ht="12.75" customHeight="1">
      <c r="A420" s="22" t="s">
        <v>82</v>
      </c>
      <c r="B420" s="22"/>
      <c r="C420" s="23"/>
      <c r="D420" s="23"/>
      <c r="E420" s="23"/>
      <c r="F420" s="23"/>
      <c r="G420" s="24"/>
      <c r="H420" s="35"/>
    </row>
    <row r="421" spans="1:8" ht="12.75" customHeight="1">
      <c r="A421" s="22">
        <v>43269</v>
      </c>
      <c r="B421" s="22"/>
      <c r="C421" s="25">
        <f>ROUND(8.5914745,4)</f>
        <v>8.5915</v>
      </c>
      <c r="D421" s="25">
        <f>F421</f>
        <v>8.6309</v>
      </c>
      <c r="E421" s="25">
        <f>F421</f>
        <v>8.6309</v>
      </c>
      <c r="F421" s="25">
        <f>ROUND(8.6309,4)</f>
        <v>8.6309</v>
      </c>
      <c r="G421" s="24"/>
      <c r="H421" s="35"/>
    </row>
    <row r="422" spans="1:8" ht="12.75" customHeight="1">
      <c r="A422" s="22">
        <v>43360</v>
      </c>
      <c r="B422" s="22"/>
      <c r="C422" s="25">
        <f>ROUND(8.5914745,4)</f>
        <v>8.5915</v>
      </c>
      <c r="D422" s="25">
        <f>F422</f>
        <v>8.7327</v>
      </c>
      <c r="E422" s="25">
        <f>F422</f>
        <v>8.7327</v>
      </c>
      <c r="F422" s="25">
        <f>ROUND(8.7327,4)</f>
        <v>8.7327</v>
      </c>
      <c r="G422" s="24"/>
      <c r="H422" s="35"/>
    </row>
    <row r="423" spans="1:8" ht="12.75" customHeight="1">
      <c r="A423" s="22">
        <v>43448</v>
      </c>
      <c r="B423" s="22"/>
      <c r="C423" s="25">
        <f>ROUND(8.5914745,4)</f>
        <v>8.5915</v>
      </c>
      <c r="D423" s="25">
        <f>F423</f>
        <v>8.8325</v>
      </c>
      <c r="E423" s="25">
        <f>F423</f>
        <v>8.8325</v>
      </c>
      <c r="F423" s="25">
        <f>ROUND(8.8325,4)</f>
        <v>8.8325</v>
      </c>
      <c r="G423" s="24"/>
      <c r="H423" s="35"/>
    </row>
    <row r="424" spans="1:8" ht="12.75" customHeight="1">
      <c r="A424" s="22">
        <v>43542</v>
      </c>
      <c r="B424" s="22"/>
      <c r="C424" s="25">
        <f>ROUND(8.5914745,4)</f>
        <v>8.5915</v>
      </c>
      <c r="D424" s="25">
        <f>F424</f>
        <v>8.9407</v>
      </c>
      <c r="E424" s="25">
        <f>F424</f>
        <v>8.9407</v>
      </c>
      <c r="F424" s="25">
        <f>ROUND(8.9407,4)</f>
        <v>8.9407</v>
      </c>
      <c r="G424" s="24"/>
      <c r="H424" s="35"/>
    </row>
    <row r="425" spans="1:8" ht="12.75" customHeight="1">
      <c r="A425" s="22">
        <v>43630</v>
      </c>
      <c r="B425" s="22"/>
      <c r="C425" s="25">
        <f>ROUND(8.5914745,4)</f>
        <v>8.5915</v>
      </c>
      <c r="D425" s="25">
        <f>F425</f>
        <v>9.3385</v>
      </c>
      <c r="E425" s="25">
        <f>F425</f>
        <v>9.3385</v>
      </c>
      <c r="F425" s="25">
        <f>ROUND(9.3385,4)</f>
        <v>9.3385</v>
      </c>
      <c r="G425" s="24"/>
      <c r="H425" s="35"/>
    </row>
    <row r="426" spans="1:8" ht="12.75" customHeight="1">
      <c r="A426" s="22">
        <v>43724</v>
      </c>
      <c r="B426" s="22"/>
      <c r="C426" s="25">
        <f>ROUND(8.5914745,4)</f>
        <v>8.5915</v>
      </c>
      <c r="D426" s="25">
        <f>F426</f>
        <v>9.4504</v>
      </c>
      <c r="E426" s="25">
        <f>F426</f>
        <v>9.4504</v>
      </c>
      <c r="F426" s="25">
        <f>ROUND(9.4504,4)</f>
        <v>9.4504</v>
      </c>
      <c r="G426" s="24"/>
      <c r="H426" s="35"/>
    </row>
    <row r="427" spans="1:8" ht="12.75" customHeight="1">
      <c r="A427" s="22">
        <v>43812</v>
      </c>
      <c r="B427" s="22"/>
      <c r="C427" s="25">
        <f>ROUND(8.5914745,4)</f>
        <v>8.5915</v>
      </c>
      <c r="D427" s="25">
        <f>F427</f>
        <v>9.5846</v>
      </c>
      <c r="E427" s="25">
        <f>F427</f>
        <v>9.5846</v>
      </c>
      <c r="F427" s="25">
        <f>ROUND(9.5846,4)</f>
        <v>9.5846</v>
      </c>
      <c r="G427" s="24"/>
      <c r="H427" s="35"/>
    </row>
    <row r="428" spans="1:8" ht="12.75" customHeight="1">
      <c r="A428" s="22">
        <v>43906</v>
      </c>
      <c r="B428" s="22"/>
      <c r="C428" s="25">
        <f>ROUND(8.5914745,4)</f>
        <v>8.5915</v>
      </c>
      <c r="D428" s="25">
        <f>F428</f>
        <v>9.7157</v>
      </c>
      <c r="E428" s="25">
        <f>F428</f>
        <v>9.7157</v>
      </c>
      <c r="F428" s="25">
        <f>ROUND(9.7157,4)</f>
        <v>9.7157</v>
      </c>
      <c r="G428" s="24"/>
      <c r="H428" s="35"/>
    </row>
    <row r="429" spans="1:8" ht="12.75" customHeight="1">
      <c r="A429" s="22" t="s">
        <v>83</v>
      </c>
      <c r="B429" s="22"/>
      <c r="C429" s="23"/>
      <c r="D429" s="23"/>
      <c r="E429" s="23"/>
      <c r="F429" s="23"/>
      <c r="G429" s="24"/>
      <c r="H429" s="35"/>
    </row>
    <row r="430" spans="1:8" ht="12.75" customHeight="1">
      <c r="A430" s="22">
        <v>43269</v>
      </c>
      <c r="B430" s="22"/>
      <c r="C430" s="25">
        <f>ROUND(9.23495637909179,4)</f>
        <v>9.235</v>
      </c>
      <c r="D430" s="25">
        <f>F430</f>
        <v>9.2838</v>
      </c>
      <c r="E430" s="25">
        <f>F430</f>
        <v>9.2838</v>
      </c>
      <c r="F430" s="25">
        <f>ROUND(9.2838,4)</f>
        <v>9.2838</v>
      </c>
      <c r="G430" s="24"/>
      <c r="H430" s="35"/>
    </row>
    <row r="431" spans="1:8" ht="12.75" customHeight="1">
      <c r="A431" s="22">
        <v>43360</v>
      </c>
      <c r="B431" s="22"/>
      <c r="C431" s="25">
        <f>ROUND(9.23495637909179,4)</f>
        <v>9.235</v>
      </c>
      <c r="D431" s="25">
        <f>F431</f>
        <v>9.4104</v>
      </c>
      <c r="E431" s="25">
        <f>F431</f>
        <v>9.4104</v>
      </c>
      <c r="F431" s="25">
        <f>ROUND(9.4104,4)</f>
        <v>9.4104</v>
      </c>
      <c r="G431" s="24"/>
      <c r="H431" s="35"/>
    </row>
    <row r="432" spans="1:8" ht="12.75" customHeight="1">
      <c r="A432" s="22">
        <v>43448</v>
      </c>
      <c r="B432" s="22"/>
      <c r="C432" s="25">
        <f>ROUND(9.23495637909179,4)</f>
        <v>9.235</v>
      </c>
      <c r="D432" s="25">
        <f>F432</f>
        <v>9.5306</v>
      </c>
      <c r="E432" s="25">
        <f>F432</f>
        <v>9.5306</v>
      </c>
      <c r="F432" s="25">
        <f>ROUND(9.5306,4)</f>
        <v>9.5306</v>
      </c>
      <c r="G432" s="24"/>
      <c r="H432" s="35"/>
    </row>
    <row r="433" spans="1:8" ht="12.75" customHeight="1">
      <c r="A433" s="22">
        <v>43542</v>
      </c>
      <c r="B433" s="22"/>
      <c r="C433" s="25">
        <f>ROUND(9.23495637909179,4)</f>
        <v>9.235</v>
      </c>
      <c r="D433" s="25">
        <f>F433</f>
        <v>9.6561</v>
      </c>
      <c r="E433" s="25">
        <f>F433</f>
        <v>9.6561</v>
      </c>
      <c r="F433" s="25">
        <f>ROUND(9.6561,4)</f>
        <v>9.6561</v>
      </c>
      <c r="G433" s="24"/>
      <c r="H433" s="35"/>
    </row>
    <row r="434" spans="1:8" ht="12.75" customHeight="1">
      <c r="A434" s="22">
        <v>43630</v>
      </c>
      <c r="B434" s="22"/>
      <c r="C434" s="25">
        <f>ROUND(9.23495637909179,4)</f>
        <v>9.235</v>
      </c>
      <c r="D434" s="25">
        <f>F434</f>
        <v>10.0928</v>
      </c>
      <c r="E434" s="25">
        <f>F434</f>
        <v>10.0928</v>
      </c>
      <c r="F434" s="25">
        <f>ROUND(10.0928,4)</f>
        <v>10.0928</v>
      </c>
      <c r="G434" s="24"/>
      <c r="H434" s="35"/>
    </row>
    <row r="435" spans="1:8" ht="12.75" customHeight="1">
      <c r="A435" s="22">
        <v>43724</v>
      </c>
      <c r="B435" s="22"/>
      <c r="C435" s="25">
        <f>ROUND(9.23495637909179,4)</f>
        <v>9.235</v>
      </c>
      <c r="D435" s="25">
        <f>F435</f>
        <v>10.2181</v>
      </c>
      <c r="E435" s="25">
        <f>F435</f>
        <v>10.2181</v>
      </c>
      <c r="F435" s="25">
        <f>ROUND(10.2181,4)</f>
        <v>10.2181</v>
      </c>
      <c r="G435" s="24"/>
      <c r="H435" s="35"/>
    </row>
    <row r="436" spans="1:8" ht="12.75" customHeight="1">
      <c r="A436" s="22">
        <v>43812</v>
      </c>
      <c r="B436" s="22"/>
      <c r="C436" s="25">
        <f>ROUND(9.23495637909179,4)</f>
        <v>9.235</v>
      </c>
      <c r="D436" s="25">
        <f>F436</f>
        <v>10.3689</v>
      </c>
      <c r="E436" s="25">
        <f>F436</f>
        <v>10.3689</v>
      </c>
      <c r="F436" s="25">
        <f>ROUND(10.3689,4)</f>
        <v>10.3689</v>
      </c>
      <c r="G436" s="24"/>
      <c r="H436" s="35"/>
    </row>
    <row r="437" spans="1:8" ht="12.75" customHeight="1">
      <c r="A437" s="22">
        <v>43906</v>
      </c>
      <c r="B437" s="22"/>
      <c r="C437" s="25">
        <f>ROUND(9.23495637909179,4)</f>
        <v>9.235</v>
      </c>
      <c r="D437" s="25">
        <f>F437</f>
        <v>10.5161</v>
      </c>
      <c r="E437" s="25">
        <f>F437</f>
        <v>10.5161</v>
      </c>
      <c r="F437" s="25">
        <f>ROUND(10.5161,4)</f>
        <v>10.5161</v>
      </c>
      <c r="G437" s="24"/>
      <c r="H437" s="35"/>
    </row>
    <row r="438" spans="1:8" ht="12.75" customHeight="1">
      <c r="A438" s="22" t="s">
        <v>84</v>
      </c>
      <c r="B438" s="22"/>
      <c r="C438" s="23"/>
      <c r="D438" s="23"/>
      <c r="E438" s="23"/>
      <c r="F438" s="23"/>
      <c r="G438" s="24"/>
      <c r="H438" s="35"/>
    </row>
    <row r="439" spans="1:8" ht="12.75" customHeight="1">
      <c r="A439" s="22">
        <v>43269</v>
      </c>
      <c r="B439" s="22"/>
      <c r="C439" s="25">
        <f>ROUND(2.91158285727719,4)</f>
        <v>2.9116</v>
      </c>
      <c r="D439" s="25">
        <f>F439</f>
        <v>2.891</v>
      </c>
      <c r="E439" s="25">
        <f>F439</f>
        <v>2.891</v>
      </c>
      <c r="F439" s="25">
        <f>ROUND(2.891,4)</f>
        <v>2.891</v>
      </c>
      <c r="G439" s="24"/>
      <c r="H439" s="35"/>
    </row>
    <row r="440" spans="1:8" ht="12.75" customHeight="1">
      <c r="A440" s="22">
        <v>43360</v>
      </c>
      <c r="B440" s="22"/>
      <c r="C440" s="25">
        <f>ROUND(2.91158285727719,4)</f>
        <v>2.9116</v>
      </c>
      <c r="D440" s="25">
        <f>F440</f>
        <v>2.8282</v>
      </c>
      <c r="E440" s="25">
        <f>F440</f>
        <v>2.8282</v>
      </c>
      <c r="F440" s="25">
        <f>ROUND(2.8282,4)</f>
        <v>2.8282</v>
      </c>
      <c r="G440" s="24"/>
      <c r="H440" s="35"/>
    </row>
    <row r="441" spans="1:8" ht="12.75" customHeight="1">
      <c r="A441" s="22">
        <v>43448</v>
      </c>
      <c r="B441" s="22"/>
      <c r="C441" s="25">
        <f>ROUND(2.91158285727719,4)</f>
        <v>2.9116</v>
      </c>
      <c r="D441" s="25">
        <f>F441</f>
        <v>2.7685</v>
      </c>
      <c r="E441" s="25">
        <f>F441</f>
        <v>2.7685</v>
      </c>
      <c r="F441" s="25">
        <f>ROUND(2.7685,4)</f>
        <v>2.7685</v>
      </c>
      <c r="G441" s="24"/>
      <c r="H441" s="35"/>
    </row>
    <row r="442" spans="1:8" ht="12.75" customHeight="1">
      <c r="A442" s="22">
        <v>43542</v>
      </c>
      <c r="B442" s="22"/>
      <c r="C442" s="25">
        <f>ROUND(2.91158285727719,4)</f>
        <v>2.9116</v>
      </c>
      <c r="D442" s="25">
        <f>F442</f>
        <v>2.707</v>
      </c>
      <c r="E442" s="25">
        <f>F442</f>
        <v>2.707</v>
      </c>
      <c r="F442" s="25">
        <f>ROUND(2.707,4)</f>
        <v>2.707</v>
      </c>
      <c r="G442" s="24"/>
      <c r="H442" s="35"/>
    </row>
    <row r="443" spans="1:8" ht="12.75" customHeight="1">
      <c r="A443" s="22">
        <v>43630</v>
      </c>
      <c r="B443" s="22"/>
      <c r="C443" s="25">
        <f>ROUND(2.91158285727719,4)</f>
        <v>2.9116</v>
      </c>
      <c r="D443" s="25">
        <f>F443</f>
        <v>2.7331</v>
      </c>
      <c r="E443" s="25">
        <f>F443</f>
        <v>2.7331</v>
      </c>
      <c r="F443" s="25">
        <f>ROUND(2.7331,4)</f>
        <v>2.7331</v>
      </c>
      <c r="G443" s="24"/>
      <c r="H443" s="35"/>
    </row>
    <row r="444" spans="1:8" ht="12.75" customHeight="1">
      <c r="A444" s="22">
        <v>43724</v>
      </c>
      <c r="B444" s="22"/>
      <c r="C444" s="25">
        <f>ROUND(2.91158285727719,4)</f>
        <v>2.9116</v>
      </c>
      <c r="D444" s="25">
        <f>F444</f>
        <v>2.6668</v>
      </c>
      <c r="E444" s="25">
        <f>F444</f>
        <v>2.6668</v>
      </c>
      <c r="F444" s="25">
        <f>ROUND(2.6668,4)</f>
        <v>2.6668</v>
      </c>
      <c r="G444" s="24"/>
      <c r="H444" s="35"/>
    </row>
    <row r="445" spans="1:8" ht="12.75" customHeight="1">
      <c r="A445" s="22">
        <v>43812</v>
      </c>
      <c r="B445" s="22"/>
      <c r="C445" s="25">
        <f>ROUND(2.91158285727719,4)</f>
        <v>2.9116</v>
      </c>
      <c r="D445" s="25">
        <f>F445</f>
        <v>2.6168</v>
      </c>
      <c r="E445" s="25">
        <f>F445</f>
        <v>2.6168</v>
      </c>
      <c r="F445" s="25">
        <f>ROUND(2.6168,4)</f>
        <v>2.6168</v>
      </c>
      <c r="G445" s="24"/>
      <c r="H445" s="35"/>
    </row>
    <row r="446" spans="1:8" ht="12.75" customHeight="1">
      <c r="A446" s="22">
        <v>43906</v>
      </c>
      <c r="B446" s="22"/>
      <c r="C446" s="25">
        <f>ROUND(2.91158285727719,4)</f>
        <v>2.9116</v>
      </c>
      <c r="D446" s="25">
        <f>F446</f>
        <v>2.5634</v>
      </c>
      <c r="E446" s="25">
        <f>F446</f>
        <v>2.5634</v>
      </c>
      <c r="F446" s="25">
        <f>ROUND(2.5634,4)</f>
        <v>2.5634</v>
      </c>
      <c r="G446" s="24"/>
      <c r="H446" s="35"/>
    </row>
    <row r="447" spans="1:8" ht="12.75" customHeight="1">
      <c r="A447" s="22" t="s">
        <v>85</v>
      </c>
      <c r="B447" s="22"/>
      <c r="C447" s="23"/>
      <c r="D447" s="23"/>
      <c r="E447" s="23"/>
      <c r="F447" s="23"/>
      <c r="G447" s="24"/>
      <c r="H447" s="35"/>
    </row>
    <row r="448" spans="1:8" ht="12.75" customHeight="1">
      <c r="A448" s="22">
        <v>43269</v>
      </c>
      <c r="B448" s="22"/>
      <c r="C448" s="25">
        <f>ROUND(12.385,4)</f>
        <v>12.385</v>
      </c>
      <c r="D448" s="25">
        <f>F448</f>
        <v>12.4433</v>
      </c>
      <c r="E448" s="25">
        <f>F448</f>
        <v>12.4433</v>
      </c>
      <c r="F448" s="25">
        <f>ROUND(12.4433,4)</f>
        <v>12.4433</v>
      </c>
      <c r="G448" s="24"/>
      <c r="H448" s="35"/>
    </row>
    <row r="449" spans="1:8" ht="12.75" customHeight="1">
      <c r="A449" s="22">
        <v>43360</v>
      </c>
      <c r="B449" s="22"/>
      <c r="C449" s="25">
        <f>ROUND(12.385,4)</f>
        <v>12.385</v>
      </c>
      <c r="D449" s="25">
        <f>F449</f>
        <v>12.5866</v>
      </c>
      <c r="E449" s="25">
        <f>F449</f>
        <v>12.5866</v>
      </c>
      <c r="F449" s="25">
        <f>ROUND(12.5866,4)</f>
        <v>12.5866</v>
      </c>
      <c r="G449" s="24"/>
      <c r="H449" s="35"/>
    </row>
    <row r="450" spans="1:8" ht="12.75" customHeight="1">
      <c r="A450" s="22">
        <v>43448</v>
      </c>
      <c r="B450" s="22"/>
      <c r="C450" s="25">
        <f>ROUND(12.385,4)</f>
        <v>12.385</v>
      </c>
      <c r="D450" s="25">
        <f>F450</f>
        <v>12.7225</v>
      </c>
      <c r="E450" s="25">
        <f>F450</f>
        <v>12.7225</v>
      </c>
      <c r="F450" s="25">
        <f>ROUND(12.7225,4)</f>
        <v>12.7225</v>
      </c>
      <c r="G450" s="24"/>
      <c r="H450" s="35"/>
    </row>
    <row r="451" spans="1:8" ht="12.75" customHeight="1">
      <c r="A451" s="22">
        <v>43542</v>
      </c>
      <c r="B451" s="22"/>
      <c r="C451" s="25">
        <f>ROUND(12.385,4)</f>
        <v>12.385</v>
      </c>
      <c r="D451" s="25">
        <f>F451</f>
        <v>12.8656</v>
      </c>
      <c r="E451" s="25">
        <f>F451</f>
        <v>12.8656</v>
      </c>
      <c r="F451" s="25">
        <f>ROUND(12.8656,4)</f>
        <v>12.8656</v>
      </c>
      <c r="G451" s="24"/>
      <c r="H451" s="35"/>
    </row>
    <row r="452" spans="1:8" ht="12.75" customHeight="1">
      <c r="A452" s="22">
        <v>43630</v>
      </c>
      <c r="B452" s="22"/>
      <c r="C452" s="25">
        <f>ROUND(12.385,4)</f>
        <v>12.385</v>
      </c>
      <c r="D452" s="25">
        <f>F452</f>
        <v>12.999</v>
      </c>
      <c r="E452" s="25">
        <f>F452</f>
        <v>12.999</v>
      </c>
      <c r="F452" s="25">
        <f>ROUND(12.999,4)</f>
        <v>12.999</v>
      </c>
      <c r="G452" s="24"/>
      <c r="H452" s="35"/>
    </row>
    <row r="453" spans="1:8" ht="12.75" customHeight="1">
      <c r="A453" s="22">
        <v>43724</v>
      </c>
      <c r="B453" s="22"/>
      <c r="C453" s="25">
        <f>ROUND(12.385,4)</f>
        <v>12.385</v>
      </c>
      <c r="D453" s="25">
        <f>F453</f>
        <v>13.1438</v>
      </c>
      <c r="E453" s="25">
        <f>F453</f>
        <v>13.1438</v>
      </c>
      <c r="F453" s="25">
        <f>ROUND(13.1438,4)</f>
        <v>13.1438</v>
      </c>
      <c r="G453" s="24"/>
      <c r="H453" s="35"/>
    </row>
    <row r="454" spans="1:8" ht="12.75" customHeight="1">
      <c r="A454" s="22">
        <v>43812</v>
      </c>
      <c r="B454" s="22"/>
      <c r="C454" s="25">
        <f>ROUND(12.385,4)</f>
        <v>12.385</v>
      </c>
      <c r="D454" s="25">
        <f>F454</f>
        <v>13.2793</v>
      </c>
      <c r="E454" s="25">
        <f>F454</f>
        <v>13.2793</v>
      </c>
      <c r="F454" s="25">
        <f>ROUND(13.2793,4)</f>
        <v>13.2793</v>
      </c>
      <c r="G454" s="24"/>
      <c r="H454" s="35"/>
    </row>
    <row r="455" spans="1:8" ht="12.75" customHeight="1">
      <c r="A455" s="22">
        <v>43906</v>
      </c>
      <c r="B455" s="22"/>
      <c r="C455" s="25">
        <f>ROUND(12.385,4)</f>
        <v>12.385</v>
      </c>
      <c r="D455" s="25">
        <f>F455</f>
        <v>13.4241</v>
      </c>
      <c r="E455" s="25">
        <f>F455</f>
        <v>13.4241</v>
      </c>
      <c r="F455" s="25">
        <f>ROUND(13.4241,4)</f>
        <v>13.4241</v>
      </c>
      <c r="G455" s="24"/>
      <c r="H455" s="35"/>
    </row>
    <row r="456" spans="1:8" ht="12.75" customHeight="1">
      <c r="A456" s="22" t="s">
        <v>86</v>
      </c>
      <c r="B456" s="22"/>
      <c r="C456" s="23"/>
      <c r="D456" s="23"/>
      <c r="E456" s="23"/>
      <c r="F456" s="23"/>
      <c r="G456" s="24"/>
      <c r="H456" s="35"/>
    </row>
    <row r="457" spans="1:8" ht="12.75" customHeight="1">
      <c r="A457" s="22">
        <v>43269</v>
      </c>
      <c r="B457" s="22"/>
      <c r="C457" s="25">
        <f>ROUND(12.385,4)</f>
        <v>12.385</v>
      </c>
      <c r="D457" s="25">
        <f>F457</f>
        <v>12.4433</v>
      </c>
      <c r="E457" s="25">
        <f>F457</f>
        <v>12.4433</v>
      </c>
      <c r="F457" s="25">
        <f>ROUND(12.4433,4)</f>
        <v>12.4433</v>
      </c>
      <c r="G457" s="24"/>
      <c r="H457" s="35"/>
    </row>
    <row r="458" spans="1:8" ht="12.75" customHeight="1">
      <c r="A458" s="22">
        <v>43360</v>
      </c>
      <c r="B458" s="22"/>
      <c r="C458" s="25">
        <f>ROUND(12.385,4)</f>
        <v>12.385</v>
      </c>
      <c r="D458" s="25">
        <f>F458</f>
        <v>12.5866</v>
      </c>
      <c r="E458" s="25">
        <f>F458</f>
        <v>12.5866</v>
      </c>
      <c r="F458" s="25">
        <f>ROUND(12.5866,4)</f>
        <v>12.5866</v>
      </c>
      <c r="G458" s="24"/>
      <c r="H458" s="35"/>
    </row>
    <row r="459" spans="1:8" ht="12.75" customHeight="1">
      <c r="A459" s="22">
        <v>43448</v>
      </c>
      <c r="B459" s="22"/>
      <c r="C459" s="25">
        <f>ROUND(12.385,4)</f>
        <v>12.385</v>
      </c>
      <c r="D459" s="25">
        <f>F459</f>
        <v>12.7225</v>
      </c>
      <c r="E459" s="25">
        <f>F459</f>
        <v>12.7225</v>
      </c>
      <c r="F459" s="25">
        <f>ROUND(12.7225,4)</f>
        <v>12.7225</v>
      </c>
      <c r="G459" s="24"/>
      <c r="H459" s="35"/>
    </row>
    <row r="460" spans="1:8" ht="12.75" customHeight="1">
      <c r="A460" s="22">
        <v>43542</v>
      </c>
      <c r="B460" s="22"/>
      <c r="C460" s="25">
        <f>ROUND(12.385,4)</f>
        <v>12.385</v>
      </c>
      <c r="D460" s="25">
        <f>F460</f>
        <v>12.8656</v>
      </c>
      <c r="E460" s="25">
        <f>F460</f>
        <v>12.8656</v>
      </c>
      <c r="F460" s="25">
        <f>ROUND(12.8656,4)</f>
        <v>12.8656</v>
      </c>
      <c r="G460" s="24"/>
      <c r="H460" s="35"/>
    </row>
    <row r="461" spans="1:8" ht="12.75" customHeight="1">
      <c r="A461" s="22">
        <v>43630</v>
      </c>
      <c r="B461" s="22"/>
      <c r="C461" s="25">
        <f>ROUND(12.385,4)</f>
        <v>12.385</v>
      </c>
      <c r="D461" s="25">
        <f>F461</f>
        <v>12.999</v>
      </c>
      <c r="E461" s="25">
        <f>F461</f>
        <v>12.999</v>
      </c>
      <c r="F461" s="25">
        <f>ROUND(12.999,4)</f>
        <v>12.999</v>
      </c>
      <c r="G461" s="24"/>
      <c r="H461" s="35"/>
    </row>
    <row r="462" spans="1:8" ht="12.75" customHeight="1">
      <c r="A462" s="22">
        <v>43724</v>
      </c>
      <c r="B462" s="22"/>
      <c r="C462" s="25">
        <f>ROUND(12.385,4)</f>
        <v>12.385</v>
      </c>
      <c r="D462" s="25">
        <f>F462</f>
        <v>13.1438</v>
      </c>
      <c r="E462" s="25">
        <f>F462</f>
        <v>13.1438</v>
      </c>
      <c r="F462" s="25">
        <f>ROUND(13.1438,4)</f>
        <v>13.1438</v>
      </c>
      <c r="G462" s="24"/>
      <c r="H462" s="35"/>
    </row>
    <row r="463" spans="1:8" ht="12.75" customHeight="1">
      <c r="A463" s="22">
        <v>43812</v>
      </c>
      <c r="B463" s="22"/>
      <c r="C463" s="25">
        <f>ROUND(12.385,4)</f>
        <v>12.385</v>
      </c>
      <c r="D463" s="25">
        <f>F463</f>
        <v>13.2793</v>
      </c>
      <c r="E463" s="25">
        <f>F463</f>
        <v>13.2793</v>
      </c>
      <c r="F463" s="25">
        <f>ROUND(13.2793,4)</f>
        <v>13.2793</v>
      </c>
      <c r="G463" s="24"/>
      <c r="H463" s="35"/>
    </row>
    <row r="464" spans="1:8" ht="12.75" customHeight="1">
      <c r="A464" s="22">
        <v>43906</v>
      </c>
      <c r="B464" s="22"/>
      <c r="C464" s="25">
        <f>ROUND(12.385,4)</f>
        <v>12.385</v>
      </c>
      <c r="D464" s="25">
        <f>F464</f>
        <v>13.4241</v>
      </c>
      <c r="E464" s="25">
        <f>F464</f>
        <v>13.4241</v>
      </c>
      <c r="F464" s="25">
        <f>ROUND(13.4241,4)</f>
        <v>13.4241</v>
      </c>
      <c r="G464" s="24"/>
      <c r="H464" s="35"/>
    </row>
    <row r="465" spans="1:8" ht="12.75" customHeight="1">
      <c r="A465" s="22">
        <v>43994</v>
      </c>
      <c r="B465" s="22"/>
      <c r="C465" s="25">
        <f>ROUND(12.385,4)</f>
        <v>12.385</v>
      </c>
      <c r="D465" s="25">
        <f>F465</f>
        <v>13.5702</v>
      </c>
      <c r="E465" s="25">
        <f>F465</f>
        <v>13.5702</v>
      </c>
      <c r="F465" s="25">
        <f>ROUND(13.5702,4)</f>
        <v>13.5702</v>
      </c>
      <c r="G465" s="24"/>
      <c r="H465" s="35"/>
    </row>
    <row r="466" spans="1:8" ht="12.75" customHeight="1">
      <c r="A466" s="22">
        <v>44088</v>
      </c>
      <c r="B466" s="22"/>
      <c r="C466" s="25">
        <f>ROUND(12.385,4)</f>
        <v>12.385</v>
      </c>
      <c r="D466" s="25">
        <f>F466</f>
        <v>13.749</v>
      </c>
      <c r="E466" s="25">
        <f>F466</f>
        <v>13.749</v>
      </c>
      <c r="F466" s="25">
        <f>ROUND(13.749,4)</f>
        <v>13.749</v>
      </c>
      <c r="G466" s="24"/>
      <c r="H466" s="35"/>
    </row>
    <row r="467" spans="1:8" ht="12.75" customHeight="1">
      <c r="A467" s="22">
        <v>44179</v>
      </c>
      <c r="B467" s="22"/>
      <c r="C467" s="25">
        <f>ROUND(12.385,4)</f>
        <v>12.385</v>
      </c>
      <c r="D467" s="25">
        <f>F467</f>
        <v>13.9221</v>
      </c>
      <c r="E467" s="25">
        <f>F467</f>
        <v>13.9221</v>
      </c>
      <c r="F467" s="25">
        <f>ROUND(13.9221,4)</f>
        <v>13.9221</v>
      </c>
      <c r="G467" s="24"/>
      <c r="H467" s="35"/>
    </row>
    <row r="468" spans="1:8" ht="12.75" customHeight="1">
      <c r="A468" s="22">
        <v>44270</v>
      </c>
      <c r="B468" s="22"/>
      <c r="C468" s="25">
        <f>ROUND(12.385,4)</f>
        <v>12.385</v>
      </c>
      <c r="D468" s="25">
        <f>F468</f>
        <v>14.0952</v>
      </c>
      <c r="E468" s="25">
        <f>F468</f>
        <v>14.0952</v>
      </c>
      <c r="F468" s="25">
        <f>ROUND(14.0952,4)</f>
        <v>14.0952</v>
      </c>
      <c r="G468" s="24"/>
      <c r="H468" s="35"/>
    </row>
    <row r="469" spans="1:8" ht="12.75" customHeight="1">
      <c r="A469" s="22">
        <v>44358</v>
      </c>
      <c r="B469" s="22"/>
      <c r="C469" s="25">
        <f>ROUND(12.385,4)</f>
        <v>12.385</v>
      </c>
      <c r="D469" s="25">
        <f>F469</f>
        <v>14.2626</v>
      </c>
      <c r="E469" s="25">
        <f>F469</f>
        <v>14.2626</v>
      </c>
      <c r="F469" s="25">
        <f>ROUND(14.2626,4)</f>
        <v>14.2626</v>
      </c>
      <c r="G469" s="24"/>
      <c r="H469" s="35"/>
    </row>
    <row r="470" spans="1:8" ht="12.75" customHeight="1">
      <c r="A470" s="22" t="s">
        <v>87</v>
      </c>
      <c r="B470" s="22"/>
      <c r="C470" s="23"/>
      <c r="D470" s="23"/>
      <c r="E470" s="23"/>
      <c r="F470" s="23"/>
      <c r="G470" s="24"/>
      <c r="H470" s="35"/>
    </row>
    <row r="471" spans="1:8" ht="12.75" customHeight="1">
      <c r="A471" s="22">
        <v>43269</v>
      </c>
      <c r="B471" s="22"/>
      <c r="C471" s="25">
        <f>ROUND(1.2548125633232,4)</f>
        <v>1.2548</v>
      </c>
      <c r="D471" s="25">
        <f>F471</f>
        <v>1.2403</v>
      </c>
      <c r="E471" s="25">
        <f>F471</f>
        <v>1.2403</v>
      </c>
      <c r="F471" s="25">
        <f>ROUND(1.2403,4)</f>
        <v>1.2403</v>
      </c>
      <c r="G471" s="24"/>
      <c r="H471" s="35"/>
    </row>
    <row r="472" spans="1:8" ht="12.75" customHeight="1">
      <c r="A472" s="22">
        <v>43360</v>
      </c>
      <c r="B472" s="22"/>
      <c r="C472" s="25">
        <f>ROUND(1.2548125633232,4)</f>
        <v>1.2548</v>
      </c>
      <c r="D472" s="25">
        <f>F472</f>
        <v>1.2138</v>
      </c>
      <c r="E472" s="25">
        <f>F472</f>
        <v>1.2138</v>
      </c>
      <c r="F472" s="25">
        <f>ROUND(1.2138,4)</f>
        <v>1.2138</v>
      </c>
      <c r="G472" s="24"/>
      <c r="H472" s="35"/>
    </row>
    <row r="473" spans="1:8" ht="12.75" customHeight="1">
      <c r="A473" s="22">
        <v>43448</v>
      </c>
      <c r="B473" s="22"/>
      <c r="C473" s="25">
        <f>ROUND(1.2548125633232,4)</f>
        <v>1.2548</v>
      </c>
      <c r="D473" s="25">
        <f>F473</f>
        <v>1.1894</v>
      </c>
      <c r="E473" s="25">
        <f>F473</f>
        <v>1.1894</v>
      </c>
      <c r="F473" s="25">
        <f>ROUND(1.1894,4)</f>
        <v>1.1894</v>
      </c>
      <c r="G473" s="24"/>
      <c r="H473" s="35"/>
    </row>
    <row r="474" spans="1:8" ht="12.75" customHeight="1">
      <c r="A474" s="22">
        <v>43542</v>
      </c>
      <c r="B474" s="22"/>
      <c r="C474" s="25">
        <f>ROUND(1.2548125633232,4)</f>
        <v>1.2548</v>
      </c>
      <c r="D474" s="25">
        <f>F474</f>
        <v>1.1638</v>
      </c>
      <c r="E474" s="25">
        <f>F474</f>
        <v>1.1638</v>
      </c>
      <c r="F474" s="25">
        <f>ROUND(1.1638,4)</f>
        <v>1.1638</v>
      </c>
      <c r="G474" s="24"/>
      <c r="H474" s="35"/>
    </row>
    <row r="475" spans="1:8" ht="12.75" customHeight="1">
      <c r="A475" s="22">
        <v>43630</v>
      </c>
      <c r="B475" s="22"/>
      <c r="C475" s="25">
        <f>ROUND(1.2548125633232,4)</f>
        <v>1.2548</v>
      </c>
      <c r="D475" s="25">
        <f>F475</f>
        <v>1.1403</v>
      </c>
      <c r="E475" s="25">
        <f>F475</f>
        <v>1.1403</v>
      </c>
      <c r="F475" s="25">
        <f>ROUND(1.1403,4)</f>
        <v>1.1403</v>
      </c>
      <c r="G475" s="24"/>
      <c r="H475" s="35"/>
    </row>
    <row r="476" spans="1:8" ht="12.75" customHeight="1">
      <c r="A476" s="22">
        <v>43724</v>
      </c>
      <c r="B476" s="22"/>
      <c r="C476" s="25">
        <f>ROUND(1.2548125633232,4)</f>
        <v>1.2548</v>
      </c>
      <c r="D476" s="25">
        <f>F476</f>
        <v>1.1169</v>
      </c>
      <c r="E476" s="25">
        <f>F476</f>
        <v>1.1169</v>
      </c>
      <c r="F476" s="25">
        <f>ROUND(1.1169,4)</f>
        <v>1.1169</v>
      </c>
      <c r="G476" s="24"/>
      <c r="H476" s="35"/>
    </row>
    <row r="477" spans="1:8" ht="12.75" customHeight="1">
      <c r="A477" s="22" t="s">
        <v>88</v>
      </c>
      <c r="B477" s="22"/>
      <c r="C477" s="23"/>
      <c r="D477" s="23"/>
      <c r="E477" s="23"/>
      <c r="F477" s="23"/>
      <c r="G477" s="24"/>
      <c r="H477" s="35"/>
    </row>
    <row r="478" spans="1:8" ht="12.75" customHeight="1">
      <c r="A478" s="22">
        <v>43314</v>
      </c>
      <c r="B478" s="22"/>
      <c r="C478" s="27">
        <f>ROUND(682.713,3)</f>
        <v>682.713</v>
      </c>
      <c r="D478" s="27">
        <f>F478</f>
        <v>693.918</v>
      </c>
      <c r="E478" s="27">
        <f>F478</f>
        <v>693.918</v>
      </c>
      <c r="F478" s="27">
        <f>ROUND(693.918,3)</f>
        <v>693.918</v>
      </c>
      <c r="G478" s="24"/>
      <c r="H478" s="35"/>
    </row>
    <row r="479" spans="1:8" ht="12.75" customHeight="1">
      <c r="A479" s="22">
        <v>43405</v>
      </c>
      <c r="B479" s="22"/>
      <c r="C479" s="27">
        <f>ROUND(682.713,3)</f>
        <v>682.713</v>
      </c>
      <c r="D479" s="27">
        <f>F479</f>
        <v>706.374</v>
      </c>
      <c r="E479" s="27">
        <f>F479</f>
        <v>706.374</v>
      </c>
      <c r="F479" s="27">
        <f>ROUND(706.374,3)</f>
        <v>706.374</v>
      </c>
      <c r="G479" s="24"/>
      <c r="H479" s="35"/>
    </row>
    <row r="480" spans="1:8" ht="12.75" customHeight="1">
      <c r="A480" s="22">
        <v>43503</v>
      </c>
      <c r="B480" s="22"/>
      <c r="C480" s="27">
        <f>ROUND(682.713,3)</f>
        <v>682.713</v>
      </c>
      <c r="D480" s="27">
        <f>F480</f>
        <v>720.084</v>
      </c>
      <c r="E480" s="27">
        <f>F480</f>
        <v>720.084</v>
      </c>
      <c r="F480" s="27">
        <f>ROUND(720.084,3)</f>
        <v>720.084</v>
      </c>
      <c r="G480" s="24"/>
      <c r="H480" s="35"/>
    </row>
    <row r="481" spans="1:8" ht="12.75" customHeight="1">
      <c r="A481" s="22">
        <v>43587</v>
      </c>
      <c r="B481" s="22"/>
      <c r="C481" s="27">
        <f>ROUND(682.713,3)</f>
        <v>682.713</v>
      </c>
      <c r="D481" s="27">
        <f>F481</f>
        <v>732.437</v>
      </c>
      <c r="E481" s="27">
        <f>F481</f>
        <v>732.437</v>
      </c>
      <c r="F481" s="27">
        <f>ROUND(732.437,3)</f>
        <v>732.437</v>
      </c>
      <c r="G481" s="24"/>
      <c r="H481" s="35"/>
    </row>
    <row r="482" spans="1:8" ht="12.75" customHeight="1">
      <c r="A482" s="22" t="s">
        <v>89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43314</v>
      </c>
      <c r="B483" s="22"/>
      <c r="C483" s="27">
        <f>ROUND(582.574,3)</f>
        <v>582.574</v>
      </c>
      <c r="D483" s="27">
        <f>F483</f>
        <v>592.135</v>
      </c>
      <c r="E483" s="27">
        <f>F483</f>
        <v>592.135</v>
      </c>
      <c r="F483" s="27">
        <f>ROUND(592.135,3)</f>
        <v>592.135</v>
      </c>
      <c r="G483" s="24"/>
      <c r="H483" s="35"/>
    </row>
    <row r="484" spans="1:8" ht="12.75" customHeight="1">
      <c r="A484" s="22">
        <v>43405</v>
      </c>
      <c r="B484" s="22"/>
      <c r="C484" s="27">
        <f>ROUND(582.574,3)</f>
        <v>582.574</v>
      </c>
      <c r="D484" s="27">
        <f>F484</f>
        <v>602.764</v>
      </c>
      <c r="E484" s="27">
        <f>F484</f>
        <v>602.764</v>
      </c>
      <c r="F484" s="27">
        <f>ROUND(602.764,3)</f>
        <v>602.764</v>
      </c>
      <c r="G484" s="24"/>
      <c r="H484" s="35"/>
    </row>
    <row r="485" spans="1:8" ht="12.75" customHeight="1">
      <c r="A485" s="22">
        <v>43503</v>
      </c>
      <c r="B485" s="22"/>
      <c r="C485" s="27">
        <f>ROUND(582.574,3)</f>
        <v>582.574</v>
      </c>
      <c r="D485" s="27">
        <f>F485</f>
        <v>614.463</v>
      </c>
      <c r="E485" s="27">
        <f>F485</f>
        <v>614.463</v>
      </c>
      <c r="F485" s="27">
        <f>ROUND(614.463,3)</f>
        <v>614.463</v>
      </c>
      <c r="G485" s="24"/>
      <c r="H485" s="35"/>
    </row>
    <row r="486" spans="1:8" ht="12.75" customHeight="1">
      <c r="A486" s="22">
        <v>43587</v>
      </c>
      <c r="B486" s="22"/>
      <c r="C486" s="27">
        <f>ROUND(582.574,3)</f>
        <v>582.574</v>
      </c>
      <c r="D486" s="27">
        <f>F486</f>
        <v>625.005</v>
      </c>
      <c r="E486" s="27">
        <f>F486</f>
        <v>625.005</v>
      </c>
      <c r="F486" s="27">
        <f>ROUND(625.005,3)</f>
        <v>625.005</v>
      </c>
      <c r="G486" s="24"/>
      <c r="H486" s="35"/>
    </row>
    <row r="487" spans="1:8" ht="12.75" customHeight="1">
      <c r="A487" s="22" t="s">
        <v>90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43314</v>
      </c>
      <c r="B488" s="22"/>
      <c r="C488" s="27">
        <f>ROUND(682.013,3)</f>
        <v>682.013</v>
      </c>
      <c r="D488" s="27">
        <f>F488</f>
        <v>693.206</v>
      </c>
      <c r="E488" s="27">
        <f>F488</f>
        <v>693.206</v>
      </c>
      <c r="F488" s="27">
        <f>ROUND(693.206,3)</f>
        <v>693.206</v>
      </c>
      <c r="G488" s="24"/>
      <c r="H488" s="35"/>
    </row>
    <row r="489" spans="1:8" ht="12.75" customHeight="1">
      <c r="A489" s="22">
        <v>43405</v>
      </c>
      <c r="B489" s="22"/>
      <c r="C489" s="27">
        <f>ROUND(682.013,3)</f>
        <v>682.013</v>
      </c>
      <c r="D489" s="27">
        <f>F489</f>
        <v>705.65</v>
      </c>
      <c r="E489" s="27">
        <f>F489</f>
        <v>705.65</v>
      </c>
      <c r="F489" s="27">
        <f>ROUND(705.65,3)</f>
        <v>705.65</v>
      </c>
      <c r="G489" s="24"/>
      <c r="H489" s="35"/>
    </row>
    <row r="490" spans="1:8" ht="12.75" customHeight="1">
      <c r="A490" s="22">
        <v>43503</v>
      </c>
      <c r="B490" s="22"/>
      <c r="C490" s="27">
        <f>ROUND(682.013,3)</f>
        <v>682.013</v>
      </c>
      <c r="D490" s="27">
        <f>F490</f>
        <v>719.345</v>
      </c>
      <c r="E490" s="27">
        <f>F490</f>
        <v>719.345</v>
      </c>
      <c r="F490" s="27">
        <f>ROUND(719.345,3)</f>
        <v>719.345</v>
      </c>
      <c r="G490" s="24"/>
      <c r="H490" s="35"/>
    </row>
    <row r="491" spans="1:8" ht="12.75" customHeight="1">
      <c r="A491" s="22">
        <v>43587</v>
      </c>
      <c r="B491" s="22"/>
      <c r="C491" s="27">
        <f>ROUND(682.013,3)</f>
        <v>682.013</v>
      </c>
      <c r="D491" s="27">
        <f>F491</f>
        <v>731.686</v>
      </c>
      <c r="E491" s="27">
        <f>F491</f>
        <v>731.686</v>
      </c>
      <c r="F491" s="27">
        <f>ROUND(731.686,3)</f>
        <v>731.686</v>
      </c>
      <c r="G491" s="24"/>
      <c r="H491" s="35"/>
    </row>
    <row r="492" spans="1:8" ht="12.75" customHeight="1">
      <c r="A492" s="22" t="s">
        <v>91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43314</v>
      </c>
      <c r="B493" s="22"/>
      <c r="C493" s="27">
        <f>ROUND(621.191,3)</f>
        <v>621.191</v>
      </c>
      <c r="D493" s="27">
        <f>F493</f>
        <v>631.386</v>
      </c>
      <c r="E493" s="27">
        <f>F493</f>
        <v>631.386</v>
      </c>
      <c r="F493" s="27">
        <f>ROUND(631.386,3)</f>
        <v>631.386</v>
      </c>
      <c r="G493" s="24"/>
      <c r="H493" s="35"/>
    </row>
    <row r="494" spans="1:8" ht="12.75" customHeight="1">
      <c r="A494" s="22">
        <v>43405</v>
      </c>
      <c r="B494" s="22"/>
      <c r="C494" s="27">
        <f>ROUND(621.191,3)</f>
        <v>621.191</v>
      </c>
      <c r="D494" s="27">
        <f>F494</f>
        <v>642.72</v>
      </c>
      <c r="E494" s="27">
        <f>F494</f>
        <v>642.72</v>
      </c>
      <c r="F494" s="27">
        <f>ROUND(642.72,3)</f>
        <v>642.72</v>
      </c>
      <c r="G494" s="24"/>
      <c r="H494" s="35"/>
    </row>
    <row r="495" spans="1:8" ht="12.75" customHeight="1">
      <c r="A495" s="22">
        <v>43503</v>
      </c>
      <c r="B495" s="22"/>
      <c r="C495" s="27">
        <f>ROUND(621.191,3)</f>
        <v>621.191</v>
      </c>
      <c r="D495" s="27">
        <f>F495</f>
        <v>655.194</v>
      </c>
      <c r="E495" s="27">
        <f>F495</f>
        <v>655.194</v>
      </c>
      <c r="F495" s="27">
        <f>ROUND(655.194,3)</f>
        <v>655.194</v>
      </c>
      <c r="G495" s="24"/>
      <c r="H495" s="35"/>
    </row>
    <row r="496" spans="1:8" ht="12.75" customHeight="1">
      <c r="A496" s="22">
        <v>43587</v>
      </c>
      <c r="B496" s="22"/>
      <c r="C496" s="27">
        <f>ROUND(621.191,3)</f>
        <v>621.191</v>
      </c>
      <c r="D496" s="27">
        <f>F496</f>
        <v>666.434</v>
      </c>
      <c r="E496" s="27">
        <f>F496</f>
        <v>666.434</v>
      </c>
      <c r="F496" s="27">
        <f>ROUND(666.434,3)</f>
        <v>666.434</v>
      </c>
      <c r="G496" s="24"/>
      <c r="H496" s="35"/>
    </row>
    <row r="497" spans="1:8" ht="12.75" customHeight="1">
      <c r="A497" s="22" t="s">
        <v>92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43314</v>
      </c>
      <c r="B498" s="22"/>
      <c r="C498" s="27">
        <f>ROUND(256.305179463623,3)</f>
        <v>256.305</v>
      </c>
      <c r="D498" s="27">
        <f>F498</f>
        <v>260.571</v>
      </c>
      <c r="E498" s="27">
        <f>F498</f>
        <v>260.571</v>
      </c>
      <c r="F498" s="27">
        <f>ROUND(260.571,3)</f>
        <v>260.571</v>
      </c>
      <c r="G498" s="24"/>
      <c r="H498" s="35"/>
    </row>
    <row r="499" spans="1:8" ht="12.75" customHeight="1">
      <c r="A499" s="22">
        <v>43405</v>
      </c>
      <c r="B499" s="22"/>
      <c r="C499" s="27">
        <f>ROUND(256.305179463623,3)</f>
        <v>256.305</v>
      </c>
      <c r="D499" s="27">
        <f>F499</f>
        <v>265.29</v>
      </c>
      <c r="E499" s="27">
        <f>F499</f>
        <v>265.29</v>
      </c>
      <c r="F499" s="27">
        <f>ROUND(265.29,3)</f>
        <v>265.29</v>
      </c>
      <c r="G499" s="24"/>
      <c r="H499" s="35"/>
    </row>
    <row r="500" spans="1:8" ht="12.75" customHeight="1">
      <c r="A500" s="22">
        <v>43503</v>
      </c>
      <c r="B500" s="22"/>
      <c r="C500" s="27">
        <f>ROUND(256.305179463623,3)</f>
        <v>256.305</v>
      </c>
      <c r="D500" s="27">
        <f>F500</f>
        <v>270.494</v>
      </c>
      <c r="E500" s="27">
        <f>F500</f>
        <v>270.494</v>
      </c>
      <c r="F500" s="27">
        <f>ROUND(270.494,3)</f>
        <v>270.494</v>
      </c>
      <c r="G500" s="24"/>
      <c r="H500" s="35"/>
    </row>
    <row r="501" spans="1:8" ht="12.75" customHeight="1">
      <c r="A501" s="22">
        <v>43587</v>
      </c>
      <c r="B501" s="22"/>
      <c r="C501" s="27">
        <f>ROUND(256.305179463623,3)</f>
        <v>256.305</v>
      </c>
      <c r="D501" s="27">
        <f>F501</f>
        <v>275.144</v>
      </c>
      <c r="E501" s="27">
        <f>F501</f>
        <v>275.144</v>
      </c>
      <c r="F501" s="27">
        <f>ROUND(275.144,3)</f>
        <v>275.144</v>
      </c>
      <c r="G501" s="24"/>
      <c r="H501" s="35"/>
    </row>
    <row r="502" spans="1:8" ht="12.75" customHeight="1">
      <c r="A502" s="22" t="s">
        <v>93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43269</v>
      </c>
      <c r="B503" s="22"/>
      <c r="C503" s="24">
        <f>ROUND(22322.6982386447,2)</f>
        <v>22322.7</v>
      </c>
      <c r="D503" s="24">
        <f>F503</f>
        <v>22468.54</v>
      </c>
      <c r="E503" s="24">
        <f>F503</f>
        <v>22468.54</v>
      </c>
      <c r="F503" s="24">
        <f>ROUND(22468.54,2)</f>
        <v>22468.54</v>
      </c>
      <c r="G503" s="24"/>
      <c r="H503" s="35"/>
    </row>
    <row r="504" spans="1:8" ht="12.75" customHeight="1">
      <c r="A504" s="22">
        <v>43360</v>
      </c>
      <c r="B504" s="22"/>
      <c r="C504" s="24">
        <f>ROUND(22322.6982386447,2)</f>
        <v>22322.7</v>
      </c>
      <c r="D504" s="24">
        <f>F504</f>
        <v>22801.1</v>
      </c>
      <c r="E504" s="24">
        <f>F504</f>
        <v>22801.1</v>
      </c>
      <c r="F504" s="24">
        <f>ROUND(22801.1,2)</f>
        <v>22801.1</v>
      </c>
      <c r="G504" s="24"/>
      <c r="H504" s="35"/>
    </row>
    <row r="505" spans="1:8" ht="12.75" customHeight="1">
      <c r="A505" s="22">
        <v>43448</v>
      </c>
      <c r="B505" s="22"/>
      <c r="C505" s="24">
        <f>ROUND(22322.6982386447,2)</f>
        <v>22322.7</v>
      </c>
      <c r="D505" s="24">
        <f>F505</f>
        <v>23127.25</v>
      </c>
      <c r="E505" s="24">
        <f>F505</f>
        <v>23127.25</v>
      </c>
      <c r="F505" s="24">
        <f>ROUND(23127.25,2)</f>
        <v>23127.25</v>
      </c>
      <c r="G505" s="24"/>
      <c r="H505" s="35"/>
    </row>
    <row r="506" spans="1:8" ht="12.75" customHeight="1">
      <c r="A506" s="22" t="s">
        <v>94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43236</v>
      </c>
      <c r="B507" s="22"/>
      <c r="C507" s="27">
        <f>ROUND(6.9,3)</f>
        <v>6.9</v>
      </c>
      <c r="D507" s="27">
        <f>ROUND(6.84,3)</f>
        <v>6.84</v>
      </c>
      <c r="E507" s="27">
        <f>ROUND(6.94,3)</f>
        <v>6.94</v>
      </c>
      <c r="F507" s="27">
        <f>ROUND(6.89,3)</f>
        <v>6.89</v>
      </c>
      <c r="G507" s="24"/>
      <c r="H507" s="35"/>
    </row>
    <row r="508" spans="1:8" ht="12.75" customHeight="1">
      <c r="A508" s="22">
        <v>43269</v>
      </c>
      <c r="B508" s="22"/>
      <c r="C508" s="27">
        <f>ROUND(6.9,3)</f>
        <v>6.9</v>
      </c>
      <c r="D508" s="27">
        <f>ROUND(7.51,3)</f>
        <v>7.51</v>
      </c>
      <c r="E508" s="27">
        <f>ROUND(7.41,3)</f>
        <v>7.41</v>
      </c>
      <c r="F508" s="27">
        <f>ROUND(7.46,3)</f>
        <v>7.46</v>
      </c>
      <c r="G508" s="24"/>
      <c r="H508" s="35"/>
    </row>
    <row r="509" spans="1:8" ht="12.75" customHeight="1">
      <c r="A509" s="22">
        <v>43271</v>
      </c>
      <c r="B509" s="22"/>
      <c r="C509" s="27">
        <f>ROUND(6.9,3)</f>
        <v>6.9</v>
      </c>
      <c r="D509" s="27">
        <f>ROUND(6.84,3)</f>
        <v>6.84</v>
      </c>
      <c r="E509" s="27">
        <f>ROUND(6.94,3)</f>
        <v>6.94</v>
      </c>
      <c r="F509" s="27">
        <f>ROUND(6.89,3)</f>
        <v>6.89</v>
      </c>
      <c r="G509" s="24"/>
      <c r="H509" s="35"/>
    </row>
    <row r="510" spans="1:8" ht="12.75" customHeight="1">
      <c r="A510" s="22">
        <v>43299</v>
      </c>
      <c r="B510" s="22"/>
      <c r="C510" s="27">
        <f>ROUND(6.9,3)</f>
        <v>6.9</v>
      </c>
      <c r="D510" s="27">
        <f>ROUND(6.77,3)</f>
        <v>6.77</v>
      </c>
      <c r="E510" s="27">
        <f>ROUND(6.87,3)</f>
        <v>6.87</v>
      </c>
      <c r="F510" s="27">
        <f>ROUND(6.82,3)</f>
        <v>6.82</v>
      </c>
      <c r="G510" s="24"/>
      <c r="H510" s="35"/>
    </row>
    <row r="511" spans="1:8" ht="12.75" customHeight="1">
      <c r="A511" s="22">
        <v>43362</v>
      </c>
      <c r="B511" s="22"/>
      <c r="C511" s="27">
        <f>ROUND(6.9,3)</f>
        <v>6.9</v>
      </c>
      <c r="D511" s="27">
        <f>ROUND(6.72,3)</f>
        <v>6.72</v>
      </c>
      <c r="E511" s="27">
        <f>ROUND(6.82,3)</f>
        <v>6.82</v>
      </c>
      <c r="F511" s="27">
        <f>ROUND(6.77,3)</f>
        <v>6.77</v>
      </c>
      <c r="G511" s="24"/>
      <c r="H511" s="35"/>
    </row>
    <row r="512" spans="1:8" ht="12.75" customHeight="1">
      <c r="A512" s="22">
        <v>43453</v>
      </c>
      <c r="B512" s="22"/>
      <c r="C512" s="27">
        <f>ROUND(6.9,3)</f>
        <v>6.9</v>
      </c>
      <c r="D512" s="27">
        <f>ROUND(6.75,3)</f>
        <v>6.75</v>
      </c>
      <c r="E512" s="27">
        <f>ROUND(6.85,3)</f>
        <v>6.85</v>
      </c>
      <c r="F512" s="27">
        <f>ROUND(6.8,3)</f>
        <v>6.8</v>
      </c>
      <c r="G512" s="24"/>
      <c r="H512" s="35"/>
    </row>
    <row r="513" spans="1:8" ht="12.75" customHeight="1">
      <c r="A513" s="22">
        <v>43544</v>
      </c>
      <c r="B513" s="22"/>
      <c r="C513" s="27">
        <f>ROUND(6.9,3)</f>
        <v>6.9</v>
      </c>
      <c r="D513" s="27">
        <f>ROUND(6.81,3)</f>
        <v>6.81</v>
      </c>
      <c r="E513" s="27">
        <f>ROUND(6.91,3)</f>
        <v>6.91</v>
      </c>
      <c r="F513" s="27">
        <f>ROUND(6.86,3)</f>
        <v>6.86</v>
      </c>
      <c r="G513" s="24"/>
      <c r="H513" s="35"/>
    </row>
    <row r="514" spans="1:8" ht="12.75" customHeight="1">
      <c r="A514" s="22">
        <v>43635</v>
      </c>
      <c r="B514" s="22"/>
      <c r="C514" s="27">
        <f>ROUND(6.9,3)</f>
        <v>6.9</v>
      </c>
      <c r="D514" s="27">
        <f>ROUND(6.86,3)</f>
        <v>6.86</v>
      </c>
      <c r="E514" s="27">
        <f>ROUND(6.96,3)</f>
        <v>6.96</v>
      </c>
      <c r="F514" s="27">
        <f>ROUND(6.91,3)</f>
        <v>6.91</v>
      </c>
      <c r="G514" s="24"/>
      <c r="H514" s="35"/>
    </row>
    <row r="515" spans="1:8" ht="12.75" customHeight="1">
      <c r="A515" s="22">
        <v>43726</v>
      </c>
      <c r="B515" s="22"/>
      <c r="C515" s="27">
        <f>ROUND(6.9,3)</f>
        <v>6.9</v>
      </c>
      <c r="D515" s="27">
        <f>ROUND(6.97,3)</f>
        <v>6.97</v>
      </c>
      <c r="E515" s="27">
        <f>ROUND(6.87,3)</f>
        <v>6.87</v>
      </c>
      <c r="F515" s="27">
        <f>ROUND(6.92,3)</f>
        <v>6.92</v>
      </c>
      <c r="G515" s="24"/>
      <c r="H515" s="35"/>
    </row>
    <row r="516" spans="1:8" ht="12.75" customHeight="1">
      <c r="A516" s="22">
        <v>43817</v>
      </c>
      <c r="B516" s="22"/>
      <c r="C516" s="27">
        <f>ROUND(6.9,3)</f>
        <v>6.9</v>
      </c>
      <c r="D516" s="27">
        <f>ROUND(7.05,3)</f>
        <v>7.05</v>
      </c>
      <c r="E516" s="27">
        <f>ROUND(6.95,3)</f>
        <v>6.95</v>
      </c>
      <c r="F516" s="27">
        <f>ROUND(7,3)</f>
        <v>7</v>
      </c>
      <c r="G516" s="24"/>
      <c r="H516" s="35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43314</v>
      </c>
      <c r="B518" s="22"/>
      <c r="C518" s="27">
        <f>ROUND(617.589,3)</f>
        <v>617.589</v>
      </c>
      <c r="D518" s="27">
        <f>F518</f>
        <v>627.725</v>
      </c>
      <c r="E518" s="27">
        <f>F518</f>
        <v>627.725</v>
      </c>
      <c r="F518" s="27">
        <f>ROUND(627.725,3)</f>
        <v>627.725</v>
      </c>
      <c r="G518" s="24"/>
      <c r="H518" s="35"/>
    </row>
    <row r="519" spans="1:8" ht="12.75" customHeight="1">
      <c r="A519" s="22">
        <v>43405</v>
      </c>
      <c r="B519" s="22"/>
      <c r="C519" s="27">
        <f>ROUND(617.589,3)</f>
        <v>617.589</v>
      </c>
      <c r="D519" s="27">
        <f>F519</f>
        <v>638.993</v>
      </c>
      <c r="E519" s="27">
        <f>F519</f>
        <v>638.993</v>
      </c>
      <c r="F519" s="27">
        <f>ROUND(638.993,3)</f>
        <v>638.993</v>
      </c>
      <c r="G519" s="24"/>
      <c r="H519" s="35"/>
    </row>
    <row r="520" spans="1:8" ht="12.75" customHeight="1">
      <c r="A520" s="22">
        <v>43503</v>
      </c>
      <c r="B520" s="22"/>
      <c r="C520" s="27">
        <f>ROUND(617.589,3)</f>
        <v>617.589</v>
      </c>
      <c r="D520" s="27">
        <f>F520</f>
        <v>651.395</v>
      </c>
      <c r="E520" s="27">
        <f>F520</f>
        <v>651.395</v>
      </c>
      <c r="F520" s="27">
        <f>ROUND(651.395,3)</f>
        <v>651.395</v>
      </c>
      <c r="G520" s="24"/>
      <c r="H520" s="35"/>
    </row>
    <row r="521" spans="1:8" ht="12.75" customHeight="1">
      <c r="A521" s="22">
        <v>43587</v>
      </c>
      <c r="B521" s="22"/>
      <c r="C521" s="27">
        <f>ROUND(617.589,3)</f>
        <v>617.589</v>
      </c>
      <c r="D521" s="27">
        <f>F521</f>
        <v>662.57</v>
      </c>
      <c r="E521" s="27">
        <f>F521</f>
        <v>662.57</v>
      </c>
      <c r="F521" s="27">
        <f>ROUND(662.57,3)</f>
        <v>662.57</v>
      </c>
      <c r="G521" s="24"/>
      <c r="H521" s="35"/>
    </row>
    <row r="522" spans="1:8" ht="12.75" customHeight="1">
      <c r="A522" s="22" t="s">
        <v>12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43546</v>
      </c>
      <c r="B523" s="22"/>
      <c r="C523" s="24">
        <f>ROUND(100.109610237242,2)</f>
        <v>100.11</v>
      </c>
      <c r="D523" s="24">
        <f>F523</f>
        <v>99.46</v>
      </c>
      <c r="E523" s="24">
        <f>F523</f>
        <v>99.46</v>
      </c>
      <c r="F523" s="24">
        <f>ROUND(99.4580374185645,2)</f>
        <v>99.46</v>
      </c>
      <c r="G523" s="24"/>
      <c r="H523" s="35"/>
    </row>
    <row r="524" spans="1:8" ht="12.75" customHeight="1">
      <c r="A524" s="22" t="s">
        <v>13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43913</v>
      </c>
      <c r="B525" s="22"/>
      <c r="C525" s="24">
        <f>ROUND(100.360328871128,2)</f>
        <v>100.36</v>
      </c>
      <c r="D525" s="24">
        <f>F525</f>
        <v>98.52</v>
      </c>
      <c r="E525" s="24">
        <f>F525</f>
        <v>98.52</v>
      </c>
      <c r="F525" s="24">
        <f>ROUND(98.5247534402731,2)</f>
        <v>98.52</v>
      </c>
      <c r="G525" s="24"/>
      <c r="H525" s="35"/>
    </row>
    <row r="526" spans="1:8" ht="12.75" customHeight="1">
      <c r="A526" s="22" t="s">
        <v>14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45007</v>
      </c>
      <c r="B527" s="22"/>
      <c r="C527" s="24">
        <f>ROUND(100.499276171609,2)</f>
        <v>100.5</v>
      </c>
      <c r="D527" s="24">
        <f>F527</f>
        <v>96.21</v>
      </c>
      <c r="E527" s="24">
        <f>F527</f>
        <v>96.21</v>
      </c>
      <c r="F527" s="24">
        <f>ROUND(96.2107994312124,2)</f>
        <v>96.21</v>
      </c>
      <c r="G527" s="24"/>
      <c r="H527" s="35"/>
    </row>
    <row r="528" spans="1:8" ht="12.75" customHeight="1">
      <c r="A528" s="22" t="s">
        <v>15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46834</v>
      </c>
      <c r="B529" s="22"/>
      <c r="C529" s="24">
        <f>ROUND(100.70019850325,2)</f>
        <v>100.7</v>
      </c>
      <c r="D529" s="24">
        <f>F529</f>
        <v>95.24</v>
      </c>
      <c r="E529" s="24">
        <f>F529</f>
        <v>95.24</v>
      </c>
      <c r="F529" s="24">
        <f>ROUND(95.2442026213772,2)</f>
        <v>95.24</v>
      </c>
      <c r="G529" s="24"/>
      <c r="H529" s="35"/>
    </row>
    <row r="530" spans="1:8" ht="12.75" customHeight="1">
      <c r="A530" s="22" t="s">
        <v>96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43272</v>
      </c>
      <c r="B531" s="22"/>
      <c r="C531" s="26">
        <f>ROUND(100.109610237242,5)</f>
        <v>100.10961</v>
      </c>
      <c r="D531" s="26">
        <f>F531</f>
        <v>99.90717</v>
      </c>
      <c r="E531" s="26">
        <f>F531</f>
        <v>99.90717</v>
      </c>
      <c r="F531" s="26">
        <f>ROUND(99.9071670172905,5)</f>
        <v>99.90717</v>
      </c>
      <c r="G531" s="24"/>
      <c r="H531" s="35"/>
    </row>
    <row r="532" spans="1:8" ht="12.75" customHeight="1">
      <c r="A532" s="22" t="s">
        <v>97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43363</v>
      </c>
      <c r="B533" s="22"/>
      <c r="C533" s="26">
        <f>ROUND(100.109610237242,5)</f>
        <v>100.10961</v>
      </c>
      <c r="D533" s="26">
        <f>F533</f>
        <v>100.03298</v>
      </c>
      <c r="E533" s="26">
        <f>F533</f>
        <v>100.03298</v>
      </c>
      <c r="F533" s="26">
        <f>ROUND(100.032979089303,5)</f>
        <v>100.03298</v>
      </c>
      <c r="G533" s="24"/>
      <c r="H533" s="35"/>
    </row>
    <row r="534" spans="1:8" ht="12.75" customHeight="1">
      <c r="A534" s="22" t="s">
        <v>98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43636</v>
      </c>
      <c r="B535" s="22"/>
      <c r="C535" s="24">
        <f>ROUND(100.109610237242,2)</f>
        <v>100.11</v>
      </c>
      <c r="D535" s="24">
        <f>F535</f>
        <v>100.11</v>
      </c>
      <c r="E535" s="24">
        <f>F535</f>
        <v>100.11</v>
      </c>
      <c r="F535" s="24">
        <f>ROUND(100.109610237242,2)</f>
        <v>100.11</v>
      </c>
      <c r="G535" s="24"/>
      <c r="H535" s="35"/>
    </row>
    <row r="536" spans="1:8" ht="12.75" customHeight="1">
      <c r="A536" s="22" t="s">
        <v>99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43266</v>
      </c>
      <c r="B537" s="22"/>
      <c r="C537" s="26">
        <f>ROUND(100.360328871128,5)</f>
        <v>100.36033</v>
      </c>
      <c r="D537" s="26">
        <f>F537</f>
        <v>98.59321</v>
      </c>
      <c r="E537" s="26">
        <f>F537</f>
        <v>98.59321</v>
      </c>
      <c r="F537" s="26">
        <f>ROUND(98.593206512699,5)</f>
        <v>98.59321</v>
      </c>
      <c r="G537" s="24"/>
      <c r="H537" s="35"/>
    </row>
    <row r="538" spans="1:8" ht="12.75" customHeight="1">
      <c r="A538" s="22" t="s">
        <v>100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43364</v>
      </c>
      <c r="B539" s="22"/>
      <c r="C539" s="26">
        <f>ROUND(100.360328871128,5)</f>
        <v>100.36033</v>
      </c>
      <c r="D539" s="26">
        <f>F539</f>
        <v>98.50334</v>
      </c>
      <c r="E539" s="26">
        <f>F539</f>
        <v>98.50334</v>
      </c>
      <c r="F539" s="26">
        <f>ROUND(98.5033354395782,5)</f>
        <v>98.50334</v>
      </c>
      <c r="G539" s="24"/>
      <c r="H539" s="35"/>
    </row>
    <row r="540" spans="1:8" ht="12.75" customHeight="1">
      <c r="A540" s="22" t="s">
        <v>101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43455</v>
      </c>
      <c r="B541" s="22"/>
      <c r="C541" s="24">
        <f>ROUND(100.360328871128,2)</f>
        <v>100.36</v>
      </c>
      <c r="D541" s="24">
        <f>F541</f>
        <v>98.85</v>
      </c>
      <c r="E541" s="24">
        <f>F541</f>
        <v>98.85</v>
      </c>
      <c r="F541" s="24">
        <f>ROUND(98.8494993925114,2)</f>
        <v>98.85</v>
      </c>
      <c r="G541" s="24"/>
      <c r="H541" s="35"/>
    </row>
    <row r="542" spans="1:8" ht="12.75" customHeight="1">
      <c r="A542" s="22" t="s">
        <v>102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43539</v>
      </c>
      <c r="B543" s="22"/>
      <c r="C543" s="26">
        <f>ROUND(100.360328871128,5)</f>
        <v>100.36033</v>
      </c>
      <c r="D543" s="26">
        <f>F543</f>
        <v>99.20216</v>
      </c>
      <c r="E543" s="26">
        <f>F543</f>
        <v>99.20216</v>
      </c>
      <c r="F543" s="26">
        <f>ROUND(99.2021641897341,5)</f>
        <v>99.20216</v>
      </c>
      <c r="G543" s="24"/>
      <c r="H543" s="35"/>
    </row>
    <row r="544" spans="1:8" ht="12.75" customHeight="1">
      <c r="A544" s="22" t="s">
        <v>103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43637</v>
      </c>
      <c r="B545" s="22"/>
      <c r="C545" s="26">
        <f>ROUND(100.360328871128,5)</f>
        <v>100.36033</v>
      </c>
      <c r="D545" s="26">
        <f>F545</f>
        <v>99.56022</v>
      </c>
      <c r="E545" s="26">
        <f>F545</f>
        <v>99.56022</v>
      </c>
      <c r="F545" s="26">
        <f>ROUND(99.5602234906908,5)</f>
        <v>99.56022</v>
      </c>
      <c r="G545" s="24"/>
      <c r="H545" s="35"/>
    </row>
    <row r="546" spans="1:8" ht="12.75" customHeight="1">
      <c r="A546" s="22" t="s">
        <v>104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43728</v>
      </c>
      <c r="B547" s="22"/>
      <c r="C547" s="26">
        <f>ROUND(100.360328871128,5)</f>
        <v>100.36033</v>
      </c>
      <c r="D547" s="26">
        <f>F547</f>
        <v>99.91296</v>
      </c>
      <c r="E547" s="26">
        <f>F547</f>
        <v>99.91296</v>
      </c>
      <c r="F547" s="26">
        <f>ROUND(99.9129593144724,5)</f>
        <v>99.91296</v>
      </c>
      <c r="G547" s="24"/>
      <c r="H547" s="35"/>
    </row>
    <row r="548" spans="1:8" ht="12.75" customHeight="1">
      <c r="A548" s="22" t="s">
        <v>105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44004</v>
      </c>
      <c r="B549" s="22"/>
      <c r="C549" s="24">
        <f>ROUND(100.360328871128,2)</f>
        <v>100.36</v>
      </c>
      <c r="D549" s="24">
        <f>F549</f>
        <v>100.36</v>
      </c>
      <c r="E549" s="24">
        <f>F549</f>
        <v>100.36</v>
      </c>
      <c r="F549" s="24">
        <f>ROUND(100.360328871128,2)</f>
        <v>100.36</v>
      </c>
      <c r="G549" s="24"/>
      <c r="H549" s="35"/>
    </row>
    <row r="550" spans="1:8" ht="12.75" customHeight="1">
      <c r="A550" s="22" t="s">
        <v>106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44182</v>
      </c>
      <c r="B551" s="22"/>
      <c r="C551" s="26">
        <f>ROUND(100.499276171609,5)</f>
        <v>100.49928</v>
      </c>
      <c r="D551" s="26">
        <f>F551</f>
        <v>95.87435</v>
      </c>
      <c r="E551" s="26">
        <f>F551</f>
        <v>95.87435</v>
      </c>
      <c r="F551" s="26">
        <f>ROUND(95.8743486956177,5)</f>
        <v>95.87435</v>
      </c>
      <c r="G551" s="24"/>
      <c r="H551" s="35"/>
    </row>
    <row r="552" spans="1:8" ht="12.75" customHeight="1">
      <c r="A552" s="22" t="s">
        <v>107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44271</v>
      </c>
      <c r="B553" s="22"/>
      <c r="C553" s="26">
        <f>ROUND(100.499276171609,5)</f>
        <v>100.49928</v>
      </c>
      <c r="D553" s="26">
        <f>F553</f>
        <v>95.05777</v>
      </c>
      <c r="E553" s="26">
        <f>F553</f>
        <v>95.05777</v>
      </c>
      <c r="F553" s="26">
        <f>ROUND(95.0577650880955,5)</f>
        <v>95.05777</v>
      </c>
      <c r="G553" s="24"/>
      <c r="H553" s="35"/>
    </row>
    <row r="554" spans="1:8" ht="12.75" customHeight="1">
      <c r="A554" s="22" t="s">
        <v>108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44362</v>
      </c>
      <c r="B555" s="22"/>
      <c r="C555" s="26">
        <f>ROUND(100.499276171609,5)</f>
        <v>100.49928</v>
      </c>
      <c r="D555" s="26">
        <f>F555</f>
        <v>94.20737</v>
      </c>
      <c r="E555" s="26">
        <f>F555</f>
        <v>94.20737</v>
      </c>
      <c r="F555" s="26">
        <f>ROUND(94.2073715387735,5)</f>
        <v>94.20737</v>
      </c>
      <c r="G555" s="24"/>
      <c r="H555" s="35"/>
    </row>
    <row r="556" spans="1:8" ht="12.75" customHeight="1">
      <c r="A556" s="22" t="s">
        <v>109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44460</v>
      </c>
      <c r="B557" s="22"/>
      <c r="C557" s="26">
        <f>ROUND(100.499276171609,5)</f>
        <v>100.49928</v>
      </c>
      <c r="D557" s="26">
        <f>F557</f>
        <v>94.33817</v>
      </c>
      <c r="E557" s="26">
        <f>F557</f>
        <v>94.33817</v>
      </c>
      <c r="F557" s="26">
        <f>ROUND(94.3381736543947,5)</f>
        <v>94.33817</v>
      </c>
      <c r="G557" s="24"/>
      <c r="H557" s="35"/>
    </row>
    <row r="558" spans="1:8" ht="12.75" customHeight="1">
      <c r="A558" s="22" t="s">
        <v>110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44551</v>
      </c>
      <c r="B559" s="22"/>
      <c r="C559" s="26">
        <f>ROUND(100.499276171609,5)</f>
        <v>100.49928</v>
      </c>
      <c r="D559" s="26">
        <f>F559</f>
        <v>96.49796</v>
      </c>
      <c r="E559" s="26">
        <f>F559</f>
        <v>96.49796</v>
      </c>
      <c r="F559" s="26">
        <f>ROUND(96.4979647016372,5)</f>
        <v>96.49796</v>
      </c>
      <c r="G559" s="24"/>
      <c r="H559" s="35"/>
    </row>
    <row r="560" spans="1:8" ht="12.75" customHeight="1">
      <c r="A560" s="22" t="s">
        <v>111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44635</v>
      </c>
      <c r="B561" s="22"/>
      <c r="C561" s="26">
        <f>ROUND(100.499276171609,5)</f>
        <v>100.49928</v>
      </c>
      <c r="D561" s="26">
        <f>F561</f>
        <v>96.59756</v>
      </c>
      <c r="E561" s="26">
        <f>F561</f>
        <v>96.59756</v>
      </c>
      <c r="F561" s="26">
        <f>ROUND(96.5975571134372,5)</f>
        <v>96.59756</v>
      </c>
      <c r="G561" s="24"/>
      <c r="H561" s="35"/>
    </row>
    <row r="562" spans="1:8" ht="12.75" customHeight="1">
      <c r="A562" s="22" t="s">
        <v>112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44733</v>
      </c>
      <c r="B563" s="22"/>
      <c r="C563" s="26">
        <f>ROUND(100.499276171609,5)</f>
        <v>100.49928</v>
      </c>
      <c r="D563" s="26">
        <f>F563</f>
        <v>97.75462</v>
      </c>
      <c r="E563" s="26">
        <f>F563</f>
        <v>97.75462</v>
      </c>
      <c r="F563" s="26">
        <f>ROUND(97.7546161946117,5)</f>
        <v>97.75462</v>
      </c>
      <c r="G563" s="24"/>
      <c r="H563" s="35"/>
    </row>
    <row r="564" spans="1:8" ht="12.75" customHeight="1">
      <c r="A564" s="22" t="s">
        <v>113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44824</v>
      </c>
      <c r="B565" s="22"/>
      <c r="C565" s="26">
        <f>ROUND(100.499276171609,5)</f>
        <v>100.49928</v>
      </c>
      <c r="D565" s="26">
        <f>F565</f>
        <v>99.92806</v>
      </c>
      <c r="E565" s="26">
        <f>F565</f>
        <v>99.92806</v>
      </c>
      <c r="F565" s="26">
        <f>ROUND(99.9280599340942,5)</f>
        <v>99.92806</v>
      </c>
      <c r="G565" s="24"/>
      <c r="H565" s="35"/>
    </row>
    <row r="566" spans="1:8" ht="12.75" customHeight="1">
      <c r="A566" s="22" t="s">
        <v>114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45097</v>
      </c>
      <c r="B567" s="22"/>
      <c r="C567" s="24">
        <f>ROUND(100.499276171609,2)</f>
        <v>100.5</v>
      </c>
      <c r="D567" s="24">
        <f>F567</f>
        <v>100.5</v>
      </c>
      <c r="E567" s="24">
        <f>F567</f>
        <v>100.5</v>
      </c>
      <c r="F567" s="24">
        <f>ROUND(100.499276171609,2)</f>
        <v>100.5</v>
      </c>
      <c r="G567" s="24"/>
      <c r="H567" s="35"/>
    </row>
    <row r="568" spans="1:8" ht="12.75" customHeight="1">
      <c r="A568" s="22" t="s">
        <v>115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46008</v>
      </c>
      <c r="B569" s="22"/>
      <c r="C569" s="26">
        <f>ROUND(100.70019850325,5)</f>
        <v>100.7002</v>
      </c>
      <c r="D569" s="26">
        <f>F569</f>
        <v>93.94982</v>
      </c>
      <c r="E569" s="26">
        <f>F569</f>
        <v>93.94982</v>
      </c>
      <c r="F569" s="26">
        <f>ROUND(93.9498227788831,5)</f>
        <v>93.94982</v>
      </c>
      <c r="G569" s="24"/>
      <c r="H569" s="35"/>
    </row>
    <row r="570" spans="1:8" ht="12.75" customHeight="1">
      <c r="A570" s="22" t="s">
        <v>116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46097</v>
      </c>
      <c r="B571" s="22"/>
      <c r="C571" s="26">
        <f>ROUND(100.70019850325,5)</f>
        <v>100.7002</v>
      </c>
      <c r="D571" s="26">
        <f>F571</f>
        <v>90.89162</v>
      </c>
      <c r="E571" s="26">
        <f>F571</f>
        <v>90.89162</v>
      </c>
      <c r="F571" s="26">
        <f>ROUND(90.8916208461115,5)</f>
        <v>90.89162</v>
      </c>
      <c r="G571" s="24"/>
      <c r="H571" s="35"/>
    </row>
    <row r="572" spans="1:8" ht="12.75" customHeight="1">
      <c r="A572" s="22" t="s">
        <v>117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46188</v>
      </c>
      <c r="B573" s="22"/>
      <c r="C573" s="26">
        <f>ROUND(100.70019850325,5)</f>
        <v>100.7002</v>
      </c>
      <c r="D573" s="26">
        <f>F573</f>
        <v>89.58177</v>
      </c>
      <c r="E573" s="26">
        <f>F573</f>
        <v>89.58177</v>
      </c>
      <c r="F573" s="26">
        <f>ROUND(89.5817662349522,5)</f>
        <v>89.58177</v>
      </c>
      <c r="G573" s="24"/>
      <c r="H573" s="35"/>
    </row>
    <row r="574" spans="1:8" ht="12.75" customHeight="1">
      <c r="A574" s="22" t="s">
        <v>118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46286</v>
      </c>
      <c r="B575" s="22"/>
      <c r="C575" s="26">
        <f>ROUND(100.70019850325,5)</f>
        <v>100.7002</v>
      </c>
      <c r="D575" s="26">
        <f>F575</f>
        <v>91.70755</v>
      </c>
      <c r="E575" s="26">
        <f>F575</f>
        <v>91.70755</v>
      </c>
      <c r="F575" s="26">
        <f>ROUND(91.7075532553358,5)</f>
        <v>91.70755</v>
      </c>
      <c r="G575" s="24"/>
      <c r="H575" s="35"/>
    </row>
    <row r="576" spans="1:8" ht="12.75" customHeight="1">
      <c r="A576" s="22" t="s">
        <v>119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46377</v>
      </c>
      <c r="B577" s="22"/>
      <c r="C577" s="26">
        <f>ROUND(100.70019850325,5)</f>
        <v>100.7002</v>
      </c>
      <c r="D577" s="26">
        <f>F577</f>
        <v>95.47392</v>
      </c>
      <c r="E577" s="26">
        <f>F577</f>
        <v>95.47392</v>
      </c>
      <c r="F577" s="26">
        <f>ROUND(95.4739211547215,5)</f>
        <v>95.47392</v>
      </c>
      <c r="G577" s="24"/>
      <c r="H577" s="35"/>
    </row>
    <row r="578" spans="1:8" ht="12.75" customHeight="1">
      <c r="A578" s="22" t="s">
        <v>120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46461</v>
      </c>
      <c r="B579" s="22"/>
      <c r="C579" s="26">
        <f>ROUND(100.70019850325,5)</f>
        <v>100.7002</v>
      </c>
      <c r="D579" s="26">
        <f>F579</f>
        <v>93.99851</v>
      </c>
      <c r="E579" s="26">
        <f>F579</f>
        <v>93.99851</v>
      </c>
      <c r="F579" s="26">
        <f>ROUND(93.9985146613206,5)</f>
        <v>93.99851</v>
      </c>
      <c r="G579" s="24"/>
      <c r="H579" s="35"/>
    </row>
    <row r="580" spans="1:8" ht="12.75" customHeight="1">
      <c r="A580" s="22" t="s">
        <v>121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46559</v>
      </c>
      <c r="B581" s="22"/>
      <c r="C581" s="26">
        <f>ROUND(100.70019850325,5)</f>
        <v>100.7002</v>
      </c>
      <c r="D581" s="26">
        <f>F581</f>
        <v>96.04033</v>
      </c>
      <c r="E581" s="26">
        <f>F581</f>
        <v>96.04033</v>
      </c>
      <c r="F581" s="26">
        <f>ROUND(96.0403287520724,5)</f>
        <v>96.04033</v>
      </c>
      <c r="G581" s="24"/>
      <c r="H581" s="35"/>
    </row>
    <row r="582" spans="1:8" ht="12.75" customHeight="1">
      <c r="A582" s="22" t="s">
        <v>122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46650</v>
      </c>
      <c r="B583" s="22"/>
      <c r="C583" s="26">
        <f>ROUND(100.70019850325,5)</f>
        <v>100.7002</v>
      </c>
      <c r="D583" s="26">
        <f>F583</f>
        <v>99.74743</v>
      </c>
      <c r="E583" s="26">
        <f>F583</f>
        <v>99.74743</v>
      </c>
      <c r="F583" s="26">
        <f>ROUND(99.7474323879965,5)</f>
        <v>99.74743</v>
      </c>
      <c r="G583" s="24"/>
      <c r="H583" s="35"/>
    </row>
    <row r="584" spans="1:8" ht="12.75" customHeight="1">
      <c r="A584" s="22" t="s">
        <v>123</v>
      </c>
      <c r="B584" s="22"/>
      <c r="C584" s="23"/>
      <c r="D584" s="23"/>
      <c r="E584" s="23"/>
      <c r="F584" s="23"/>
      <c r="G584" s="24"/>
      <c r="H584" s="35"/>
    </row>
    <row r="585" spans="1:8" ht="12.75" customHeight="1" thickBot="1">
      <c r="A585" s="32">
        <v>46924</v>
      </c>
      <c r="B585" s="32"/>
      <c r="C585" s="33">
        <f>ROUND(100.70019850325,2)</f>
        <v>100.7</v>
      </c>
      <c r="D585" s="33">
        <f>F585</f>
        <v>100.7</v>
      </c>
      <c r="E585" s="33">
        <f>F585</f>
        <v>100.7</v>
      </c>
      <c r="F585" s="33">
        <f>ROUND(100.70019850325,2)</f>
        <v>100.7</v>
      </c>
      <c r="G585" s="33"/>
      <c r="H585" s="36"/>
    </row>
  </sheetData>
  <sheetProtection/>
  <mergeCells count="584"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2018-05-10T15:48:43Z</dcterms:modified>
  <cp:category/>
  <cp:version/>
  <cp:contentType/>
  <cp:contentStatus/>
</cp:coreProperties>
</file>