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<sst xmlns="http://schemas.openxmlformats.org/spreadsheetml/2006/main" count="94" uniqueCount="91">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</sst>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58">
      <selection activeCell="P73" sqref="P7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43635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ROUND(99.8487896711542,2)</f>
        <v>99.85</v>
      </c>
      <c r="D6" s="28">
        <f>F6</f>
        <v>102.01</v>
      </c>
      <c r="E6" s="28">
        <f>F6</f>
        <v>102.01</v>
      </c>
      <c r="F6" s="28">
        <f>ROUND(102.012856144026,2)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ROUND(99.8487896711542,2)</f>
        <v>99.85</v>
      </c>
      <c r="D7" s="28">
        <f>F7</f>
        <v>99.85</v>
      </c>
      <c r="E7" s="28">
        <f>F7</f>
        <v>99.85</v>
      </c>
      <c r="F7" s="28">
        <f>ROUND(99.8487896711542,2)</f>
        <v>99.85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ROUND(98.8289228175563,2)</f>
        <v>98.83</v>
      </c>
      <c r="D9" s="28">
        <f>F9</f>
        <v>99.74</v>
      </c>
      <c r="E9" s="28">
        <f>F9</f>
        <v>99.74</v>
      </c>
      <c r="F9" s="28">
        <f>ROUND(99.7394752064332,2)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ROUND(98.8289228175563,2)</f>
        <v>98.83</v>
      </c>
      <c r="D10" s="28">
        <f>F10</f>
        <v>101.85</v>
      </c>
      <c r="E10" s="28">
        <f>F10</f>
        <v>101.85</v>
      </c>
      <c r="F10" s="28">
        <f>ROUND(101.847563987172,2)</f>
        <v>101.85</v>
      </c>
      <c r="G10" s="28"/>
      <c r="H10" s="40"/>
    </row>
    <row r="11" spans="1:8" ht="12.75" customHeight="1">
      <c r="A11" s="26">
        <v>43819</v>
      </c>
      <c r="B11" s="27"/>
      <c r="C11" s="28">
        <f>ROUND(98.8289228175563,2)</f>
        <v>98.83</v>
      </c>
      <c r="D11" s="28">
        <f>F11</f>
        <v>102.72</v>
      </c>
      <c r="E11" s="28">
        <f>F11</f>
        <v>102.72</v>
      </c>
      <c r="F11" s="28">
        <f>ROUND(102.71601997189,2)</f>
        <v>102.72</v>
      </c>
      <c r="G11" s="28"/>
      <c r="H11" s="40"/>
    </row>
    <row r="12" spans="1:8" ht="12.75" customHeight="1">
      <c r="A12" s="26">
        <v>43913</v>
      </c>
      <c r="B12" s="27"/>
      <c r="C12" s="28">
        <f>ROUND(98.8289228175563,2)</f>
        <v>98.83</v>
      </c>
      <c r="D12" s="28">
        <f>F12</f>
        <v>98.58</v>
      </c>
      <c r="E12" s="28">
        <f>F12</f>
        <v>98.58</v>
      </c>
      <c r="F12" s="28">
        <f>ROUND(98.5793385294829,2)</f>
        <v>98.58</v>
      </c>
      <c r="G12" s="28"/>
      <c r="H12" s="40"/>
    </row>
    <row r="13" spans="1:8" ht="12.75" customHeight="1">
      <c r="A13" s="26">
        <v>44004</v>
      </c>
      <c r="B13" s="27"/>
      <c r="C13" s="28">
        <f>ROUND(98.8289228175563,2)</f>
        <v>98.83</v>
      </c>
      <c r="D13" s="28">
        <f>F13</f>
        <v>102.01</v>
      </c>
      <c r="E13" s="28">
        <f>F13</f>
        <v>102.01</v>
      </c>
      <c r="F13" s="28">
        <f>ROUND(102.006590815718,2)</f>
        <v>102.01</v>
      </c>
      <c r="G13" s="28"/>
      <c r="H13" s="40"/>
    </row>
    <row r="14" spans="1:8" ht="12.75" customHeight="1">
      <c r="A14" s="26">
        <v>44095</v>
      </c>
      <c r="B14" s="27"/>
      <c r="C14" s="28">
        <f>ROUND(98.8289228175563,2)</f>
        <v>98.83</v>
      </c>
      <c r="D14" s="28">
        <f>F14</f>
        <v>98.83</v>
      </c>
      <c r="E14" s="28">
        <f>F14</f>
        <v>98.83</v>
      </c>
      <c r="F14" s="28">
        <f>ROUND(98.8289228175563,2)</f>
        <v>98.83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ROUND(95.4930922740763,2)</f>
        <v>95.49</v>
      </c>
      <c r="D16" s="28">
        <f>F16</f>
        <v>95.46</v>
      </c>
      <c r="E16" s="28">
        <f>F16</f>
        <v>95.46</v>
      </c>
      <c r="F16" s="28">
        <f>ROUND(95.4644337538083,2)</f>
        <v>95.46</v>
      </c>
      <c r="G16" s="28"/>
      <c r="H16" s="40"/>
    </row>
    <row r="17" spans="1:8" ht="12.75" customHeight="1">
      <c r="A17" s="26">
        <v>44271</v>
      </c>
      <c r="B17" s="27"/>
      <c r="C17" s="28">
        <f>ROUND(95.4930922740763,2)</f>
        <v>95.49</v>
      </c>
      <c r="D17" s="28">
        <f>F17</f>
        <v>94.47</v>
      </c>
      <c r="E17" s="28">
        <f>F17</f>
        <v>94.47</v>
      </c>
      <c r="F17" s="28">
        <f>ROUND(94.4745863705365,2)</f>
        <v>94.47</v>
      </c>
      <c r="G17" s="28"/>
      <c r="H17" s="40"/>
    </row>
    <row r="18" spans="1:8" ht="12.75" customHeight="1">
      <c r="A18" s="26">
        <v>44362</v>
      </c>
      <c r="B18" s="27"/>
      <c r="C18" s="28">
        <f>ROUND(95.4930922740763,2)</f>
        <v>95.49</v>
      </c>
      <c r="D18" s="28">
        <f>F18</f>
        <v>93.45</v>
      </c>
      <c r="E18" s="28">
        <f>F18</f>
        <v>93.45</v>
      </c>
      <c r="F18" s="28">
        <f>ROUND(93.4519089449221,2)</f>
        <v>93.45</v>
      </c>
      <c r="G18" s="28"/>
      <c r="H18" s="40"/>
    </row>
    <row r="19" spans="1:8" ht="12.75" customHeight="1">
      <c r="A19" s="26">
        <v>44460</v>
      </c>
      <c r="B19" s="27"/>
      <c r="C19" s="28">
        <f>ROUND(95.4930922740763,2)</f>
        <v>95.49</v>
      </c>
      <c r="D19" s="28">
        <f>F19</f>
        <v>93.39</v>
      </c>
      <c r="E19" s="28">
        <f>F19</f>
        <v>93.39</v>
      </c>
      <c r="F19" s="28">
        <f>ROUND(93.3948334923555,2)</f>
        <v>93.39</v>
      </c>
      <c r="G19" s="28"/>
      <c r="H19" s="40"/>
    </row>
    <row r="20" spans="1:8" ht="12.75" customHeight="1">
      <c r="A20" s="26">
        <v>44551</v>
      </c>
      <c r="B20" s="27"/>
      <c r="C20" s="28">
        <f>ROUND(95.4930922740763,2)</f>
        <v>95.49</v>
      </c>
      <c r="D20" s="28">
        <f>F20</f>
        <v>95.38</v>
      </c>
      <c r="E20" s="28">
        <f>F20</f>
        <v>95.38</v>
      </c>
      <c r="F20" s="28">
        <f>ROUND(95.3837201956521,2)</f>
        <v>95.38</v>
      </c>
      <c r="G20" s="28"/>
      <c r="H20" s="40"/>
    </row>
    <row r="21" spans="1:8" ht="12.75" customHeight="1">
      <c r="A21" s="26">
        <v>44635</v>
      </c>
      <c r="B21" s="27"/>
      <c r="C21" s="28">
        <f>ROUND(95.4930922740763,2)</f>
        <v>95.49</v>
      </c>
      <c r="D21" s="28">
        <f>F21</f>
        <v>95.32</v>
      </c>
      <c r="E21" s="28">
        <f>F21</f>
        <v>95.32</v>
      </c>
      <c r="F21" s="28">
        <f>ROUND(95.3168345501248,2)</f>
        <v>95.32</v>
      </c>
      <c r="G21" s="28"/>
      <c r="H21" s="40"/>
    </row>
    <row r="22" spans="1:8" ht="12.75" customHeight="1">
      <c r="A22" s="26">
        <v>44733</v>
      </c>
      <c r="B22" s="27"/>
      <c r="C22" s="28">
        <f>ROUND(95.4930922740763,2)</f>
        <v>95.49</v>
      </c>
      <c r="D22" s="28">
        <f>F22</f>
        <v>96.3</v>
      </c>
      <c r="E22" s="28">
        <f>F22</f>
        <v>96.3</v>
      </c>
      <c r="F22" s="28">
        <f>ROUND(96.2988979659225,2)</f>
        <v>96.3</v>
      </c>
      <c r="G22" s="28"/>
      <c r="H22" s="40"/>
    </row>
    <row r="23" spans="1:8" ht="12.75" customHeight="1">
      <c r="A23" s="26">
        <v>44824</v>
      </c>
      <c r="B23" s="27"/>
      <c r="C23" s="28">
        <f>ROUND(95.4930922740763,2)</f>
        <v>95.49</v>
      </c>
      <c r="D23" s="28">
        <f>F23</f>
        <v>100.05</v>
      </c>
      <c r="E23" s="28">
        <f>F23</f>
        <v>100.05</v>
      </c>
      <c r="F23" s="28">
        <f>ROUND(100.050763552381,2)</f>
        <v>100.05</v>
      </c>
      <c r="G23" s="28"/>
      <c r="H23" s="40"/>
    </row>
    <row r="24" spans="1:8" ht="12.75" customHeight="1">
      <c r="A24" s="26">
        <v>44915</v>
      </c>
      <c r="B24" s="27"/>
      <c r="C24" s="28">
        <f>ROUND(95.4930922740763,2)</f>
        <v>95.49</v>
      </c>
      <c r="D24" s="28">
        <f>F24</f>
        <v>101.13</v>
      </c>
      <c r="E24" s="28">
        <f>F24</f>
        <v>101.13</v>
      </c>
      <c r="F24" s="28">
        <f>ROUND(101.129788701426,2)</f>
        <v>101.13</v>
      </c>
      <c r="G24" s="28"/>
      <c r="H24" s="40"/>
    </row>
    <row r="25" spans="1:8" ht="12.75" customHeight="1">
      <c r="A25" s="26">
        <v>45007</v>
      </c>
      <c r="B25" s="27"/>
      <c r="C25" s="28">
        <f>ROUND(95.4930922740763,2)</f>
        <v>95.49</v>
      </c>
      <c r="D25" s="28">
        <f>F25</f>
        <v>94.26</v>
      </c>
      <c r="E25" s="28">
        <f>F25</f>
        <v>94.26</v>
      </c>
      <c r="F25" s="28">
        <f>ROUND(94.2617343546461,2)</f>
        <v>94.26</v>
      </c>
      <c r="G25" s="28"/>
      <c r="H25" s="40"/>
    </row>
    <row r="26" spans="1:8" ht="12.75" customHeight="1">
      <c r="A26" s="26">
        <v>45097</v>
      </c>
      <c r="B26" s="27"/>
      <c r="C26" s="28">
        <f>ROUND(95.4930922740763,2)</f>
        <v>95.49</v>
      </c>
      <c r="D26" s="28">
        <f>F26</f>
        <v>100.2</v>
      </c>
      <c r="E26" s="28">
        <f>F26</f>
        <v>100.2</v>
      </c>
      <c r="F26" s="28">
        <f>ROUND(100.198499029186,2)</f>
        <v>100.2</v>
      </c>
      <c r="G26" s="28"/>
      <c r="H26" s="40"/>
    </row>
    <row r="27" spans="1:8" ht="12.75" customHeight="1">
      <c r="A27" s="26">
        <v>45188</v>
      </c>
      <c r="B27" s="27"/>
      <c r="C27" s="28">
        <f>ROUND(95.4930922740763,2)</f>
        <v>95.49</v>
      </c>
      <c r="D27" s="28">
        <f>F27</f>
        <v>95.49</v>
      </c>
      <c r="E27" s="28">
        <f>F27</f>
        <v>95.49</v>
      </c>
      <c r="F27" s="28">
        <f>ROUND(95.4930922740763,2)</f>
        <v>95.49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ROUND(93.1900444504675,2)</f>
        <v>93.19</v>
      </c>
      <c r="D29" s="28">
        <f>F29</f>
        <v>91.22</v>
      </c>
      <c r="E29" s="28">
        <f>F29</f>
        <v>91.22</v>
      </c>
      <c r="F29" s="28">
        <f>ROUND(91.2204028471386,2)</f>
        <v>91.22</v>
      </c>
      <c r="G29" s="28"/>
      <c r="H29" s="40"/>
    </row>
    <row r="30" spans="1:8" ht="12.75" customHeight="1">
      <c r="A30" s="26">
        <v>46097</v>
      </c>
      <c r="B30" s="27"/>
      <c r="C30" s="28">
        <f>ROUND(93.1900444504675,2)</f>
        <v>93.19</v>
      </c>
      <c r="D30" s="28">
        <f>F30</f>
        <v>88.1</v>
      </c>
      <c r="E30" s="28">
        <f>F30</f>
        <v>88.1</v>
      </c>
      <c r="F30" s="28">
        <f>ROUND(88.0979883286766,2)</f>
        <v>88.1</v>
      </c>
      <c r="G30" s="28"/>
      <c r="H30" s="40"/>
    </row>
    <row r="31" spans="1:8" ht="12.75" customHeight="1">
      <c r="A31" s="26">
        <v>46188</v>
      </c>
      <c r="B31" s="27"/>
      <c r="C31" s="28">
        <f>ROUND(93.1900444504675,2)</f>
        <v>93.19</v>
      </c>
      <c r="D31" s="28">
        <f>F31</f>
        <v>86.75</v>
      </c>
      <c r="E31" s="28">
        <f>F31</f>
        <v>86.75</v>
      </c>
      <c r="F31" s="28">
        <f>ROUND(86.7504260228091,2)</f>
        <v>86.75</v>
      </c>
      <c r="G31" s="28"/>
      <c r="H31" s="40"/>
    </row>
    <row r="32" spans="1:8" ht="12.75" customHeight="1">
      <c r="A32" s="26">
        <v>46286</v>
      </c>
      <c r="B32" s="27"/>
      <c r="C32" s="28">
        <f>ROUND(93.1900444504675,2)</f>
        <v>93.19</v>
      </c>
      <c r="D32" s="28">
        <f>F32</f>
        <v>88.9</v>
      </c>
      <c r="E32" s="28">
        <f>F32</f>
        <v>88.9</v>
      </c>
      <c r="F32" s="28">
        <f>ROUND(88.9022553709016,2)</f>
        <v>88.9</v>
      </c>
      <c r="G32" s="28"/>
      <c r="H32" s="40"/>
    </row>
    <row r="33" spans="1:8" ht="12.75" customHeight="1">
      <c r="A33" s="26">
        <v>46377</v>
      </c>
      <c r="B33" s="27"/>
      <c r="C33" s="28">
        <f>ROUND(93.1900444504675,2)</f>
        <v>93.19</v>
      </c>
      <c r="D33" s="28">
        <f>F33</f>
        <v>92.73</v>
      </c>
      <c r="E33" s="28">
        <f>F33</f>
        <v>92.73</v>
      </c>
      <c r="F33" s="28">
        <f>ROUND(92.7344802789232,2)</f>
        <v>92.73</v>
      </c>
      <c r="G33" s="28"/>
      <c r="H33" s="40"/>
    </row>
    <row r="34" spans="1:8" ht="12.75" customHeight="1">
      <c r="A34" s="26">
        <v>46461</v>
      </c>
      <c r="B34" s="27"/>
      <c r="C34" s="28">
        <f>ROUND(93.1900444504675,2)</f>
        <v>93.19</v>
      </c>
      <c r="D34" s="28">
        <f>F34</f>
        <v>91.23</v>
      </c>
      <c r="E34" s="28">
        <f>F34</f>
        <v>91.23</v>
      </c>
      <c r="F34" s="28">
        <f>ROUND(91.2274106243391,2)</f>
        <v>91.23</v>
      </c>
      <c r="G34" s="28"/>
      <c r="H34" s="40"/>
    </row>
    <row r="35" spans="1:8" ht="12.75" customHeight="1">
      <c r="A35" s="26">
        <v>46559</v>
      </c>
      <c r="B35" s="27"/>
      <c r="C35" s="28">
        <f>ROUND(93.1900444504675,2)</f>
        <v>93.19</v>
      </c>
      <c r="D35" s="28">
        <f>F35</f>
        <v>93.31</v>
      </c>
      <c r="E35" s="28">
        <f>F35</f>
        <v>93.31</v>
      </c>
      <c r="F35" s="28">
        <f>ROUND(93.3106813325391,2)</f>
        <v>93.31</v>
      </c>
      <c r="G35" s="28"/>
      <c r="H35" s="40"/>
    </row>
    <row r="36" spans="1:8" ht="12.75" customHeight="1">
      <c r="A36" s="26">
        <v>46650</v>
      </c>
      <c r="B36" s="27"/>
      <c r="C36" s="28">
        <f>ROUND(93.1900444504675,2)</f>
        <v>93.19</v>
      </c>
      <c r="D36" s="28">
        <f>F36</f>
        <v>98.82</v>
      </c>
      <c r="E36" s="28">
        <f>F36</f>
        <v>98.82</v>
      </c>
      <c r="F36" s="28">
        <f>ROUND(98.8212640727729,2)</f>
        <v>98.82</v>
      </c>
      <c r="G36" s="28"/>
      <c r="H36" s="40"/>
    </row>
    <row r="37" spans="1:8" ht="12.75" customHeight="1">
      <c r="A37" s="26">
        <v>46741</v>
      </c>
      <c r="B37" s="27"/>
      <c r="C37" s="28">
        <f>ROUND(93.1900444504675,2)</f>
        <v>93.19</v>
      </c>
      <c r="D37" s="28">
        <f>F37</f>
        <v>99.15</v>
      </c>
      <c r="E37" s="28">
        <f>F37</f>
        <v>99.15</v>
      </c>
      <c r="F37" s="28">
        <f>ROUND(99.1474354854752,2)</f>
        <v>99.15</v>
      </c>
      <c r="G37" s="28"/>
      <c r="H37" s="40"/>
    </row>
    <row r="38" spans="1:8" ht="12.75" customHeight="1">
      <c r="A38" s="26">
        <v>46834</v>
      </c>
      <c r="B38" s="27"/>
      <c r="C38" s="28">
        <f>ROUND(93.1900444504675,2)</f>
        <v>93.19</v>
      </c>
      <c r="D38" s="28">
        <f>F38</f>
        <v>92.49</v>
      </c>
      <c r="E38" s="28">
        <f>F38</f>
        <v>92.49</v>
      </c>
      <c r="F38" s="28">
        <f>ROUND(92.4865755208824,2)</f>
        <v>92.49</v>
      </c>
      <c r="G38" s="28"/>
      <c r="H38" s="40"/>
    </row>
    <row r="39" spans="1:8" ht="12.75" customHeight="1">
      <c r="A39" s="26">
        <v>46924</v>
      </c>
      <c r="B39" s="27"/>
      <c r="C39" s="28">
        <f>ROUND(93.1900444504675,2)</f>
        <v>93.19</v>
      </c>
      <c r="D39" s="28">
        <f>F39</f>
        <v>99.8</v>
      </c>
      <c r="E39" s="28">
        <f>F39</f>
        <v>99.8</v>
      </c>
      <c r="F39" s="28">
        <f>ROUND(99.7965386675213,2)</f>
        <v>99.8</v>
      </c>
      <c r="G39" s="28"/>
      <c r="H39" s="40"/>
    </row>
    <row r="40" spans="1:8" ht="12.75" customHeight="1">
      <c r="A40" s="26">
        <v>47015</v>
      </c>
      <c r="B40" s="27"/>
      <c r="C40" s="28">
        <f>ROUND(93.1900444504675,2)</f>
        <v>93.19</v>
      </c>
      <c r="D40" s="28">
        <f>F40</f>
        <v>93.19</v>
      </c>
      <c r="E40" s="28">
        <f>F40</f>
        <v>93.19</v>
      </c>
      <c r="F40" s="28">
        <f>ROUND(93.1900444504675,2)</f>
        <v>93.19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ROUND(3.135,5)</f>
        <v>3.135</v>
      </c>
      <c r="D42" s="30">
        <f>F42</f>
        <v>3.135</v>
      </c>
      <c r="E42" s="30">
        <f>F42</f>
        <v>3.135</v>
      </c>
      <c r="F42" s="30">
        <f>ROUND(3.135,5)</f>
        <v>3.135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ROUND(3.425,5)</f>
        <v>3.425</v>
      </c>
      <c r="D44" s="30">
        <f>F44</f>
        <v>3.425</v>
      </c>
      <c r="E44" s="30">
        <f>F44</f>
        <v>3.425</v>
      </c>
      <c r="F44" s="30">
        <f>ROUND(3.425,5)</f>
        <v>3.425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ROUND(3.52,5)</f>
        <v>3.52</v>
      </c>
      <c r="D46" s="30">
        <f>F46</f>
        <v>3.52</v>
      </c>
      <c r="E46" s="30">
        <f>F46</f>
        <v>3.52</v>
      </c>
      <c r="F46" s="30">
        <f>ROUND(3.52,5)</f>
        <v>3.52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ROUND(4.09,5)</f>
        <v>4.09</v>
      </c>
      <c r="D48" s="30">
        <f>F48</f>
        <v>4.09</v>
      </c>
      <c r="E48" s="30">
        <f>F48</f>
        <v>4.09</v>
      </c>
      <c r="F48" s="30">
        <f>ROUND(4.09,5)</f>
        <v>4.09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ROUND(10.735,5)</f>
        <v>10.735</v>
      </c>
      <c r="D50" s="30">
        <f>F50</f>
        <v>10.735</v>
      </c>
      <c r="E50" s="30">
        <f>F50</f>
        <v>10.735</v>
      </c>
      <c r="F50" s="30">
        <f>ROUND(10.735,5)</f>
        <v>10.735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ROUND(7.25,5)</f>
        <v>7.25</v>
      </c>
      <c r="D52" s="30">
        <f>F52</f>
        <v>7.25</v>
      </c>
      <c r="E52" s="30">
        <f>F52</f>
        <v>7.25</v>
      </c>
      <c r="F52" s="30">
        <f>ROUND(7.25,5)</f>
        <v>7.25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ROUND(8.17,3)</f>
        <v>8.17</v>
      </c>
      <c r="D54" s="31">
        <f>F54</f>
        <v>8.17</v>
      </c>
      <c r="E54" s="31">
        <f>F54</f>
        <v>8.17</v>
      </c>
      <c r="F54" s="31">
        <f>ROUND(8.17,3)</f>
        <v>8.17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ROUND(2.85,3)</f>
        <v>2.85</v>
      </c>
      <c r="D56" s="31">
        <f>F56</f>
        <v>2.85</v>
      </c>
      <c r="E56" s="31">
        <f>F56</f>
        <v>2.85</v>
      </c>
      <c r="F56" s="31">
        <f>ROUND(2.85,3)</f>
        <v>2.85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ROUND(3.4,3)</f>
        <v>3.4</v>
      </c>
      <c r="D58" s="31">
        <f>F58</f>
        <v>3.4</v>
      </c>
      <c r="E58" s="31">
        <f>F58</f>
        <v>3.4</v>
      </c>
      <c r="F58" s="31">
        <f>ROUND(3.4,3)</f>
        <v>3.4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ROUND(6.345,3)</f>
        <v>6.345</v>
      </c>
      <c r="D60" s="31">
        <f>F60</f>
        <v>6.345</v>
      </c>
      <c r="E60" s="31">
        <f>F60</f>
        <v>6.345</v>
      </c>
      <c r="F60" s="31">
        <f>ROUND(6.345,3)</f>
        <v>6.345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ROUND(6.48,3)</f>
        <v>6.48</v>
      </c>
      <c r="D62" s="31">
        <f>F62</f>
        <v>6.48</v>
      </c>
      <c r="E62" s="31">
        <f>F62</f>
        <v>6.48</v>
      </c>
      <c r="F62" s="31">
        <f>ROUND(6.48,3)</f>
        <v>6.48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ROUND(9.475,3)</f>
        <v>9.475</v>
      </c>
      <c r="D64" s="31">
        <f>F64</f>
        <v>9.475</v>
      </c>
      <c r="E64" s="31">
        <f>F64</f>
        <v>9.475</v>
      </c>
      <c r="F64" s="31">
        <f>ROUND(9.475,3)</f>
        <v>9.475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ROUND(3.24,3)</f>
        <v>3.24</v>
      </c>
      <c r="D66" s="31">
        <f>F66</f>
        <v>3.24</v>
      </c>
      <c r="E66" s="31">
        <f>F66</f>
        <v>3.24</v>
      </c>
      <c r="F66" s="31">
        <f>ROUND(3.24,3)</f>
        <v>3.24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ROUND(2.575,3)</f>
        <v>2.575</v>
      </c>
      <c r="D68" s="31">
        <f>F68</f>
        <v>2.575</v>
      </c>
      <c r="E68" s="31">
        <f>F68</f>
        <v>2.575</v>
      </c>
      <c r="F68" s="31">
        <f>ROUND(2.575,3)</f>
        <v>2.575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ROUND(9.085,3)</f>
        <v>9.085</v>
      </c>
      <c r="D70" s="31">
        <f>F70</f>
        <v>9.085</v>
      </c>
      <c r="E70" s="31">
        <f>F70</f>
        <v>9.085</v>
      </c>
      <c r="F70" s="31">
        <f>ROUND(9.085,3)</f>
        <v>9.085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ROUND(3.135,5)</f>
        <v>3.135</v>
      </c>
      <c r="D72" s="30">
        <f>F72</f>
        <v>135.31402</v>
      </c>
      <c r="E72" s="30">
        <f>F72</f>
        <v>135.31402</v>
      </c>
      <c r="F72" s="30">
        <f>ROUND(135.31402,5)</f>
        <v>135.31402</v>
      </c>
      <c r="G72" s="28"/>
      <c r="H72" s="40"/>
    </row>
    <row r="73" spans="1:8" ht="12.75" customHeight="1">
      <c r="A73" s="26">
        <v>43776</v>
      </c>
      <c r="B73" s="27"/>
      <c r="C73" s="30">
        <f>ROUND(3.135,5)</f>
        <v>3.135</v>
      </c>
      <c r="D73" s="30">
        <f>F73</f>
        <v>138.02835</v>
      </c>
      <c r="E73" s="30">
        <f>F73</f>
        <v>138.02835</v>
      </c>
      <c r="F73" s="30">
        <f>ROUND(138.02835,5)</f>
        <v>138.02835</v>
      </c>
      <c r="G73" s="28"/>
      <c r="H73" s="40"/>
    </row>
    <row r="74" spans="1:8" ht="12.75" customHeight="1">
      <c r="A74" s="26">
        <v>43867</v>
      </c>
      <c r="B74" s="27"/>
      <c r="C74" s="30">
        <f>ROUND(3.135,5)</f>
        <v>3.135</v>
      </c>
      <c r="D74" s="30">
        <f>F74</f>
        <v>139.19094</v>
      </c>
      <c r="E74" s="30">
        <f>F74</f>
        <v>139.19094</v>
      </c>
      <c r="F74" s="30">
        <f>ROUND(139.19094,5)</f>
        <v>139.19094</v>
      </c>
      <c r="G74" s="28"/>
      <c r="H74" s="40"/>
    </row>
    <row r="75" spans="1:8" ht="12.75" customHeight="1">
      <c r="A75" s="26">
        <v>43958</v>
      </c>
      <c r="B75" s="27"/>
      <c r="C75" s="30">
        <f>ROUND(3.135,5)</f>
        <v>3.135</v>
      </c>
      <c r="D75" s="30">
        <f>F75</f>
        <v>141.94397</v>
      </c>
      <c r="E75" s="30">
        <f>F75</f>
        <v>141.94397</v>
      </c>
      <c r="F75" s="30">
        <f>ROUND(141.94397,5)</f>
        <v>141.94397</v>
      </c>
      <c r="G75" s="28"/>
      <c r="H75" s="40"/>
    </row>
    <row r="76" spans="1:8" ht="12.75" customHeight="1">
      <c r="A76" s="26">
        <v>44049</v>
      </c>
      <c r="B76" s="27"/>
      <c r="C76" s="30">
        <f>ROUND(3.135,5)</f>
        <v>3.135</v>
      </c>
      <c r="D76" s="30">
        <f>F76</f>
        <v>143.02584</v>
      </c>
      <c r="E76" s="30">
        <f>F76</f>
        <v>143.02584</v>
      </c>
      <c r="F76" s="30">
        <f>ROUND(143.02584,5)</f>
        <v>143.02584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ROUND(101.41396,5)</f>
        <v>101.41396</v>
      </c>
      <c r="D78" s="30">
        <f>F78</f>
        <v>102.28546</v>
      </c>
      <c r="E78" s="30">
        <f>F78</f>
        <v>102.28546</v>
      </c>
      <c r="F78" s="30">
        <f>ROUND(102.28546,5)</f>
        <v>102.28546</v>
      </c>
      <c r="G78" s="28"/>
      <c r="H78" s="40"/>
    </row>
    <row r="79" spans="1:8" ht="12.75" customHeight="1">
      <c r="A79" s="26">
        <v>43776</v>
      </c>
      <c r="B79" s="27"/>
      <c r="C79" s="30">
        <f>ROUND(101.41396,5)</f>
        <v>101.41396</v>
      </c>
      <c r="D79" s="30">
        <f>F79</f>
        <v>103.24295</v>
      </c>
      <c r="E79" s="30">
        <f>F79</f>
        <v>103.24295</v>
      </c>
      <c r="F79" s="30">
        <f>ROUND(103.24295,5)</f>
        <v>103.24295</v>
      </c>
      <c r="G79" s="28"/>
      <c r="H79" s="40"/>
    </row>
    <row r="80" spans="1:8" ht="12.75" customHeight="1">
      <c r="A80" s="26">
        <v>43867</v>
      </c>
      <c r="B80" s="27"/>
      <c r="C80" s="30">
        <f>ROUND(101.41396,5)</f>
        <v>101.41396</v>
      </c>
      <c r="D80" s="30">
        <f>F80</f>
        <v>105.21518</v>
      </c>
      <c r="E80" s="30">
        <f>F80</f>
        <v>105.21518</v>
      </c>
      <c r="F80" s="30">
        <f>ROUND(105.21518,5)</f>
        <v>105.21518</v>
      </c>
      <c r="G80" s="28"/>
      <c r="H80" s="40"/>
    </row>
    <row r="81" spans="1:8" ht="12.75" customHeight="1">
      <c r="A81" s="26">
        <v>43958</v>
      </c>
      <c r="B81" s="27"/>
      <c r="C81" s="30">
        <f>ROUND(101.41396,5)</f>
        <v>101.41396</v>
      </c>
      <c r="D81" s="30">
        <f>F81</f>
        <v>106.183</v>
      </c>
      <c r="E81" s="30">
        <f>F81</f>
        <v>106.183</v>
      </c>
      <c r="F81" s="30">
        <f>ROUND(106.183,5)</f>
        <v>106.183</v>
      </c>
      <c r="G81" s="28"/>
      <c r="H81" s="40"/>
    </row>
    <row r="82" spans="1:8" ht="12.75" customHeight="1">
      <c r="A82" s="26">
        <v>44049</v>
      </c>
      <c r="B82" s="27"/>
      <c r="C82" s="30">
        <f>ROUND(101.41396,5)</f>
        <v>101.41396</v>
      </c>
      <c r="D82" s="30">
        <f>F82</f>
        <v>108.11785</v>
      </c>
      <c r="E82" s="30">
        <f>F82</f>
        <v>108.11785</v>
      </c>
      <c r="F82" s="30">
        <f>ROUND(108.11785,5)</f>
        <v>108.11785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ROUND(8.91,5)</f>
        <v>8.91</v>
      </c>
      <c r="D84" s="30">
        <f>F84</f>
        <v>8.93861</v>
      </c>
      <c r="E84" s="30">
        <f>F84</f>
        <v>8.93861</v>
      </c>
      <c r="F84" s="30">
        <f>ROUND(8.93861,5)</f>
        <v>8.93861</v>
      </c>
      <c r="G84" s="28"/>
      <c r="H84" s="40"/>
    </row>
    <row r="85" spans="1:8" ht="12.75" customHeight="1">
      <c r="A85" s="26">
        <v>43776</v>
      </c>
      <c r="B85" s="27"/>
      <c r="C85" s="30">
        <f>ROUND(8.91,5)</f>
        <v>8.91</v>
      </c>
      <c r="D85" s="30">
        <f>F85</f>
        <v>8.99447</v>
      </c>
      <c r="E85" s="30">
        <f>F85</f>
        <v>8.99447</v>
      </c>
      <c r="F85" s="30">
        <f>ROUND(8.99447,5)</f>
        <v>8.99447</v>
      </c>
      <c r="G85" s="28"/>
      <c r="H85" s="40"/>
    </row>
    <row r="86" spans="1:8" ht="12.75" customHeight="1">
      <c r="A86" s="26">
        <v>43867</v>
      </c>
      <c r="B86" s="27"/>
      <c r="C86" s="30">
        <f>ROUND(8.91,5)</f>
        <v>8.91</v>
      </c>
      <c r="D86" s="30">
        <f>F86</f>
        <v>9.04291</v>
      </c>
      <c r="E86" s="30">
        <f>F86</f>
        <v>9.04291</v>
      </c>
      <c r="F86" s="30">
        <f>ROUND(9.04291,5)</f>
        <v>9.04291</v>
      </c>
      <c r="G86" s="28"/>
      <c r="H86" s="40"/>
    </row>
    <row r="87" spans="1:8" ht="12.75" customHeight="1">
      <c r="A87" s="26">
        <v>43958</v>
      </c>
      <c r="B87" s="27"/>
      <c r="C87" s="30">
        <f>ROUND(8.91,5)</f>
        <v>8.91</v>
      </c>
      <c r="D87" s="30">
        <f>F87</f>
        <v>9.0858</v>
      </c>
      <c r="E87" s="30">
        <f>F87</f>
        <v>9.0858</v>
      </c>
      <c r="F87" s="30">
        <f>ROUND(9.0858,5)</f>
        <v>9.0858</v>
      </c>
      <c r="G87" s="28"/>
      <c r="H87" s="40"/>
    </row>
    <row r="88" spans="1:8" ht="12.75" customHeight="1">
      <c r="A88" s="26">
        <v>44049</v>
      </c>
      <c r="B88" s="27"/>
      <c r="C88" s="30">
        <f>ROUND(8.91,5)</f>
        <v>8.91</v>
      </c>
      <c r="D88" s="30">
        <f>F88</f>
        <v>9.15678</v>
      </c>
      <c r="E88" s="30">
        <f>F88</f>
        <v>9.15678</v>
      </c>
      <c r="F88" s="30">
        <f>ROUND(9.15678,5)</f>
        <v>9.15678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ROUND(9.225,5)</f>
        <v>9.225</v>
      </c>
      <c r="D90" s="30">
        <f>F90</f>
        <v>9.25445</v>
      </c>
      <c r="E90" s="30">
        <f>F90</f>
        <v>9.25445</v>
      </c>
      <c r="F90" s="30">
        <f>ROUND(9.25445,5)</f>
        <v>9.25445</v>
      </c>
      <c r="G90" s="28"/>
      <c r="H90" s="40"/>
    </row>
    <row r="91" spans="1:8" ht="12.75" customHeight="1">
      <c r="A91" s="26">
        <v>43776</v>
      </c>
      <c r="B91" s="27"/>
      <c r="C91" s="30">
        <f>ROUND(9.225,5)</f>
        <v>9.225</v>
      </c>
      <c r="D91" s="30">
        <f>F91</f>
        <v>9.31871</v>
      </c>
      <c r="E91" s="30">
        <f>F91</f>
        <v>9.31871</v>
      </c>
      <c r="F91" s="30">
        <f>ROUND(9.31871,5)</f>
        <v>9.31871</v>
      </c>
      <c r="G91" s="28"/>
      <c r="H91" s="40"/>
    </row>
    <row r="92" spans="1:8" ht="12.75" customHeight="1">
      <c r="A92" s="26">
        <v>43867</v>
      </c>
      <c r="B92" s="27"/>
      <c r="C92" s="30">
        <f>ROUND(9.225,5)</f>
        <v>9.225</v>
      </c>
      <c r="D92" s="30">
        <f>F92</f>
        <v>9.37417</v>
      </c>
      <c r="E92" s="30">
        <f>F92</f>
        <v>9.37417</v>
      </c>
      <c r="F92" s="30">
        <f>ROUND(9.37417,5)</f>
        <v>9.37417</v>
      </c>
      <c r="G92" s="28"/>
      <c r="H92" s="40"/>
    </row>
    <row r="93" spans="1:8" ht="12.75" customHeight="1">
      <c r="A93" s="26">
        <v>43958</v>
      </c>
      <c r="B93" s="27"/>
      <c r="C93" s="30">
        <f>ROUND(9.225,5)</f>
        <v>9.225</v>
      </c>
      <c r="D93" s="30">
        <f>F93</f>
        <v>9.42272</v>
      </c>
      <c r="E93" s="30">
        <f>F93</f>
        <v>9.42272</v>
      </c>
      <c r="F93" s="30">
        <f>ROUND(9.42272,5)</f>
        <v>9.42272</v>
      </c>
      <c r="G93" s="28"/>
      <c r="H93" s="40"/>
    </row>
    <row r="94" spans="1:8" ht="12.75" customHeight="1">
      <c r="A94" s="26">
        <v>44049</v>
      </c>
      <c r="B94" s="27"/>
      <c r="C94" s="30">
        <f>ROUND(9.225,5)</f>
        <v>9.225</v>
      </c>
      <c r="D94" s="30">
        <f>F94</f>
        <v>9.49617</v>
      </c>
      <c r="E94" s="30">
        <f>F94</f>
        <v>9.49617</v>
      </c>
      <c r="F94" s="30">
        <f>ROUND(9.49617,5)</f>
        <v>9.49617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ROUND(102.21552,5)</f>
        <v>102.21552</v>
      </c>
      <c r="D96" s="30">
        <f>F96</f>
        <v>103.09388</v>
      </c>
      <c r="E96" s="30">
        <f>F96</f>
        <v>103.09388</v>
      </c>
      <c r="F96" s="30">
        <f>ROUND(103.09388,5)</f>
        <v>103.09388</v>
      </c>
      <c r="G96" s="28"/>
      <c r="H96" s="40"/>
    </row>
    <row r="97" spans="1:8" ht="12.75" customHeight="1">
      <c r="A97" s="26">
        <v>43776</v>
      </c>
      <c r="B97" s="27"/>
      <c r="C97" s="30">
        <f>ROUND(102.21552,5)</f>
        <v>102.21552</v>
      </c>
      <c r="D97" s="30">
        <f>F97</f>
        <v>103.99266</v>
      </c>
      <c r="E97" s="30">
        <f>F97</f>
        <v>103.99266</v>
      </c>
      <c r="F97" s="30">
        <f>ROUND(103.99266,5)</f>
        <v>103.99266</v>
      </c>
      <c r="G97" s="28"/>
      <c r="H97" s="40"/>
    </row>
    <row r="98" spans="1:8" ht="12.75" customHeight="1">
      <c r="A98" s="26">
        <v>43867</v>
      </c>
      <c r="B98" s="27"/>
      <c r="C98" s="30">
        <f>ROUND(102.21552,5)</f>
        <v>102.21552</v>
      </c>
      <c r="D98" s="30">
        <f>F98</f>
        <v>105.97922</v>
      </c>
      <c r="E98" s="30">
        <f>F98</f>
        <v>105.97922</v>
      </c>
      <c r="F98" s="30">
        <f>ROUND(105.97922,5)</f>
        <v>105.97922</v>
      </c>
      <c r="G98" s="28"/>
      <c r="H98" s="40"/>
    </row>
    <row r="99" spans="1:8" ht="12.75" customHeight="1">
      <c r="A99" s="26">
        <v>43958</v>
      </c>
      <c r="B99" s="27"/>
      <c r="C99" s="30">
        <f>ROUND(102.21552,5)</f>
        <v>102.21552</v>
      </c>
      <c r="D99" s="30">
        <f>F99</f>
        <v>106.87867</v>
      </c>
      <c r="E99" s="30">
        <f>F99</f>
        <v>106.87867</v>
      </c>
      <c r="F99" s="30">
        <f>ROUND(106.87867,5)</f>
        <v>106.87867</v>
      </c>
      <c r="G99" s="28"/>
      <c r="H99" s="40"/>
    </row>
    <row r="100" spans="1:8" ht="12.75" customHeight="1">
      <c r="A100" s="26">
        <v>44049</v>
      </c>
      <c r="B100" s="27"/>
      <c r="C100" s="30">
        <f>ROUND(102.21552,5)</f>
        <v>102.21552</v>
      </c>
      <c r="D100" s="30">
        <f>F100</f>
        <v>108.82638</v>
      </c>
      <c r="E100" s="30">
        <f>F100</f>
        <v>108.82638</v>
      </c>
      <c r="F100" s="30">
        <f>ROUND(108.82638,5)</f>
        <v>108.82638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ROUND(9.62,5)</f>
        <v>9.62</v>
      </c>
      <c r="D102" s="30">
        <f>F102</f>
        <v>9.65273</v>
      </c>
      <c r="E102" s="30">
        <f>F102</f>
        <v>9.65273</v>
      </c>
      <c r="F102" s="30">
        <f>ROUND(9.65273,5)</f>
        <v>9.65273</v>
      </c>
      <c r="G102" s="28"/>
      <c r="H102" s="40"/>
    </row>
    <row r="103" spans="1:8" ht="12.75" customHeight="1">
      <c r="A103" s="26">
        <v>43776</v>
      </c>
      <c r="B103" s="27"/>
      <c r="C103" s="30">
        <f>ROUND(9.62,5)</f>
        <v>9.62</v>
      </c>
      <c r="D103" s="30">
        <f>F103</f>
        <v>9.71902</v>
      </c>
      <c r="E103" s="30">
        <f>F103</f>
        <v>9.71902</v>
      </c>
      <c r="F103" s="30">
        <f>ROUND(9.71902,5)</f>
        <v>9.71902</v>
      </c>
      <c r="G103" s="28"/>
      <c r="H103" s="40"/>
    </row>
    <row r="104" spans="1:8" ht="12.75" customHeight="1">
      <c r="A104" s="26">
        <v>43867</v>
      </c>
      <c r="B104" s="27"/>
      <c r="C104" s="30">
        <f>ROUND(9.62,5)</f>
        <v>9.62</v>
      </c>
      <c r="D104" s="30">
        <f>F104</f>
        <v>9.77846</v>
      </c>
      <c r="E104" s="30">
        <f>F104</f>
        <v>9.77846</v>
      </c>
      <c r="F104" s="30">
        <f>ROUND(9.77846,5)</f>
        <v>9.77846</v>
      </c>
      <c r="G104" s="28"/>
      <c r="H104" s="40"/>
    </row>
    <row r="105" spans="1:8" ht="12.75" customHeight="1">
      <c r="A105" s="26">
        <v>43958</v>
      </c>
      <c r="B105" s="27"/>
      <c r="C105" s="30">
        <f>ROUND(9.62,5)</f>
        <v>9.62</v>
      </c>
      <c r="D105" s="30">
        <f>F105</f>
        <v>9.83347</v>
      </c>
      <c r="E105" s="30">
        <f>F105</f>
        <v>9.83347</v>
      </c>
      <c r="F105" s="30">
        <f>ROUND(9.83347,5)</f>
        <v>9.83347</v>
      </c>
      <c r="G105" s="28"/>
      <c r="H105" s="40"/>
    </row>
    <row r="106" spans="1:8" ht="12.75" customHeight="1">
      <c r="A106" s="26">
        <v>44049</v>
      </c>
      <c r="B106" s="27"/>
      <c r="C106" s="30">
        <f>ROUND(9.62,5)</f>
        <v>9.62</v>
      </c>
      <c r="D106" s="30">
        <f>F106</f>
        <v>9.91103</v>
      </c>
      <c r="E106" s="30">
        <f>F106</f>
        <v>9.91103</v>
      </c>
      <c r="F106" s="30">
        <f>ROUND(9.91103,5)</f>
        <v>9.91103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ROUND(3.425,5)</f>
        <v>3.425</v>
      </c>
      <c r="D108" s="30">
        <f>F108</f>
        <v>120.48376</v>
      </c>
      <c r="E108" s="30">
        <f>F108</f>
        <v>120.48376</v>
      </c>
      <c r="F108" s="30">
        <f>ROUND(120.48376,5)</f>
        <v>120.48376</v>
      </c>
      <c r="G108" s="28"/>
      <c r="H108" s="40"/>
    </row>
    <row r="109" spans="1:8" ht="12.75" customHeight="1">
      <c r="A109" s="26">
        <v>43776</v>
      </c>
      <c r="B109" s="27"/>
      <c r="C109" s="30">
        <f>ROUND(3.425,5)</f>
        <v>3.425</v>
      </c>
      <c r="D109" s="30">
        <f>F109</f>
        <v>122.90058</v>
      </c>
      <c r="E109" s="30">
        <f>F109</f>
        <v>122.90058</v>
      </c>
      <c r="F109" s="30">
        <f>ROUND(122.90058,5)</f>
        <v>122.90058</v>
      </c>
      <c r="G109" s="28"/>
      <c r="H109" s="40"/>
    </row>
    <row r="110" spans="1:8" ht="12.75" customHeight="1">
      <c r="A110" s="26">
        <v>43867</v>
      </c>
      <c r="B110" s="27"/>
      <c r="C110" s="30">
        <f>ROUND(3.425,5)</f>
        <v>3.425</v>
      </c>
      <c r="D110" s="30">
        <f>F110</f>
        <v>123.59002</v>
      </c>
      <c r="E110" s="30">
        <f>F110</f>
        <v>123.59002</v>
      </c>
      <c r="F110" s="30">
        <f>ROUND(123.59002,5)</f>
        <v>123.59002</v>
      </c>
      <c r="G110" s="28"/>
      <c r="H110" s="40"/>
    </row>
    <row r="111" spans="1:8" ht="12.75" customHeight="1">
      <c r="A111" s="26">
        <v>43958</v>
      </c>
      <c r="B111" s="27"/>
      <c r="C111" s="30">
        <f>ROUND(3.425,5)</f>
        <v>3.425</v>
      </c>
      <c r="D111" s="30">
        <f>F111</f>
        <v>126.03461</v>
      </c>
      <c r="E111" s="30">
        <f>F111</f>
        <v>126.03461</v>
      </c>
      <c r="F111" s="30">
        <f>ROUND(126.03461,5)</f>
        <v>126.03461</v>
      </c>
      <c r="G111" s="28"/>
      <c r="H111" s="40"/>
    </row>
    <row r="112" spans="1:8" ht="12.75" customHeight="1">
      <c r="A112" s="26">
        <v>44049</v>
      </c>
      <c r="B112" s="27"/>
      <c r="C112" s="30">
        <f>ROUND(3.425,5)</f>
        <v>3.425</v>
      </c>
      <c r="D112" s="30">
        <f>F112</f>
        <v>126.638</v>
      </c>
      <c r="E112" s="30">
        <f>F112</f>
        <v>126.638</v>
      </c>
      <c r="F112" s="30">
        <f>ROUND(126.638,5)</f>
        <v>126.638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ROUND(9.77,5)</f>
        <v>9.77</v>
      </c>
      <c r="D114" s="30">
        <f>F114</f>
        <v>9.80357</v>
      </c>
      <c r="E114" s="30">
        <f>F114</f>
        <v>9.80357</v>
      </c>
      <c r="F114" s="30">
        <f>ROUND(9.80357,5)</f>
        <v>9.80357</v>
      </c>
      <c r="G114" s="28"/>
      <c r="H114" s="40"/>
    </row>
    <row r="115" spans="1:8" ht="12.75" customHeight="1">
      <c r="A115" s="26">
        <v>43776</v>
      </c>
      <c r="B115" s="27"/>
      <c r="C115" s="30">
        <f>ROUND(9.77,5)</f>
        <v>9.77</v>
      </c>
      <c r="D115" s="30">
        <f>F115</f>
        <v>9.87188</v>
      </c>
      <c r="E115" s="30">
        <f>F115</f>
        <v>9.87188</v>
      </c>
      <c r="F115" s="30">
        <f>ROUND(9.87188,5)</f>
        <v>9.87188</v>
      </c>
      <c r="G115" s="28"/>
      <c r="H115" s="40"/>
    </row>
    <row r="116" spans="1:8" ht="12.75" customHeight="1">
      <c r="A116" s="26">
        <v>43867</v>
      </c>
      <c r="B116" s="27"/>
      <c r="C116" s="30">
        <f>ROUND(9.77,5)</f>
        <v>9.77</v>
      </c>
      <c r="D116" s="30">
        <f>F116</f>
        <v>9.9334</v>
      </c>
      <c r="E116" s="30">
        <f>F116</f>
        <v>9.9334</v>
      </c>
      <c r="F116" s="30">
        <f>ROUND(9.9334,5)</f>
        <v>9.9334</v>
      </c>
      <c r="G116" s="28"/>
      <c r="H116" s="40"/>
    </row>
    <row r="117" spans="1:8" ht="12.75" customHeight="1">
      <c r="A117" s="26">
        <v>43958</v>
      </c>
      <c r="B117" s="27"/>
      <c r="C117" s="30">
        <f>ROUND(9.77,5)</f>
        <v>9.77</v>
      </c>
      <c r="D117" s="30">
        <f>F117</f>
        <v>9.99062</v>
      </c>
      <c r="E117" s="30">
        <f>F117</f>
        <v>9.99062</v>
      </c>
      <c r="F117" s="30">
        <f>ROUND(9.99062,5)</f>
        <v>9.99062</v>
      </c>
      <c r="G117" s="28"/>
      <c r="H117" s="40"/>
    </row>
    <row r="118" spans="1:8" ht="12.75" customHeight="1">
      <c r="A118" s="26">
        <v>44049</v>
      </c>
      <c r="B118" s="27"/>
      <c r="C118" s="30">
        <f>ROUND(9.77,5)</f>
        <v>9.77</v>
      </c>
      <c r="D118" s="30">
        <f>F118</f>
        <v>10.06965</v>
      </c>
      <c r="E118" s="30">
        <f>F118</f>
        <v>10.06965</v>
      </c>
      <c r="F118" s="30">
        <f>ROUND(10.06965,5)</f>
        <v>10.06965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ROUND(9.82,5)</f>
        <v>9.82</v>
      </c>
      <c r="D120" s="30">
        <f>F120</f>
        <v>9.85257</v>
      </c>
      <c r="E120" s="30">
        <f>F120</f>
        <v>9.85257</v>
      </c>
      <c r="F120" s="30">
        <f>ROUND(9.85257,5)</f>
        <v>9.85257</v>
      </c>
      <c r="G120" s="28"/>
      <c r="H120" s="40"/>
    </row>
    <row r="121" spans="1:8" ht="12.75" customHeight="1">
      <c r="A121" s="26">
        <v>43776</v>
      </c>
      <c r="B121" s="27"/>
      <c r="C121" s="30">
        <f>ROUND(9.82,5)</f>
        <v>9.82</v>
      </c>
      <c r="D121" s="30">
        <f>F121</f>
        <v>9.91885</v>
      </c>
      <c r="E121" s="30">
        <f>F121</f>
        <v>9.91885</v>
      </c>
      <c r="F121" s="30">
        <f>ROUND(9.91885,5)</f>
        <v>9.91885</v>
      </c>
      <c r="G121" s="28"/>
      <c r="H121" s="40"/>
    </row>
    <row r="122" spans="1:8" ht="12.75" customHeight="1">
      <c r="A122" s="26">
        <v>43867</v>
      </c>
      <c r="B122" s="27"/>
      <c r="C122" s="30">
        <f>ROUND(9.82,5)</f>
        <v>9.82</v>
      </c>
      <c r="D122" s="30">
        <f>F122</f>
        <v>9.97851</v>
      </c>
      <c r="E122" s="30">
        <f>F122</f>
        <v>9.97851</v>
      </c>
      <c r="F122" s="30">
        <f>ROUND(9.97851,5)</f>
        <v>9.97851</v>
      </c>
      <c r="G122" s="28"/>
      <c r="H122" s="40"/>
    </row>
    <row r="123" spans="1:8" ht="12.75" customHeight="1">
      <c r="A123" s="26">
        <v>43958</v>
      </c>
      <c r="B123" s="27"/>
      <c r="C123" s="30">
        <f>ROUND(9.82,5)</f>
        <v>9.82</v>
      </c>
      <c r="D123" s="30">
        <f>F123</f>
        <v>10.03397</v>
      </c>
      <c r="E123" s="30">
        <f>F123</f>
        <v>10.03397</v>
      </c>
      <c r="F123" s="30">
        <f>ROUND(10.03397,5)</f>
        <v>10.03397</v>
      </c>
      <c r="G123" s="28"/>
      <c r="H123" s="40"/>
    </row>
    <row r="124" spans="1:8" ht="12.75" customHeight="1">
      <c r="A124" s="26">
        <v>44049</v>
      </c>
      <c r="B124" s="27"/>
      <c r="C124" s="30">
        <f>ROUND(9.82,5)</f>
        <v>9.82</v>
      </c>
      <c r="D124" s="30">
        <f>F124</f>
        <v>10.11002</v>
      </c>
      <c r="E124" s="30">
        <f>F124</f>
        <v>10.11002</v>
      </c>
      <c r="F124" s="30">
        <f>ROUND(10.11002,5)</f>
        <v>10.11002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ROUND(112.04166,5)</f>
        <v>112.04166</v>
      </c>
      <c r="D126" s="30">
        <f>F126</f>
        <v>113.00449</v>
      </c>
      <c r="E126" s="30">
        <f>F126</f>
        <v>113.00449</v>
      </c>
      <c r="F126" s="30">
        <f>ROUND(113.00449,5)</f>
        <v>113.00449</v>
      </c>
      <c r="G126" s="28"/>
      <c r="H126" s="40"/>
    </row>
    <row r="127" spans="1:8" ht="12.75" customHeight="1">
      <c r="A127" s="26">
        <v>43776</v>
      </c>
      <c r="B127" s="27"/>
      <c r="C127" s="30">
        <f>ROUND(112.04166,5)</f>
        <v>112.04166</v>
      </c>
      <c r="D127" s="30">
        <f>F127</f>
        <v>113.55179</v>
      </c>
      <c r="E127" s="30">
        <f>F127</f>
        <v>113.55179</v>
      </c>
      <c r="F127" s="30">
        <f>ROUND(113.55179,5)</f>
        <v>113.55179</v>
      </c>
      <c r="G127" s="28"/>
      <c r="H127" s="40"/>
    </row>
    <row r="128" spans="1:8" ht="12.75" customHeight="1">
      <c r="A128" s="26">
        <v>43867</v>
      </c>
      <c r="B128" s="27"/>
      <c r="C128" s="30">
        <f>ROUND(112.04166,5)</f>
        <v>112.04166</v>
      </c>
      <c r="D128" s="30">
        <f>F128</f>
        <v>115.72112</v>
      </c>
      <c r="E128" s="30">
        <f>F128</f>
        <v>115.72112</v>
      </c>
      <c r="F128" s="30">
        <f>ROUND(115.72112,5)</f>
        <v>115.72112</v>
      </c>
      <c r="G128" s="28"/>
      <c r="H128" s="40"/>
    </row>
    <row r="129" spans="1:8" ht="12.75" customHeight="1">
      <c r="A129" s="26">
        <v>43958</v>
      </c>
      <c r="B129" s="27"/>
      <c r="C129" s="30">
        <f>ROUND(112.04166,5)</f>
        <v>112.04166</v>
      </c>
      <c r="D129" s="30">
        <f>F129</f>
        <v>116.2607</v>
      </c>
      <c r="E129" s="30">
        <f>F129</f>
        <v>116.2607</v>
      </c>
      <c r="F129" s="30">
        <f>ROUND(116.2607,5)</f>
        <v>116.2607</v>
      </c>
      <c r="G129" s="28"/>
      <c r="H129" s="40"/>
    </row>
    <row r="130" spans="1:8" ht="12.75" customHeight="1">
      <c r="A130" s="26">
        <v>44049</v>
      </c>
      <c r="B130" s="27"/>
      <c r="C130" s="30">
        <f>ROUND(112.04166,5)</f>
        <v>112.04166</v>
      </c>
      <c r="D130" s="30">
        <f>F130</f>
        <v>118.37842</v>
      </c>
      <c r="E130" s="30">
        <f>F130</f>
        <v>118.37842</v>
      </c>
      <c r="F130" s="30">
        <f>ROUND(118.37842,5)</f>
        <v>118.37842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ROUND(3.52,5)</f>
        <v>3.52</v>
      </c>
      <c r="D132" s="30">
        <f>F132</f>
        <v>115.95639</v>
      </c>
      <c r="E132" s="30">
        <f>F132</f>
        <v>115.95639</v>
      </c>
      <c r="F132" s="30">
        <f>ROUND(115.95639,5)</f>
        <v>115.95639</v>
      </c>
      <c r="G132" s="28"/>
      <c r="H132" s="40"/>
    </row>
    <row r="133" spans="1:8" ht="12.75" customHeight="1">
      <c r="A133" s="26">
        <v>43776</v>
      </c>
      <c r="B133" s="27"/>
      <c r="C133" s="30">
        <f>ROUND(3.52,5)</f>
        <v>3.52</v>
      </c>
      <c r="D133" s="30">
        <f>F133</f>
        <v>118.28231</v>
      </c>
      <c r="E133" s="30">
        <f>F133</f>
        <v>118.28231</v>
      </c>
      <c r="F133" s="30">
        <f>ROUND(118.28231,5)</f>
        <v>118.28231</v>
      </c>
      <c r="G133" s="28"/>
      <c r="H133" s="40"/>
    </row>
    <row r="134" spans="1:8" ht="12.75" customHeight="1">
      <c r="A134" s="26">
        <v>43867</v>
      </c>
      <c r="B134" s="27"/>
      <c r="C134" s="30">
        <f>ROUND(3.52,5)</f>
        <v>3.52</v>
      </c>
      <c r="D134" s="30">
        <f>F134</f>
        <v>118.70569</v>
      </c>
      <c r="E134" s="30">
        <f>F134</f>
        <v>118.70569</v>
      </c>
      <c r="F134" s="30">
        <f>ROUND(118.70569,5)</f>
        <v>118.70569</v>
      </c>
      <c r="G134" s="28"/>
      <c r="H134" s="40"/>
    </row>
    <row r="135" spans="1:8" ht="12.75" customHeight="1">
      <c r="A135" s="26">
        <v>43958</v>
      </c>
      <c r="B135" s="27"/>
      <c r="C135" s="30">
        <f>ROUND(3.52,5)</f>
        <v>3.52</v>
      </c>
      <c r="D135" s="30">
        <f>F135</f>
        <v>121.05357</v>
      </c>
      <c r="E135" s="30">
        <f>F135</f>
        <v>121.05357</v>
      </c>
      <c r="F135" s="30">
        <f>ROUND(121.05357,5)</f>
        <v>121.05357</v>
      </c>
      <c r="G135" s="28"/>
      <c r="H135" s="40"/>
    </row>
    <row r="136" spans="1:8" ht="12.75" customHeight="1">
      <c r="A136" s="26">
        <v>44049</v>
      </c>
      <c r="B136" s="27"/>
      <c r="C136" s="30">
        <f>ROUND(3.52,5)</f>
        <v>3.52</v>
      </c>
      <c r="D136" s="30">
        <f>F136</f>
        <v>121.37941</v>
      </c>
      <c r="E136" s="30">
        <f>F136</f>
        <v>121.37941</v>
      </c>
      <c r="F136" s="30">
        <f>ROUND(121.37941,5)</f>
        <v>121.37941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ROUND(4.09,5)</f>
        <v>4.09</v>
      </c>
      <c r="D138" s="30">
        <f>F138</f>
        <v>130.29124</v>
      </c>
      <c r="E138" s="30">
        <f>F138</f>
        <v>130.29124</v>
      </c>
      <c r="F138" s="30">
        <f>ROUND(130.29124,5)</f>
        <v>130.29124</v>
      </c>
      <c r="G138" s="28"/>
      <c r="H138" s="40"/>
    </row>
    <row r="139" spans="1:8" ht="12.75" customHeight="1">
      <c r="A139" s="26">
        <v>43776</v>
      </c>
      <c r="B139" s="27"/>
      <c r="C139" s="30">
        <f>ROUND(4.09,5)</f>
        <v>4.09</v>
      </c>
      <c r="D139" s="30">
        <f>F139</f>
        <v>131.00935</v>
      </c>
      <c r="E139" s="30">
        <f>F139</f>
        <v>131.00935</v>
      </c>
      <c r="F139" s="30">
        <f>ROUND(131.00935,5)</f>
        <v>131.00935</v>
      </c>
      <c r="G139" s="28"/>
      <c r="H139" s="40"/>
    </row>
    <row r="140" spans="1:8" ht="12.75" customHeight="1">
      <c r="A140" s="26">
        <v>43867</v>
      </c>
      <c r="B140" s="27"/>
      <c r="C140" s="30">
        <f>ROUND(4.09,5)</f>
        <v>4.09</v>
      </c>
      <c r="D140" s="30">
        <f>F140</f>
        <v>133.51211</v>
      </c>
      <c r="E140" s="30">
        <f>F140</f>
        <v>133.51211</v>
      </c>
      <c r="F140" s="30">
        <f>ROUND(133.51211,5)</f>
        <v>133.51211</v>
      </c>
      <c r="G140" s="28"/>
      <c r="H140" s="40"/>
    </row>
    <row r="141" spans="1:8" ht="12.75" customHeight="1">
      <c r="A141" s="26">
        <v>43958</v>
      </c>
      <c r="B141" s="27"/>
      <c r="C141" s="30">
        <f>ROUND(4.09,5)</f>
        <v>4.09</v>
      </c>
      <c r="D141" s="30">
        <f>F141</f>
        <v>134.24436</v>
      </c>
      <c r="E141" s="30">
        <f>F141</f>
        <v>134.24436</v>
      </c>
      <c r="F141" s="30">
        <f>ROUND(134.24436,5)</f>
        <v>134.24436</v>
      </c>
      <c r="G141" s="28"/>
      <c r="H141" s="40"/>
    </row>
    <row r="142" spans="1:8" ht="12.75" customHeight="1">
      <c r="A142" s="26">
        <v>44049</v>
      </c>
      <c r="B142" s="27"/>
      <c r="C142" s="30">
        <f>ROUND(4.09,5)</f>
        <v>4.09</v>
      </c>
      <c r="D142" s="30">
        <f>F142</f>
        <v>136.68934</v>
      </c>
      <c r="E142" s="30">
        <f>F142</f>
        <v>136.68934</v>
      </c>
      <c r="F142" s="30">
        <f>ROUND(136.68934,5)</f>
        <v>136.68934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ROUND(10.735,5)</f>
        <v>10.735</v>
      </c>
      <c r="D144" s="30">
        <f>F144</f>
        <v>10.78569</v>
      </c>
      <c r="E144" s="30">
        <f>F144</f>
        <v>10.78569</v>
      </c>
      <c r="F144" s="30">
        <f>ROUND(10.78569,5)</f>
        <v>10.78569</v>
      </c>
      <c r="G144" s="28"/>
      <c r="H144" s="40"/>
    </row>
    <row r="145" spans="1:8" ht="12.75" customHeight="1">
      <c r="A145" s="26">
        <v>43776</v>
      </c>
      <c r="B145" s="27"/>
      <c r="C145" s="30">
        <f>ROUND(10.735,5)</f>
        <v>10.735</v>
      </c>
      <c r="D145" s="30">
        <f>F145</f>
        <v>10.90145</v>
      </c>
      <c r="E145" s="30">
        <f>F145</f>
        <v>10.90145</v>
      </c>
      <c r="F145" s="30">
        <f>ROUND(10.90145,5)</f>
        <v>10.90145</v>
      </c>
      <c r="G145" s="28"/>
      <c r="H145" s="40"/>
    </row>
    <row r="146" spans="1:8" ht="12.75" customHeight="1">
      <c r="A146" s="26">
        <v>43867</v>
      </c>
      <c r="B146" s="27"/>
      <c r="C146" s="30">
        <f>ROUND(10.735,5)</f>
        <v>10.735</v>
      </c>
      <c r="D146" s="30">
        <f>F146</f>
        <v>11.00932</v>
      </c>
      <c r="E146" s="30">
        <f>F146</f>
        <v>11.00932</v>
      </c>
      <c r="F146" s="30">
        <f>ROUND(11.00932,5)</f>
        <v>11.00932</v>
      </c>
      <c r="G146" s="28"/>
      <c r="H146" s="40"/>
    </row>
    <row r="147" spans="1:8" ht="12.75" customHeight="1">
      <c r="A147" s="26">
        <v>43958</v>
      </c>
      <c r="B147" s="27"/>
      <c r="C147" s="30">
        <f>ROUND(10.735,5)</f>
        <v>10.735</v>
      </c>
      <c r="D147" s="30">
        <f>F147</f>
        <v>11.10936</v>
      </c>
      <c r="E147" s="30">
        <f>F147</f>
        <v>11.10936</v>
      </c>
      <c r="F147" s="30">
        <f>ROUND(11.10936,5)</f>
        <v>11.10936</v>
      </c>
      <c r="G147" s="28"/>
      <c r="H147" s="40"/>
    </row>
    <row r="148" spans="1:8" ht="12.75" customHeight="1">
      <c r="A148" s="26">
        <v>44049</v>
      </c>
      <c r="B148" s="27"/>
      <c r="C148" s="30">
        <f>ROUND(10.735,5)</f>
        <v>10.735</v>
      </c>
      <c r="D148" s="30">
        <f>F148</f>
        <v>11.23524</v>
      </c>
      <c r="E148" s="30">
        <f>F148</f>
        <v>11.23524</v>
      </c>
      <c r="F148" s="30">
        <f>ROUND(11.23524,5)</f>
        <v>11.23524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ROUND(11.12,5)</f>
        <v>11.12</v>
      </c>
      <c r="D150" s="30">
        <f>F150</f>
        <v>11.17147</v>
      </c>
      <c r="E150" s="30">
        <f>F150</f>
        <v>11.17147</v>
      </c>
      <c r="F150" s="30">
        <f>ROUND(11.17147,5)</f>
        <v>11.17147</v>
      </c>
      <c r="G150" s="28"/>
      <c r="H150" s="40"/>
    </row>
    <row r="151" spans="1:8" ht="12.75" customHeight="1">
      <c r="A151" s="26">
        <v>43776</v>
      </c>
      <c r="B151" s="27"/>
      <c r="C151" s="30">
        <f>ROUND(11.12,5)</f>
        <v>11.12</v>
      </c>
      <c r="D151" s="30">
        <f>F151</f>
        <v>11.28901</v>
      </c>
      <c r="E151" s="30">
        <f>F151</f>
        <v>11.28901</v>
      </c>
      <c r="F151" s="30">
        <f>ROUND(11.28901,5)</f>
        <v>11.28901</v>
      </c>
      <c r="G151" s="28"/>
      <c r="H151" s="40"/>
    </row>
    <row r="152" spans="1:8" ht="12.75" customHeight="1">
      <c r="A152" s="26">
        <v>43867</v>
      </c>
      <c r="B152" s="27"/>
      <c r="C152" s="30">
        <f>ROUND(11.12,5)</f>
        <v>11.12</v>
      </c>
      <c r="D152" s="30">
        <f>F152</f>
        <v>11.39454</v>
      </c>
      <c r="E152" s="30">
        <f>F152</f>
        <v>11.39454</v>
      </c>
      <c r="F152" s="30">
        <f>ROUND(11.39454,5)</f>
        <v>11.39454</v>
      </c>
      <c r="G152" s="28"/>
      <c r="H152" s="40"/>
    </row>
    <row r="153" spans="1:8" ht="12.75" customHeight="1">
      <c r="A153" s="26">
        <v>43958</v>
      </c>
      <c r="B153" s="27"/>
      <c r="C153" s="30">
        <f>ROUND(11.12,5)</f>
        <v>11.12</v>
      </c>
      <c r="D153" s="30">
        <f>F153</f>
        <v>11.49743</v>
      </c>
      <c r="E153" s="30">
        <f>F153</f>
        <v>11.49743</v>
      </c>
      <c r="F153" s="30">
        <f>ROUND(11.49743,5)</f>
        <v>11.49743</v>
      </c>
      <c r="G153" s="28"/>
      <c r="H153" s="40"/>
    </row>
    <row r="154" spans="1:8" ht="12.75" customHeight="1">
      <c r="A154" s="26">
        <v>44049</v>
      </c>
      <c r="B154" s="27"/>
      <c r="C154" s="30">
        <f>ROUND(11.12,5)</f>
        <v>11.12</v>
      </c>
      <c r="D154" s="30">
        <f>F154</f>
        <v>11.62242</v>
      </c>
      <c r="E154" s="30">
        <f>F154</f>
        <v>11.62242</v>
      </c>
      <c r="F154" s="30">
        <f>ROUND(11.62242,5)</f>
        <v>11.62242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ROUND(7.25,5)</f>
        <v>7.25</v>
      </c>
      <c r="D156" s="30">
        <f>F156</f>
        <v>7.24602</v>
      </c>
      <c r="E156" s="30">
        <f>F156</f>
        <v>7.24602</v>
      </c>
      <c r="F156" s="30">
        <f>ROUND(7.24602,5)</f>
        <v>7.24602</v>
      </c>
      <c r="G156" s="28"/>
      <c r="H156" s="40"/>
    </row>
    <row r="157" spans="1:8" ht="12.75" customHeight="1">
      <c r="A157" s="26">
        <v>43776</v>
      </c>
      <c r="B157" s="27"/>
      <c r="C157" s="30">
        <f>ROUND(7.25,5)</f>
        <v>7.25</v>
      </c>
      <c r="D157" s="30">
        <f>F157</f>
        <v>7.23124</v>
      </c>
      <c r="E157" s="30">
        <f>F157</f>
        <v>7.23124</v>
      </c>
      <c r="F157" s="30">
        <f>ROUND(7.23124,5)</f>
        <v>7.23124</v>
      </c>
      <c r="G157" s="28"/>
      <c r="H157" s="40"/>
    </row>
    <row r="158" spans="1:8" ht="12.75" customHeight="1">
      <c r="A158" s="26">
        <v>43867</v>
      </c>
      <c r="B158" s="27"/>
      <c r="C158" s="30">
        <f>ROUND(7.25,5)</f>
        <v>7.25</v>
      </c>
      <c r="D158" s="30">
        <f>F158</f>
        <v>7.19894</v>
      </c>
      <c r="E158" s="30">
        <f>F158</f>
        <v>7.19894</v>
      </c>
      <c r="F158" s="30">
        <f>ROUND(7.19894,5)</f>
        <v>7.19894</v>
      </c>
      <c r="G158" s="28"/>
      <c r="H158" s="40"/>
    </row>
    <row r="159" spans="1:8" ht="12.75" customHeight="1">
      <c r="A159" s="26">
        <v>43958</v>
      </c>
      <c r="B159" s="27"/>
      <c r="C159" s="30">
        <f>ROUND(7.25,5)</f>
        <v>7.25</v>
      </c>
      <c r="D159" s="30">
        <f>F159</f>
        <v>7.12061</v>
      </c>
      <c r="E159" s="30">
        <f>F159</f>
        <v>7.12061</v>
      </c>
      <c r="F159" s="30">
        <f>ROUND(7.12061,5)</f>
        <v>7.12061</v>
      </c>
      <c r="G159" s="28"/>
      <c r="H159" s="40"/>
    </row>
    <row r="160" spans="1:8" ht="12.75" customHeight="1">
      <c r="A160" s="26">
        <v>44049</v>
      </c>
      <c r="B160" s="27"/>
      <c r="C160" s="30">
        <f>ROUND(7.25,5)</f>
        <v>7.25</v>
      </c>
      <c r="D160" s="30">
        <f>F160</f>
        <v>7.09323</v>
      </c>
      <c r="E160" s="30">
        <f>F160</f>
        <v>7.09323</v>
      </c>
      <c r="F160" s="30">
        <f>ROUND(7.09323,5)</f>
        <v>7.09323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ROUND(9.51,5)</f>
        <v>9.51</v>
      </c>
      <c r="D162" s="30">
        <f>F162</f>
        <v>9.54084</v>
      </c>
      <c r="E162" s="30">
        <f>F162</f>
        <v>9.54084</v>
      </c>
      <c r="F162" s="30">
        <f>ROUND(9.54084,5)</f>
        <v>9.54084</v>
      </c>
      <c r="G162" s="28"/>
      <c r="H162" s="40"/>
    </row>
    <row r="163" spans="1:8" ht="12.75" customHeight="1">
      <c r="A163" s="26">
        <v>43776</v>
      </c>
      <c r="B163" s="27"/>
      <c r="C163" s="30">
        <f>ROUND(9.51,5)</f>
        <v>9.51</v>
      </c>
      <c r="D163" s="30">
        <f>F163</f>
        <v>9.61136</v>
      </c>
      <c r="E163" s="30">
        <f>F163</f>
        <v>9.61136</v>
      </c>
      <c r="F163" s="30">
        <f>ROUND(9.61136,5)</f>
        <v>9.61136</v>
      </c>
      <c r="G163" s="28"/>
      <c r="H163" s="40"/>
    </row>
    <row r="164" spans="1:8" ht="12.75" customHeight="1">
      <c r="A164" s="26">
        <v>43867</v>
      </c>
      <c r="B164" s="27"/>
      <c r="C164" s="30">
        <f>ROUND(9.51,5)</f>
        <v>9.51</v>
      </c>
      <c r="D164" s="30">
        <f>F164</f>
        <v>9.67536</v>
      </c>
      <c r="E164" s="30">
        <f>F164</f>
        <v>9.67536</v>
      </c>
      <c r="F164" s="30">
        <f>ROUND(9.67536,5)</f>
        <v>9.67536</v>
      </c>
      <c r="G164" s="28"/>
      <c r="H164" s="40"/>
    </row>
    <row r="165" spans="1:8" ht="12.75" customHeight="1">
      <c r="A165" s="26">
        <v>43958</v>
      </c>
      <c r="B165" s="27"/>
      <c r="C165" s="30">
        <f>ROUND(9.51,5)</f>
        <v>9.51</v>
      </c>
      <c r="D165" s="30">
        <f>F165</f>
        <v>9.72681</v>
      </c>
      <c r="E165" s="30">
        <f>F165</f>
        <v>9.72681</v>
      </c>
      <c r="F165" s="30">
        <f>ROUND(9.72681,5)</f>
        <v>9.72681</v>
      </c>
      <c r="G165" s="28"/>
      <c r="H165" s="40"/>
    </row>
    <row r="166" spans="1:8" ht="12.75" customHeight="1">
      <c r="A166" s="26">
        <v>44049</v>
      </c>
      <c r="B166" s="27"/>
      <c r="C166" s="30">
        <f>ROUND(9.51,5)</f>
        <v>9.51</v>
      </c>
      <c r="D166" s="30">
        <f>F166</f>
        <v>9.80071</v>
      </c>
      <c r="E166" s="30">
        <f>F166</f>
        <v>9.80071</v>
      </c>
      <c r="F166" s="30">
        <f>ROUND(9.80071,5)</f>
        <v>9.80071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ROUND(8.17,5)</f>
        <v>8.17</v>
      </c>
      <c r="D168" s="30">
        <f>F168</f>
        <v>8.18871</v>
      </c>
      <c r="E168" s="30">
        <f>F168</f>
        <v>8.18871</v>
      </c>
      <c r="F168" s="30">
        <f>ROUND(8.18871,5)</f>
        <v>8.18871</v>
      </c>
      <c r="G168" s="28"/>
      <c r="H168" s="40"/>
    </row>
    <row r="169" spans="1:8" ht="12.75" customHeight="1">
      <c r="A169" s="26">
        <v>43776</v>
      </c>
      <c r="B169" s="27"/>
      <c r="C169" s="30">
        <f>ROUND(8.17,5)</f>
        <v>8.17</v>
      </c>
      <c r="D169" s="30">
        <f>F169</f>
        <v>8.22712</v>
      </c>
      <c r="E169" s="30">
        <f>F169</f>
        <v>8.22712</v>
      </c>
      <c r="F169" s="30">
        <f>ROUND(8.22712,5)</f>
        <v>8.22712</v>
      </c>
      <c r="G169" s="28"/>
      <c r="H169" s="40"/>
    </row>
    <row r="170" spans="1:8" ht="12.75" customHeight="1">
      <c r="A170" s="26">
        <v>43867</v>
      </c>
      <c r="B170" s="27"/>
      <c r="C170" s="30">
        <f>ROUND(8.17,5)</f>
        <v>8.17</v>
      </c>
      <c r="D170" s="30">
        <f>F170</f>
        <v>8.25532</v>
      </c>
      <c r="E170" s="30">
        <f>F170</f>
        <v>8.25532</v>
      </c>
      <c r="F170" s="30">
        <f>ROUND(8.25532,5)</f>
        <v>8.25532</v>
      </c>
      <c r="G170" s="28"/>
      <c r="H170" s="40"/>
    </row>
    <row r="171" spans="1:8" ht="12.75" customHeight="1">
      <c r="A171" s="26">
        <v>43958</v>
      </c>
      <c r="B171" s="27"/>
      <c r="C171" s="30">
        <f>ROUND(8.17,5)</f>
        <v>8.17</v>
      </c>
      <c r="D171" s="30">
        <f>F171</f>
        <v>8.27125</v>
      </c>
      <c r="E171" s="30">
        <f>F171</f>
        <v>8.27125</v>
      </c>
      <c r="F171" s="30">
        <f>ROUND(8.27125,5)</f>
        <v>8.27125</v>
      </c>
      <c r="G171" s="28"/>
      <c r="H171" s="40"/>
    </row>
    <row r="172" spans="1:8" ht="12.75" customHeight="1">
      <c r="A172" s="26">
        <v>44049</v>
      </c>
      <c r="B172" s="27"/>
      <c r="C172" s="30">
        <f>ROUND(8.17,5)</f>
        <v>8.17</v>
      </c>
      <c r="D172" s="30">
        <f>F172</f>
        <v>8.32322</v>
      </c>
      <c r="E172" s="30">
        <f>F172</f>
        <v>8.32322</v>
      </c>
      <c r="F172" s="30">
        <f>ROUND(8.32322,5)</f>
        <v>8.32322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ROUND(2.85,5)</f>
        <v>2.85</v>
      </c>
      <c r="D174" s="30">
        <f>F174</f>
        <v>301.97063</v>
      </c>
      <c r="E174" s="30">
        <f>F174</f>
        <v>301.97063</v>
      </c>
      <c r="F174" s="30">
        <f>ROUND(301.97063,5)</f>
        <v>301.97063</v>
      </c>
      <c r="G174" s="28"/>
      <c r="H174" s="40"/>
    </row>
    <row r="175" spans="1:8" ht="12.75" customHeight="1">
      <c r="A175" s="26">
        <v>43776</v>
      </c>
      <c r="B175" s="27"/>
      <c r="C175" s="30">
        <f>ROUND(2.85,5)</f>
        <v>2.85</v>
      </c>
      <c r="D175" s="30">
        <f>F175</f>
        <v>308.02802</v>
      </c>
      <c r="E175" s="30">
        <f>F175</f>
        <v>308.02802</v>
      </c>
      <c r="F175" s="30">
        <f>ROUND(308.02802,5)</f>
        <v>308.02802</v>
      </c>
      <c r="G175" s="28"/>
      <c r="H175" s="40"/>
    </row>
    <row r="176" spans="1:8" ht="12.75" customHeight="1">
      <c r="A176" s="26">
        <v>43867</v>
      </c>
      <c r="B176" s="27"/>
      <c r="C176" s="30">
        <f>ROUND(2.85,5)</f>
        <v>2.85</v>
      </c>
      <c r="D176" s="30">
        <f>F176</f>
        <v>306.24977</v>
      </c>
      <c r="E176" s="30">
        <f>F176</f>
        <v>306.24977</v>
      </c>
      <c r="F176" s="30">
        <f>ROUND(306.24977,5)</f>
        <v>306.24977</v>
      </c>
      <c r="G176" s="28"/>
      <c r="H176" s="40"/>
    </row>
    <row r="177" spans="1:8" ht="12.75" customHeight="1">
      <c r="A177" s="26">
        <v>43958</v>
      </c>
      <c r="B177" s="27"/>
      <c r="C177" s="30">
        <f>ROUND(2.85,5)</f>
        <v>2.85</v>
      </c>
      <c r="D177" s="30">
        <f>F177</f>
        <v>312.30754</v>
      </c>
      <c r="E177" s="30">
        <f>F177</f>
        <v>312.30754</v>
      </c>
      <c r="F177" s="30">
        <f>ROUND(312.30754,5)</f>
        <v>312.30754</v>
      </c>
      <c r="G177" s="28"/>
      <c r="H177" s="40"/>
    </row>
    <row r="178" spans="1:8" ht="12.75" customHeight="1">
      <c r="A178" s="26">
        <v>44049</v>
      </c>
      <c r="B178" s="27"/>
      <c r="C178" s="30">
        <f>ROUND(2.85,5)</f>
        <v>2.85</v>
      </c>
      <c r="D178" s="30">
        <f>F178</f>
        <v>310.20182</v>
      </c>
      <c r="E178" s="30">
        <f>F178</f>
        <v>310.20182</v>
      </c>
      <c r="F178" s="30">
        <f>ROUND(310.20182,5)</f>
        <v>310.20182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ROUND(3.4,5)</f>
        <v>3.4</v>
      </c>
      <c r="D180" s="30">
        <f>F180</f>
        <v>231.48011</v>
      </c>
      <c r="E180" s="30">
        <f>F180</f>
        <v>231.48011</v>
      </c>
      <c r="F180" s="30">
        <f>ROUND(231.48011,5)</f>
        <v>231.48011</v>
      </c>
      <c r="G180" s="28"/>
      <c r="H180" s="40"/>
    </row>
    <row r="181" spans="1:8" ht="12.75" customHeight="1">
      <c r="A181" s="26">
        <v>43776</v>
      </c>
      <c r="B181" s="27"/>
      <c r="C181" s="30">
        <f>ROUND(3.4,5)</f>
        <v>3.4</v>
      </c>
      <c r="D181" s="30">
        <f>F181</f>
        <v>236.12342</v>
      </c>
      <c r="E181" s="30">
        <f>F181</f>
        <v>236.12342</v>
      </c>
      <c r="F181" s="30">
        <f>ROUND(236.12342,5)</f>
        <v>236.12342</v>
      </c>
      <c r="G181" s="28"/>
      <c r="H181" s="40"/>
    </row>
    <row r="182" spans="1:8" ht="12.75" customHeight="1">
      <c r="A182" s="26">
        <v>43867</v>
      </c>
      <c r="B182" s="27"/>
      <c r="C182" s="30">
        <f>ROUND(3.4,5)</f>
        <v>3.4</v>
      </c>
      <c r="D182" s="30">
        <f>F182</f>
        <v>236.56417</v>
      </c>
      <c r="E182" s="30">
        <f>F182</f>
        <v>236.56417</v>
      </c>
      <c r="F182" s="30">
        <f>ROUND(236.56417,5)</f>
        <v>236.56417</v>
      </c>
      <c r="G182" s="28"/>
      <c r="H182" s="40"/>
    </row>
    <row r="183" spans="1:8" ht="12.75" customHeight="1">
      <c r="A183" s="26">
        <v>43958</v>
      </c>
      <c r="B183" s="27"/>
      <c r="C183" s="30">
        <f>ROUND(3.4,5)</f>
        <v>3.4</v>
      </c>
      <c r="D183" s="30">
        <f>F183</f>
        <v>241.24314</v>
      </c>
      <c r="E183" s="30">
        <f>F183</f>
        <v>241.24314</v>
      </c>
      <c r="F183" s="30">
        <f>ROUND(241.24314,5)</f>
        <v>241.24314</v>
      </c>
      <c r="G183" s="28"/>
      <c r="H183" s="40"/>
    </row>
    <row r="184" spans="1:8" ht="12.75" customHeight="1">
      <c r="A184" s="26">
        <v>44049</v>
      </c>
      <c r="B184" s="27"/>
      <c r="C184" s="30">
        <f>ROUND(3.4,5)</f>
        <v>3.4</v>
      </c>
      <c r="D184" s="30">
        <f>F184</f>
        <v>241.49903</v>
      </c>
      <c r="E184" s="30">
        <f>F184</f>
        <v>241.49903</v>
      </c>
      <c r="F184" s="30">
        <f>ROUND(241.49903,5)</f>
        <v>241.49903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ROUND(6.345,5)</f>
        <v>6.345</v>
      </c>
      <c r="D186" s="30">
        <f>F186</f>
        <v>6.02691</v>
      </c>
      <c r="E186" s="30">
        <f>F186</f>
        <v>6.02691</v>
      </c>
      <c r="F186" s="30">
        <f>ROUND(6.02691,5)</f>
        <v>6.02691</v>
      </c>
      <c r="G186" s="28"/>
      <c r="H186" s="40"/>
    </row>
    <row r="187" spans="1:8" ht="12.75" customHeight="1">
      <c r="A187" s="26">
        <v>43776</v>
      </c>
      <c r="B187" s="27"/>
      <c r="C187" s="30">
        <f>ROUND(6.345,5)</f>
        <v>6.345</v>
      </c>
      <c r="D187" s="30">
        <f>F187</f>
        <v>3.88874</v>
      </c>
      <c r="E187" s="30">
        <f>F187</f>
        <v>3.88874</v>
      </c>
      <c r="F187" s="30">
        <f>ROUND(3.88874,5)</f>
        <v>3.88874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43678</v>
      </c>
      <c r="B189" s="27"/>
      <c r="C189" s="30">
        <f>ROUND(6.48,5)</f>
        <v>6.48</v>
      </c>
      <c r="D189" s="30">
        <f>F189</f>
        <v>6.41708</v>
      </c>
      <c r="E189" s="30">
        <f>F189</f>
        <v>6.41708</v>
      </c>
      <c r="F189" s="30">
        <f>ROUND(6.41708,5)</f>
        <v>6.41708</v>
      </c>
      <c r="G189" s="28"/>
      <c r="H189" s="40"/>
    </row>
    <row r="190" spans="1:8" ht="12.75" customHeight="1">
      <c r="A190" s="26">
        <v>43776</v>
      </c>
      <c r="B190" s="27"/>
      <c r="C190" s="30">
        <f>ROUND(6.48,5)</f>
        <v>6.48</v>
      </c>
      <c r="D190" s="30">
        <f>F190</f>
        <v>6.2053</v>
      </c>
      <c r="E190" s="30">
        <f>F190</f>
        <v>6.2053</v>
      </c>
      <c r="F190" s="30">
        <f>ROUND(6.2053,5)</f>
        <v>6.2053</v>
      </c>
      <c r="G190" s="28"/>
      <c r="H190" s="40"/>
    </row>
    <row r="191" spans="1:8" ht="12.75" customHeight="1">
      <c r="A191" s="26">
        <v>43867</v>
      </c>
      <c r="B191" s="27"/>
      <c r="C191" s="30">
        <f>ROUND(6.48,5)</f>
        <v>6.48</v>
      </c>
      <c r="D191" s="30">
        <f>F191</f>
        <v>5.87322</v>
      </c>
      <c r="E191" s="30">
        <f>F191</f>
        <v>5.87322</v>
      </c>
      <c r="F191" s="30">
        <f>ROUND(5.87322,5)</f>
        <v>5.87322</v>
      </c>
      <c r="G191" s="28"/>
      <c r="H191" s="40"/>
    </row>
    <row r="192" spans="1:8" ht="12.75" customHeight="1">
      <c r="A192" s="26">
        <v>43958</v>
      </c>
      <c r="B192" s="27"/>
      <c r="C192" s="30">
        <f>ROUND(6.48,5)</f>
        <v>6.48</v>
      </c>
      <c r="D192" s="30">
        <f>F192</f>
        <v>5.27411</v>
      </c>
      <c r="E192" s="30">
        <f>F192</f>
        <v>5.27411</v>
      </c>
      <c r="F192" s="30">
        <f>ROUND(5.27411,5)</f>
        <v>5.27411</v>
      </c>
      <c r="G192" s="28"/>
      <c r="H192" s="40"/>
    </row>
    <row r="193" spans="1:8" ht="12.75" customHeight="1">
      <c r="A193" s="26">
        <v>44049</v>
      </c>
      <c r="B193" s="27"/>
      <c r="C193" s="30">
        <f>ROUND(6.48,5)</f>
        <v>6.48</v>
      </c>
      <c r="D193" s="30">
        <f>F193</f>
        <v>4.47029</v>
      </c>
      <c r="E193" s="30">
        <f>F193</f>
        <v>4.47029</v>
      </c>
      <c r="F193" s="30">
        <f>ROUND(4.47029,5)</f>
        <v>4.47029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43678</v>
      </c>
      <c r="B195" s="27"/>
      <c r="C195" s="30">
        <f>ROUND(9.475,5)</f>
        <v>9.475</v>
      </c>
      <c r="D195" s="30">
        <f>F195</f>
        <v>9.50272</v>
      </c>
      <c r="E195" s="30">
        <f>F195</f>
        <v>9.50272</v>
      </c>
      <c r="F195" s="30">
        <f>ROUND(9.50272,5)</f>
        <v>9.50272</v>
      </c>
      <c r="G195" s="28"/>
      <c r="H195" s="40"/>
    </row>
    <row r="196" spans="1:8" ht="12.75" customHeight="1">
      <c r="A196" s="26">
        <v>43776</v>
      </c>
      <c r="B196" s="27"/>
      <c r="C196" s="30">
        <f>ROUND(9.475,5)</f>
        <v>9.475</v>
      </c>
      <c r="D196" s="30">
        <f>F196</f>
        <v>9.56333</v>
      </c>
      <c r="E196" s="30">
        <f>F196</f>
        <v>9.56333</v>
      </c>
      <c r="F196" s="30">
        <f>ROUND(9.56333,5)</f>
        <v>9.56333</v>
      </c>
      <c r="G196" s="28"/>
      <c r="H196" s="40"/>
    </row>
    <row r="197" spans="1:8" ht="12.75" customHeight="1">
      <c r="A197" s="26">
        <v>43867</v>
      </c>
      <c r="B197" s="27"/>
      <c r="C197" s="30">
        <f>ROUND(9.475,5)</f>
        <v>9.475</v>
      </c>
      <c r="D197" s="30">
        <f>F197</f>
        <v>9.61586</v>
      </c>
      <c r="E197" s="30">
        <f>F197</f>
        <v>9.61586</v>
      </c>
      <c r="F197" s="30">
        <f>ROUND(9.61586,5)</f>
        <v>9.61586</v>
      </c>
      <c r="G197" s="28"/>
      <c r="H197" s="40"/>
    </row>
    <row r="198" spans="1:8" ht="12.75" customHeight="1">
      <c r="A198" s="26">
        <v>43958</v>
      </c>
      <c r="B198" s="27"/>
      <c r="C198" s="30">
        <f>ROUND(9.475,5)</f>
        <v>9.475</v>
      </c>
      <c r="D198" s="30">
        <f>F198</f>
        <v>9.66249</v>
      </c>
      <c r="E198" s="30">
        <f>F198</f>
        <v>9.66249</v>
      </c>
      <c r="F198" s="30">
        <f>ROUND(9.66249,5)</f>
        <v>9.66249</v>
      </c>
      <c r="G198" s="28"/>
      <c r="H198" s="40"/>
    </row>
    <row r="199" spans="1:8" ht="12.75" customHeight="1">
      <c r="A199" s="26">
        <v>44049</v>
      </c>
      <c r="B199" s="27"/>
      <c r="C199" s="30">
        <f>ROUND(9.475,5)</f>
        <v>9.475</v>
      </c>
      <c r="D199" s="30">
        <f>F199</f>
        <v>9.72928</v>
      </c>
      <c r="E199" s="30">
        <f>F199</f>
        <v>9.72928</v>
      </c>
      <c r="F199" s="30">
        <f>ROUND(9.72928,5)</f>
        <v>9.72928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43678</v>
      </c>
      <c r="B201" s="27"/>
      <c r="C201" s="30">
        <f>ROUND(3.24,5)</f>
        <v>3.24</v>
      </c>
      <c r="D201" s="30">
        <f>F201</f>
        <v>189.3523</v>
      </c>
      <c r="E201" s="30">
        <f>F201</f>
        <v>189.3523</v>
      </c>
      <c r="F201" s="30">
        <f>ROUND(189.3523,5)</f>
        <v>189.3523</v>
      </c>
      <c r="G201" s="28"/>
      <c r="H201" s="40"/>
    </row>
    <row r="202" spans="1:8" ht="12.75" customHeight="1">
      <c r="A202" s="26">
        <v>43776</v>
      </c>
      <c r="B202" s="27"/>
      <c r="C202" s="30">
        <f>ROUND(3.24,5)</f>
        <v>3.24</v>
      </c>
      <c r="D202" s="30">
        <f>F202</f>
        <v>190.54385</v>
      </c>
      <c r="E202" s="30">
        <f>F202</f>
        <v>190.54385</v>
      </c>
      <c r="F202" s="30">
        <f>ROUND(190.54385,5)</f>
        <v>190.54385</v>
      </c>
      <c r="G202" s="28"/>
      <c r="H202" s="40"/>
    </row>
    <row r="203" spans="1:8" ht="12.75" customHeight="1">
      <c r="A203" s="26">
        <v>43867</v>
      </c>
      <c r="B203" s="27"/>
      <c r="C203" s="30">
        <f>ROUND(3.24,5)</f>
        <v>3.24</v>
      </c>
      <c r="D203" s="30">
        <f>F203</f>
        <v>194.18394</v>
      </c>
      <c r="E203" s="30">
        <f>F203</f>
        <v>194.18394</v>
      </c>
      <c r="F203" s="30">
        <f>ROUND(194.18394,5)</f>
        <v>194.18394</v>
      </c>
      <c r="G203" s="28"/>
      <c r="H203" s="40"/>
    </row>
    <row r="204" spans="1:8" ht="12.75" customHeight="1">
      <c r="A204" s="26">
        <v>43958</v>
      </c>
      <c r="B204" s="27"/>
      <c r="C204" s="30">
        <f>ROUND(3.24,5)</f>
        <v>3.24</v>
      </c>
      <c r="D204" s="30">
        <f>F204</f>
        <v>195.37295</v>
      </c>
      <c r="E204" s="30">
        <f>F204</f>
        <v>195.37295</v>
      </c>
      <c r="F204" s="30">
        <f>ROUND(195.37295,5)</f>
        <v>195.37295</v>
      </c>
      <c r="G204" s="28"/>
      <c r="H204" s="40"/>
    </row>
    <row r="205" spans="1:8" ht="12.75" customHeight="1">
      <c r="A205" s="26">
        <v>44049</v>
      </c>
      <c r="B205" s="27"/>
      <c r="C205" s="30">
        <f>ROUND(3.24,5)</f>
        <v>3.24</v>
      </c>
      <c r="D205" s="30">
        <f>F205</f>
        <v>198.9322</v>
      </c>
      <c r="E205" s="30">
        <f>F205</f>
        <v>198.9322</v>
      </c>
      <c r="F205" s="30">
        <f>ROUND(198.9322,5)</f>
        <v>198.9322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43678</v>
      </c>
      <c r="B207" s="27"/>
      <c r="C207" s="30">
        <f>ROUND(2.575,5)</f>
        <v>2.575</v>
      </c>
      <c r="D207" s="30">
        <f>F207</f>
        <v>159.75728</v>
      </c>
      <c r="E207" s="30">
        <f>F207</f>
        <v>159.75728</v>
      </c>
      <c r="F207" s="30">
        <f>ROUND(159.75728,5)</f>
        <v>159.75728</v>
      </c>
      <c r="G207" s="28"/>
      <c r="H207" s="40"/>
    </row>
    <row r="208" spans="1:8" ht="12.75" customHeight="1">
      <c r="A208" s="26">
        <v>43776</v>
      </c>
      <c r="B208" s="27"/>
      <c r="C208" s="30">
        <f>ROUND(2.575,5)</f>
        <v>2.575</v>
      </c>
      <c r="D208" s="30">
        <f>F208</f>
        <v>162.96193</v>
      </c>
      <c r="E208" s="30">
        <f>F208</f>
        <v>162.96193</v>
      </c>
      <c r="F208" s="30">
        <f>ROUND(162.96193,5)</f>
        <v>162.96193</v>
      </c>
      <c r="G208" s="28"/>
      <c r="H208" s="40"/>
    </row>
    <row r="209" spans="1:8" ht="12.75" customHeight="1">
      <c r="A209" s="26">
        <v>43867</v>
      </c>
      <c r="B209" s="27"/>
      <c r="C209" s="30">
        <f>ROUND(2.575,5)</f>
        <v>2.575</v>
      </c>
      <c r="D209" s="30">
        <f>F209</f>
        <v>163.82887</v>
      </c>
      <c r="E209" s="30">
        <f>F209</f>
        <v>163.82887</v>
      </c>
      <c r="F209" s="30">
        <f>ROUND(163.82887,5)</f>
        <v>163.82887</v>
      </c>
      <c r="G209" s="28"/>
      <c r="H209" s="40"/>
    </row>
    <row r="210" spans="1:8" ht="12.75" customHeight="1">
      <c r="A210" s="26">
        <v>43958</v>
      </c>
      <c r="B210" s="27"/>
      <c r="C210" s="30">
        <f>ROUND(2.575,5)</f>
        <v>2.575</v>
      </c>
      <c r="D210" s="30">
        <f>F210</f>
        <v>167.06939</v>
      </c>
      <c r="E210" s="30">
        <f>F210</f>
        <v>167.06939</v>
      </c>
      <c r="F210" s="30">
        <f>ROUND(167.06939,5)</f>
        <v>167.06939</v>
      </c>
      <c r="G210" s="28"/>
      <c r="H210" s="40"/>
    </row>
    <row r="211" spans="1:8" ht="12.75" customHeight="1">
      <c r="A211" s="26">
        <v>44049</v>
      </c>
      <c r="B211" s="27"/>
      <c r="C211" s="30">
        <f>ROUND(2.575,5)</f>
        <v>2.575</v>
      </c>
      <c r="D211" s="30">
        <f>F211</f>
        <v>167.82036</v>
      </c>
      <c r="E211" s="30">
        <f>F211</f>
        <v>167.82036</v>
      </c>
      <c r="F211" s="30">
        <f>ROUND(167.82036,5)</f>
        <v>167.82036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43678</v>
      </c>
      <c r="B213" s="27"/>
      <c r="C213" s="30">
        <f>ROUND(9.085,5)</f>
        <v>9.085</v>
      </c>
      <c r="D213" s="30">
        <f>F213</f>
        <v>9.11197</v>
      </c>
      <c r="E213" s="30">
        <f>F213</f>
        <v>9.11197</v>
      </c>
      <c r="F213" s="30">
        <f>ROUND(9.11197,5)</f>
        <v>9.11197</v>
      </c>
      <c r="G213" s="28"/>
      <c r="H213" s="40"/>
    </row>
    <row r="214" spans="1:8" ht="12.75" customHeight="1">
      <c r="A214" s="26">
        <v>43776</v>
      </c>
      <c r="B214" s="27"/>
      <c r="C214" s="30">
        <f>ROUND(9.085,5)</f>
        <v>9.085</v>
      </c>
      <c r="D214" s="30">
        <f>F214</f>
        <v>9.17376</v>
      </c>
      <c r="E214" s="30">
        <f>F214</f>
        <v>9.17376</v>
      </c>
      <c r="F214" s="30">
        <f>ROUND(9.17376,5)</f>
        <v>9.17376</v>
      </c>
      <c r="G214" s="28"/>
      <c r="H214" s="40"/>
    </row>
    <row r="215" spans="1:8" ht="12.75" customHeight="1">
      <c r="A215" s="26">
        <v>43867</v>
      </c>
      <c r="B215" s="27"/>
      <c r="C215" s="30">
        <f>ROUND(9.085,5)</f>
        <v>9.085</v>
      </c>
      <c r="D215" s="30">
        <f>F215</f>
        <v>9.22903</v>
      </c>
      <c r="E215" s="30">
        <f>F215</f>
        <v>9.22903</v>
      </c>
      <c r="F215" s="30">
        <f>ROUND(9.22903,5)</f>
        <v>9.22903</v>
      </c>
      <c r="G215" s="28"/>
      <c r="H215" s="40"/>
    </row>
    <row r="216" spans="1:8" ht="12.75" customHeight="1">
      <c r="A216" s="26">
        <v>43958</v>
      </c>
      <c r="B216" s="27"/>
      <c r="C216" s="30">
        <f>ROUND(9.085,5)</f>
        <v>9.085</v>
      </c>
      <c r="D216" s="30">
        <f>F216</f>
        <v>9.27086</v>
      </c>
      <c r="E216" s="30">
        <f>F216</f>
        <v>9.27086</v>
      </c>
      <c r="F216" s="30">
        <f>ROUND(9.27086,5)</f>
        <v>9.27086</v>
      </c>
      <c r="G216" s="28"/>
      <c r="H216" s="40"/>
    </row>
    <row r="217" spans="1:8" ht="12.75" customHeight="1">
      <c r="A217" s="26">
        <v>44049</v>
      </c>
      <c r="B217" s="27"/>
      <c r="C217" s="30">
        <f>ROUND(9.085,5)</f>
        <v>9.085</v>
      </c>
      <c r="D217" s="30">
        <f>F217</f>
        <v>9.33701</v>
      </c>
      <c r="E217" s="30">
        <f>F217</f>
        <v>9.33701</v>
      </c>
      <c r="F217" s="30">
        <f>ROUND(9.33701,5)</f>
        <v>9.33701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43678</v>
      </c>
      <c r="B219" s="27"/>
      <c r="C219" s="30">
        <f>ROUND(9.78,5)</f>
        <v>9.78</v>
      </c>
      <c r="D219" s="30">
        <f>F219</f>
        <v>9.80937</v>
      </c>
      <c r="E219" s="30">
        <f>F219</f>
        <v>9.80937</v>
      </c>
      <c r="F219" s="30">
        <f>ROUND(9.80937,5)</f>
        <v>9.80937</v>
      </c>
      <c r="G219" s="28"/>
      <c r="H219" s="40"/>
    </row>
    <row r="220" spans="1:8" ht="12.75" customHeight="1">
      <c r="A220" s="26">
        <v>43776</v>
      </c>
      <c r="B220" s="27"/>
      <c r="C220" s="30">
        <f>ROUND(9.78,5)</f>
        <v>9.78</v>
      </c>
      <c r="D220" s="30">
        <f>F220</f>
        <v>9.8763</v>
      </c>
      <c r="E220" s="30">
        <f>F220</f>
        <v>9.8763</v>
      </c>
      <c r="F220" s="30">
        <f>ROUND(9.8763,5)</f>
        <v>9.8763</v>
      </c>
      <c r="G220" s="28"/>
      <c r="H220" s="40"/>
    </row>
    <row r="221" spans="1:8" ht="12.75" customHeight="1">
      <c r="A221" s="26">
        <v>43867</v>
      </c>
      <c r="B221" s="27"/>
      <c r="C221" s="30">
        <f>ROUND(9.78,5)</f>
        <v>9.78</v>
      </c>
      <c r="D221" s="30">
        <f>F221</f>
        <v>9.93706</v>
      </c>
      <c r="E221" s="30">
        <f>F221</f>
        <v>9.93706</v>
      </c>
      <c r="F221" s="30">
        <f>ROUND(9.93706,5)</f>
        <v>9.93706</v>
      </c>
      <c r="G221" s="28"/>
      <c r="H221" s="40"/>
    </row>
    <row r="222" spans="1:8" ht="12.75" customHeight="1">
      <c r="A222" s="26">
        <v>43958</v>
      </c>
      <c r="B222" s="27"/>
      <c r="C222" s="30">
        <f>ROUND(9.78,5)</f>
        <v>9.78</v>
      </c>
      <c r="D222" s="30">
        <f>F222</f>
        <v>9.98687</v>
      </c>
      <c r="E222" s="30">
        <f>F222</f>
        <v>9.98687</v>
      </c>
      <c r="F222" s="30">
        <f>ROUND(9.98687,5)</f>
        <v>9.98687</v>
      </c>
      <c r="G222" s="28"/>
      <c r="H222" s="40"/>
    </row>
    <row r="223" spans="1:8" ht="12.75" customHeight="1">
      <c r="A223" s="26">
        <v>44049</v>
      </c>
      <c r="B223" s="27"/>
      <c r="C223" s="30">
        <f>ROUND(9.78,5)</f>
        <v>9.78</v>
      </c>
      <c r="D223" s="30">
        <f>F223</f>
        <v>10.0553</v>
      </c>
      <c r="E223" s="30">
        <f>F223</f>
        <v>10.0553</v>
      </c>
      <c r="F223" s="30">
        <f>ROUND(10.0553,5)</f>
        <v>10.0553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43678</v>
      </c>
      <c r="B225" s="27"/>
      <c r="C225" s="30">
        <f>ROUND(9.79,5)</f>
        <v>9.79</v>
      </c>
      <c r="D225" s="30">
        <f>F225</f>
        <v>9.81938</v>
      </c>
      <c r="E225" s="30">
        <f>F225</f>
        <v>9.81938</v>
      </c>
      <c r="F225" s="30">
        <f>ROUND(9.81938,5)</f>
        <v>9.81938</v>
      </c>
      <c r="G225" s="28"/>
      <c r="H225" s="40"/>
    </row>
    <row r="226" spans="1:8" ht="12.75" customHeight="1">
      <c r="A226" s="26">
        <v>43776</v>
      </c>
      <c r="B226" s="27"/>
      <c r="C226" s="30">
        <f>ROUND(9.79,5)</f>
        <v>9.79</v>
      </c>
      <c r="D226" s="30">
        <f>F226</f>
        <v>9.88624</v>
      </c>
      <c r="E226" s="30">
        <f>F226</f>
        <v>9.88624</v>
      </c>
      <c r="F226" s="30">
        <f>ROUND(9.88624,5)</f>
        <v>9.88624</v>
      </c>
      <c r="G226" s="28"/>
      <c r="H226" s="40"/>
    </row>
    <row r="227" spans="1:8" ht="12.75" customHeight="1">
      <c r="A227" s="26">
        <v>43867</v>
      </c>
      <c r="B227" s="27"/>
      <c r="C227" s="30">
        <f>ROUND(9.79,5)</f>
        <v>9.79</v>
      </c>
      <c r="D227" s="30">
        <f>F227</f>
        <v>9.94697</v>
      </c>
      <c r="E227" s="30">
        <f>F227</f>
        <v>9.94697</v>
      </c>
      <c r="F227" s="30">
        <f>ROUND(9.94697,5)</f>
        <v>9.94697</v>
      </c>
      <c r="G227" s="28"/>
      <c r="H227" s="40"/>
    </row>
    <row r="228" spans="1:8" ht="12.75" customHeight="1">
      <c r="A228" s="26">
        <v>43958</v>
      </c>
      <c r="B228" s="27"/>
      <c r="C228" s="30">
        <f>ROUND(9.79,5)</f>
        <v>9.79</v>
      </c>
      <c r="D228" s="30">
        <f>F228</f>
        <v>9.99671</v>
      </c>
      <c r="E228" s="30">
        <f>F228</f>
        <v>9.99671</v>
      </c>
      <c r="F228" s="30">
        <f>ROUND(9.99671,5)</f>
        <v>9.99671</v>
      </c>
      <c r="G228" s="28"/>
      <c r="H228" s="40"/>
    </row>
    <row r="229" spans="1:8" ht="12.75" customHeight="1">
      <c r="A229" s="26">
        <v>44049</v>
      </c>
      <c r="B229" s="27"/>
      <c r="C229" s="30">
        <f>ROUND(9.79,5)</f>
        <v>9.79</v>
      </c>
      <c r="D229" s="30">
        <f>F229</f>
        <v>10.06501</v>
      </c>
      <c r="E229" s="30">
        <f>F229</f>
        <v>10.06501</v>
      </c>
      <c r="F229" s="30">
        <f>ROUND(10.06501,5)</f>
        <v>10.06501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43678</v>
      </c>
      <c r="B231" s="27"/>
      <c r="C231" s="31">
        <f>ROUND(730.307,3)</f>
        <v>730.307</v>
      </c>
      <c r="D231" s="31">
        <f>F231</f>
        <v>736.497</v>
      </c>
      <c r="E231" s="31">
        <f>F231</f>
        <v>736.497</v>
      </c>
      <c r="F231" s="31">
        <f>ROUND(736.497,3)</f>
        <v>736.497</v>
      </c>
      <c r="G231" s="28"/>
      <c r="H231" s="40"/>
    </row>
    <row r="232" spans="1:8" ht="12.75" customHeight="1">
      <c r="A232" s="26">
        <v>43776</v>
      </c>
      <c r="B232" s="27"/>
      <c r="C232" s="31">
        <f>ROUND(730.307,3)</f>
        <v>730.307</v>
      </c>
      <c r="D232" s="31">
        <f>F232</f>
        <v>751.076</v>
      </c>
      <c r="E232" s="31">
        <f>F232</f>
        <v>751.076</v>
      </c>
      <c r="F232" s="31">
        <f>ROUND(751.076,3)</f>
        <v>751.076</v>
      </c>
      <c r="G232" s="28"/>
      <c r="H232" s="40"/>
    </row>
    <row r="233" spans="1:8" ht="12.75" customHeight="1">
      <c r="A233" s="26">
        <v>43867</v>
      </c>
      <c r="B233" s="27"/>
      <c r="C233" s="31">
        <f>ROUND(730.307,3)</f>
        <v>730.307</v>
      </c>
      <c r="D233" s="31">
        <f>F233</f>
        <v>765.247</v>
      </c>
      <c r="E233" s="31">
        <f>F233</f>
        <v>765.247</v>
      </c>
      <c r="F233" s="31">
        <f>ROUND(765.247,3)</f>
        <v>765.247</v>
      </c>
      <c r="G233" s="28"/>
      <c r="H233" s="40"/>
    </row>
    <row r="234" spans="1:8" ht="12.75" customHeight="1">
      <c r="A234" s="26">
        <v>43958</v>
      </c>
      <c r="B234" s="27"/>
      <c r="C234" s="31">
        <f>ROUND(730.307,3)</f>
        <v>730.307</v>
      </c>
      <c r="D234" s="31">
        <f>F234</f>
        <v>780.207</v>
      </c>
      <c r="E234" s="31">
        <f>F234</f>
        <v>780.207</v>
      </c>
      <c r="F234" s="31">
        <f>ROUND(780.207,3)</f>
        <v>780.207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1">
        <f>ROUND(649.266,3)</f>
        <v>649.266</v>
      </c>
      <c r="D236" s="31">
        <f>F236</f>
        <v>654.769</v>
      </c>
      <c r="E236" s="31">
        <f>F236</f>
        <v>654.769</v>
      </c>
      <c r="F236" s="31">
        <f>ROUND(654.769,3)</f>
        <v>654.769</v>
      </c>
      <c r="G236" s="28"/>
      <c r="H236" s="40"/>
    </row>
    <row r="237" spans="1:8" ht="12.75" customHeight="1">
      <c r="A237" s="26">
        <v>43776</v>
      </c>
      <c r="B237" s="27"/>
      <c r="C237" s="31">
        <f>ROUND(649.266,3)</f>
        <v>649.266</v>
      </c>
      <c r="D237" s="31">
        <f>F237</f>
        <v>667.73</v>
      </c>
      <c r="E237" s="31">
        <f>F237</f>
        <v>667.73</v>
      </c>
      <c r="F237" s="31">
        <f>ROUND(667.73,3)</f>
        <v>667.73</v>
      </c>
      <c r="G237" s="28"/>
      <c r="H237" s="40"/>
    </row>
    <row r="238" spans="1:8" ht="12.75" customHeight="1">
      <c r="A238" s="26">
        <v>43867</v>
      </c>
      <c r="B238" s="27"/>
      <c r="C238" s="31">
        <f>ROUND(649.266,3)</f>
        <v>649.266</v>
      </c>
      <c r="D238" s="31">
        <f>F238</f>
        <v>680.329</v>
      </c>
      <c r="E238" s="31">
        <f>F238</f>
        <v>680.329</v>
      </c>
      <c r="F238" s="31">
        <f>ROUND(680.329,3)</f>
        <v>680.329</v>
      </c>
      <c r="G238" s="28"/>
      <c r="H238" s="40"/>
    </row>
    <row r="239" spans="1:8" ht="12.75" customHeight="1">
      <c r="A239" s="26">
        <v>43958</v>
      </c>
      <c r="B239" s="27"/>
      <c r="C239" s="31">
        <f>ROUND(649.266,3)</f>
        <v>649.266</v>
      </c>
      <c r="D239" s="31">
        <f>F239</f>
        <v>693.629</v>
      </c>
      <c r="E239" s="31">
        <f>F239</f>
        <v>693.629</v>
      </c>
      <c r="F239" s="31">
        <f>ROUND(693.629,3)</f>
        <v>693.629</v>
      </c>
      <c r="G239" s="28"/>
      <c r="H239" s="40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0"/>
    </row>
    <row r="241" spans="1:8" ht="12.75" customHeight="1">
      <c r="A241" s="26">
        <v>43678</v>
      </c>
      <c r="B241" s="27"/>
      <c r="C241" s="31">
        <f>ROUND(754.246,3)</f>
        <v>754.246</v>
      </c>
      <c r="D241" s="31">
        <f>F241</f>
        <v>760.639</v>
      </c>
      <c r="E241" s="31">
        <f>F241</f>
        <v>760.639</v>
      </c>
      <c r="F241" s="31">
        <f>ROUND(760.639,3)</f>
        <v>760.639</v>
      </c>
      <c r="G241" s="28"/>
      <c r="H241" s="40"/>
    </row>
    <row r="242" spans="1:8" ht="12.75" customHeight="1">
      <c r="A242" s="26">
        <v>43776</v>
      </c>
      <c r="B242" s="27"/>
      <c r="C242" s="31">
        <f>ROUND(754.246,3)</f>
        <v>754.246</v>
      </c>
      <c r="D242" s="31">
        <f>F242</f>
        <v>775.696</v>
      </c>
      <c r="E242" s="31">
        <f>F242</f>
        <v>775.696</v>
      </c>
      <c r="F242" s="31">
        <f>ROUND(775.696,3)</f>
        <v>775.696</v>
      </c>
      <c r="G242" s="28"/>
      <c r="H242" s="40"/>
    </row>
    <row r="243" spans="1:8" ht="12.75" customHeight="1">
      <c r="A243" s="26">
        <v>43867</v>
      </c>
      <c r="B243" s="27"/>
      <c r="C243" s="31">
        <f>ROUND(754.246,3)</f>
        <v>754.246</v>
      </c>
      <c r="D243" s="31">
        <f>F243</f>
        <v>790.331</v>
      </c>
      <c r="E243" s="31">
        <f>F243</f>
        <v>790.331</v>
      </c>
      <c r="F243" s="31">
        <f>ROUND(790.331,3)</f>
        <v>790.331</v>
      </c>
      <c r="G243" s="28"/>
      <c r="H243" s="40"/>
    </row>
    <row r="244" spans="1:8" ht="12.75" customHeight="1">
      <c r="A244" s="26">
        <v>43958</v>
      </c>
      <c r="B244" s="27"/>
      <c r="C244" s="31">
        <f>ROUND(754.246,3)</f>
        <v>754.246</v>
      </c>
      <c r="D244" s="31">
        <f>F244</f>
        <v>805.782</v>
      </c>
      <c r="E244" s="31">
        <f>F244</f>
        <v>805.782</v>
      </c>
      <c r="F244" s="31">
        <f>ROUND(805.782,3)</f>
        <v>805.782</v>
      </c>
      <c r="G244" s="28"/>
      <c r="H244" s="40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0"/>
    </row>
    <row r="246" spans="1:8" ht="12.75" customHeight="1">
      <c r="A246" s="26">
        <v>43678</v>
      </c>
      <c r="B246" s="27"/>
      <c r="C246" s="31">
        <f>ROUND(675.36,3)</f>
        <v>675.36</v>
      </c>
      <c r="D246" s="31">
        <f>F246</f>
        <v>681.084</v>
      </c>
      <c r="E246" s="31">
        <f>F246</f>
        <v>681.084</v>
      </c>
      <c r="F246" s="31">
        <f>ROUND(681.084,3)</f>
        <v>681.084</v>
      </c>
      <c r="G246" s="28"/>
      <c r="H246" s="40"/>
    </row>
    <row r="247" spans="1:8" ht="12.75" customHeight="1">
      <c r="A247" s="26">
        <v>43776</v>
      </c>
      <c r="B247" s="27"/>
      <c r="C247" s="31">
        <f>ROUND(675.36,3)</f>
        <v>675.36</v>
      </c>
      <c r="D247" s="31">
        <f>F247</f>
        <v>694.567</v>
      </c>
      <c r="E247" s="31">
        <f>F247</f>
        <v>694.567</v>
      </c>
      <c r="F247" s="31">
        <f>ROUND(694.567,3)</f>
        <v>694.567</v>
      </c>
      <c r="G247" s="28"/>
      <c r="H247" s="40"/>
    </row>
    <row r="248" spans="1:8" ht="12.75" customHeight="1">
      <c r="A248" s="26">
        <v>43867</v>
      </c>
      <c r="B248" s="27"/>
      <c r="C248" s="31">
        <f>ROUND(675.36,3)</f>
        <v>675.36</v>
      </c>
      <c r="D248" s="31">
        <f>F248</f>
        <v>707.671</v>
      </c>
      <c r="E248" s="31">
        <f>F248</f>
        <v>707.671</v>
      </c>
      <c r="F248" s="31">
        <f>ROUND(707.671,3)</f>
        <v>707.671</v>
      </c>
      <c r="G248" s="28"/>
      <c r="H248" s="40"/>
    </row>
    <row r="249" spans="1:8" ht="12.75" customHeight="1">
      <c r="A249" s="26">
        <v>43958</v>
      </c>
      <c r="B249" s="27"/>
      <c r="C249" s="31">
        <f>ROUND(675.36,3)</f>
        <v>675.36</v>
      </c>
      <c r="D249" s="31">
        <f>F249</f>
        <v>721.506</v>
      </c>
      <c r="E249" s="31">
        <f>F249</f>
        <v>721.506</v>
      </c>
      <c r="F249" s="31">
        <f>ROUND(721.506,3)</f>
        <v>721.506</v>
      </c>
      <c r="G249" s="28"/>
      <c r="H249" s="40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0"/>
    </row>
    <row r="251" spans="1:8" ht="12.75" customHeight="1">
      <c r="A251" s="26">
        <v>43678</v>
      </c>
      <c r="B251" s="27"/>
      <c r="C251" s="31">
        <f>ROUND(257.064326508594,3)</f>
        <v>257.064</v>
      </c>
      <c r="D251" s="31">
        <f>F251</f>
        <v>259.273</v>
      </c>
      <c r="E251" s="31">
        <f>F251</f>
        <v>259.273</v>
      </c>
      <c r="F251" s="31">
        <f>ROUND(259.273,3)</f>
        <v>259.273</v>
      </c>
      <c r="G251" s="28"/>
      <c r="H251" s="40"/>
    </row>
    <row r="252" spans="1:8" ht="12.75" customHeight="1">
      <c r="A252" s="26">
        <v>43776</v>
      </c>
      <c r="B252" s="27"/>
      <c r="C252" s="31">
        <f>ROUND(257.064326508594,3)</f>
        <v>257.064</v>
      </c>
      <c r="D252" s="31">
        <f>F252</f>
        <v>264.474</v>
      </c>
      <c r="E252" s="31">
        <f>F252</f>
        <v>264.474</v>
      </c>
      <c r="F252" s="31">
        <f>ROUND(264.474,3)</f>
        <v>264.474</v>
      </c>
      <c r="G252" s="28"/>
      <c r="H252" s="40"/>
    </row>
    <row r="253" spans="1:8" ht="12.75" customHeight="1">
      <c r="A253" s="26">
        <v>43867</v>
      </c>
      <c r="B253" s="27"/>
      <c r="C253" s="31">
        <f>ROUND(257.064326508594,3)</f>
        <v>257.064</v>
      </c>
      <c r="D253" s="31">
        <f>F253</f>
        <v>269.526</v>
      </c>
      <c r="E253" s="31">
        <f>F253</f>
        <v>269.526</v>
      </c>
      <c r="F253" s="31">
        <f>ROUND(269.526,3)</f>
        <v>269.526</v>
      </c>
      <c r="G253" s="28"/>
      <c r="H253" s="40"/>
    </row>
    <row r="254" spans="1:8" ht="12.75" customHeight="1">
      <c r="A254" s="26">
        <v>43958</v>
      </c>
      <c r="B254" s="27"/>
      <c r="C254" s="31">
        <f>ROUND(257.064326508594,3)</f>
        <v>257.064</v>
      </c>
      <c r="D254" s="31">
        <f>F254</f>
        <v>274.856</v>
      </c>
      <c r="E254" s="31">
        <f>F254</f>
        <v>274.856</v>
      </c>
      <c r="F254" s="31">
        <f>ROUND(274.856,3)</f>
        <v>274.856</v>
      </c>
      <c r="G254" s="28"/>
      <c r="H254" s="40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43635</v>
      </c>
      <c r="B256" s="27"/>
      <c r="C256" s="31">
        <f>ROUND(7.05,3)</f>
        <v>7.05</v>
      </c>
      <c r="D256" s="31">
        <f>ROUND(7.08,3)</f>
        <v>7.08</v>
      </c>
      <c r="E256" s="31">
        <f>ROUND(6.98,3)</f>
        <v>6.98</v>
      </c>
      <c r="F256" s="31">
        <f>ROUND(7.03,3)</f>
        <v>7.03</v>
      </c>
      <c r="G256" s="28"/>
      <c r="H256" s="40"/>
    </row>
    <row r="257" spans="1:8" ht="12.75" customHeight="1">
      <c r="A257" s="26">
        <v>43726</v>
      </c>
      <c r="B257" s="27"/>
      <c r="C257" s="31">
        <f>ROUND(7.05,3)</f>
        <v>7.05</v>
      </c>
      <c r="D257" s="31">
        <f>ROUND(7.12,3)</f>
        <v>7.12</v>
      </c>
      <c r="E257" s="31">
        <f>ROUND(7.02,3)</f>
        <v>7.02</v>
      </c>
      <c r="F257" s="31">
        <f>ROUND(7.07,3)</f>
        <v>7.07</v>
      </c>
      <c r="G257" s="28"/>
      <c r="H257" s="40"/>
    </row>
    <row r="258" spans="1:8" ht="12.75" customHeight="1">
      <c r="A258" s="26">
        <v>43817</v>
      </c>
      <c r="B258" s="27"/>
      <c r="C258" s="31">
        <f>ROUND(7.05,3)</f>
        <v>7.05</v>
      </c>
      <c r="D258" s="31">
        <f>ROUND(7.18,3)</f>
        <v>7.18</v>
      </c>
      <c r="E258" s="31">
        <f>ROUND(7.08,3)</f>
        <v>7.08</v>
      </c>
      <c r="F258" s="31">
        <f>ROUND(7.13,3)</f>
        <v>7.13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ROUND(668.623,3)</f>
        <v>668.623</v>
      </c>
      <c r="D260" s="31">
        <f>F260</f>
        <v>674.29</v>
      </c>
      <c r="E260" s="31">
        <f>F260</f>
        <v>674.29</v>
      </c>
      <c r="F260" s="31">
        <f>ROUND(674.29,3)</f>
        <v>674.29</v>
      </c>
      <c r="G260" s="28"/>
      <c r="H260" s="40"/>
    </row>
    <row r="261" spans="1:8" ht="12.75" customHeight="1">
      <c r="A261" s="26">
        <v>43776</v>
      </c>
      <c r="B261" s="27"/>
      <c r="C261" s="31">
        <f>ROUND(668.623,3)</f>
        <v>668.623</v>
      </c>
      <c r="D261" s="31">
        <f>F261</f>
        <v>687.638</v>
      </c>
      <c r="E261" s="31">
        <f>F261</f>
        <v>687.638</v>
      </c>
      <c r="F261" s="31">
        <f>ROUND(687.638,3)</f>
        <v>687.638</v>
      </c>
      <c r="G261" s="28"/>
      <c r="H261" s="40"/>
    </row>
    <row r="262" spans="1:8" ht="12.75" customHeight="1">
      <c r="A262" s="26">
        <v>43867</v>
      </c>
      <c r="B262" s="27"/>
      <c r="C262" s="31">
        <f>ROUND(668.623,3)</f>
        <v>668.623</v>
      </c>
      <c r="D262" s="31">
        <f>F262</f>
        <v>700.612</v>
      </c>
      <c r="E262" s="31">
        <f>F262</f>
        <v>700.612</v>
      </c>
      <c r="F262" s="31">
        <f>ROUND(700.612,3)</f>
        <v>700.612</v>
      </c>
      <c r="G262" s="28"/>
      <c r="H262" s="40"/>
    </row>
    <row r="263" spans="1:8" ht="12.75" customHeight="1">
      <c r="A263" s="26">
        <v>43958</v>
      </c>
      <c r="B263" s="27"/>
      <c r="C263" s="31">
        <f>ROUND(668.623,3)</f>
        <v>668.623</v>
      </c>
      <c r="D263" s="31">
        <f>F263</f>
        <v>714.309</v>
      </c>
      <c r="E263" s="31">
        <f>F263</f>
        <v>714.309</v>
      </c>
      <c r="F263" s="31">
        <f>ROUND(714.309,3)</f>
        <v>714.309</v>
      </c>
      <c r="G263" s="28"/>
      <c r="H263" s="40"/>
    </row>
    <row r="264" spans="1:8" ht="12.75" customHeight="1">
      <c r="A264" s="26" t="s">
        <v>13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43913</v>
      </c>
      <c r="B265" s="27"/>
      <c r="C265" s="28">
        <f>ROUND(98.8289228175563,2)</f>
        <v>98.83</v>
      </c>
      <c r="D265" s="28">
        <f>F265</f>
        <v>98.58</v>
      </c>
      <c r="E265" s="28">
        <f>F265</f>
        <v>98.58</v>
      </c>
      <c r="F265" s="28">
        <f>ROUND(98.5793385294829,2)</f>
        <v>98.58</v>
      </c>
      <c r="G265" s="28"/>
      <c r="H265" s="40"/>
    </row>
    <row r="266" spans="1:8" ht="12.75" customHeight="1">
      <c r="A266" s="26" t="s">
        <v>14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45007</v>
      </c>
      <c r="B267" s="27"/>
      <c r="C267" s="28">
        <f>ROUND(95.4930922740763,2)</f>
        <v>95.49</v>
      </c>
      <c r="D267" s="28">
        <f>F267</f>
        <v>94.26</v>
      </c>
      <c r="E267" s="28">
        <f>F267</f>
        <v>94.26</v>
      </c>
      <c r="F267" s="28">
        <f>ROUND(94.2617343546461,2)</f>
        <v>94.26</v>
      </c>
      <c r="G267" s="28"/>
      <c r="H267" s="40"/>
    </row>
    <row r="268" spans="1:8" ht="12.75" customHeight="1">
      <c r="A268" s="26" t="s">
        <v>15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46834</v>
      </c>
      <c r="B269" s="27"/>
      <c r="C269" s="28">
        <f>ROUND(93.1900444504675,2)</f>
        <v>93.19</v>
      </c>
      <c r="D269" s="28">
        <f>F269</f>
        <v>92.49</v>
      </c>
      <c r="E269" s="28">
        <f>F269</f>
        <v>92.49</v>
      </c>
      <c r="F269" s="28">
        <f>ROUND(92.4865755208824,2)</f>
        <v>92.49</v>
      </c>
      <c r="G269" s="28"/>
      <c r="H269" s="40"/>
    </row>
    <row r="270" spans="1:8" ht="12.75" customHeight="1">
      <c r="A270" s="26" t="s">
        <v>65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43636</v>
      </c>
      <c r="B271" s="27"/>
      <c r="C271" s="28">
        <f>ROUND(99.8487896711542,2)</f>
        <v>99.85</v>
      </c>
      <c r="D271" s="28">
        <f>F271</f>
        <v>102.01</v>
      </c>
      <c r="E271" s="28">
        <f>F271</f>
        <v>102.01</v>
      </c>
      <c r="F271" s="28">
        <f>ROUND(102.012856144026,2)</f>
        <v>102.01</v>
      </c>
      <c r="G271" s="28"/>
      <c r="H271" s="40"/>
    </row>
    <row r="272" spans="1:8" ht="12.75" customHeight="1">
      <c r="A272" s="26" t="s">
        <v>66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43727</v>
      </c>
      <c r="B273" s="27"/>
      <c r="C273" s="28">
        <f>ROUND(99.8487896711542,2)</f>
        <v>99.85</v>
      </c>
      <c r="D273" s="28">
        <f>F273</f>
        <v>99.85</v>
      </c>
      <c r="E273" s="28">
        <f>F273</f>
        <v>99.85</v>
      </c>
      <c r="F273" s="28">
        <f>ROUND(99.8487896711542,2)</f>
        <v>99.85</v>
      </c>
      <c r="G273" s="28"/>
      <c r="H273" s="40"/>
    </row>
    <row r="274" spans="1:8" ht="12.75" customHeight="1">
      <c r="A274" s="26" t="s">
        <v>67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43637</v>
      </c>
      <c r="B275" s="27"/>
      <c r="C275" s="30">
        <f>ROUND(98.8289228175563,5)</f>
        <v>98.82892</v>
      </c>
      <c r="D275" s="30">
        <f>F275</f>
        <v>99.73948</v>
      </c>
      <c r="E275" s="30">
        <f>F275</f>
        <v>99.73948</v>
      </c>
      <c r="F275" s="30">
        <f>ROUND(99.7394752064332,5)</f>
        <v>99.73948</v>
      </c>
      <c r="G275" s="28"/>
      <c r="H275" s="40"/>
    </row>
    <row r="276" spans="1:8" ht="12.75" customHeight="1">
      <c r="A276" s="26" t="s">
        <v>68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43728</v>
      </c>
      <c r="B277" s="27"/>
      <c r="C277" s="30">
        <f>ROUND(98.8289228175563,5)</f>
        <v>98.82892</v>
      </c>
      <c r="D277" s="30">
        <f>F277</f>
        <v>101.84756</v>
      </c>
      <c r="E277" s="30">
        <f>F277</f>
        <v>101.84756</v>
      </c>
      <c r="F277" s="30">
        <f>ROUND(101.847563987172,5)</f>
        <v>101.84756</v>
      </c>
      <c r="G277" s="28"/>
      <c r="H277" s="40"/>
    </row>
    <row r="278" spans="1:8" ht="12.75" customHeight="1">
      <c r="A278" s="26" t="s">
        <v>69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44004</v>
      </c>
      <c r="B279" s="27"/>
      <c r="C279" s="28">
        <f>ROUND(98.8289228175563,2)</f>
        <v>98.83</v>
      </c>
      <c r="D279" s="28">
        <f>F279</f>
        <v>102.01</v>
      </c>
      <c r="E279" s="28">
        <f>F279</f>
        <v>102.01</v>
      </c>
      <c r="F279" s="28">
        <f>ROUND(102.006590815718,2)</f>
        <v>102.01</v>
      </c>
      <c r="G279" s="28"/>
      <c r="H279" s="40"/>
    </row>
    <row r="280" spans="1:8" ht="12.75" customHeight="1">
      <c r="A280" s="26" t="s">
        <v>70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44095</v>
      </c>
      <c r="B281" s="27"/>
      <c r="C281" s="28">
        <f>ROUND(98.8289228175563,2)</f>
        <v>98.83</v>
      </c>
      <c r="D281" s="28">
        <f>F281</f>
        <v>98.83</v>
      </c>
      <c r="E281" s="28">
        <f>F281</f>
        <v>98.83</v>
      </c>
      <c r="F281" s="28">
        <f>ROUND(98.8289228175563,2)</f>
        <v>98.83</v>
      </c>
      <c r="G281" s="28"/>
      <c r="H281" s="40"/>
    </row>
    <row r="282" spans="1:8" ht="12.75" customHeight="1">
      <c r="A282" s="26" t="s">
        <v>71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44182</v>
      </c>
      <c r="B283" s="27"/>
      <c r="C283" s="30">
        <f>ROUND(95.4930922740763,5)</f>
        <v>95.49309</v>
      </c>
      <c r="D283" s="30">
        <f>F283</f>
        <v>95.46443</v>
      </c>
      <c r="E283" s="30">
        <f>F283</f>
        <v>95.46443</v>
      </c>
      <c r="F283" s="30">
        <f>ROUND(95.4644337538083,5)</f>
        <v>95.46443</v>
      </c>
      <c r="G283" s="28"/>
      <c r="H283" s="40"/>
    </row>
    <row r="284" spans="1:8" ht="12.75" customHeight="1">
      <c r="A284" s="26" t="s">
        <v>72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44271</v>
      </c>
      <c r="B285" s="27"/>
      <c r="C285" s="30">
        <f>ROUND(95.4930922740763,5)</f>
        <v>95.49309</v>
      </c>
      <c r="D285" s="30">
        <f>F285</f>
        <v>94.47459</v>
      </c>
      <c r="E285" s="30">
        <f>F285</f>
        <v>94.47459</v>
      </c>
      <c r="F285" s="30">
        <f>ROUND(94.4745863705365,5)</f>
        <v>94.47459</v>
      </c>
      <c r="G285" s="28"/>
      <c r="H285" s="40"/>
    </row>
    <row r="286" spans="1:8" ht="12.75" customHeight="1">
      <c r="A286" s="26" t="s">
        <v>73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44362</v>
      </c>
      <c r="B287" s="27"/>
      <c r="C287" s="30">
        <f>ROUND(95.4930922740763,5)</f>
        <v>95.49309</v>
      </c>
      <c r="D287" s="30">
        <f>F287</f>
        <v>93.45191</v>
      </c>
      <c r="E287" s="30">
        <f>F287</f>
        <v>93.45191</v>
      </c>
      <c r="F287" s="30">
        <f>ROUND(93.4519089449221,5)</f>
        <v>93.45191</v>
      </c>
      <c r="G287" s="28"/>
      <c r="H287" s="40"/>
    </row>
    <row r="288" spans="1:8" ht="12.75" customHeight="1">
      <c r="A288" s="26" t="s">
        <v>74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44460</v>
      </c>
      <c r="B289" s="27"/>
      <c r="C289" s="30">
        <f>ROUND(95.4930922740763,5)</f>
        <v>95.49309</v>
      </c>
      <c r="D289" s="30">
        <f>F289</f>
        <v>93.39483</v>
      </c>
      <c r="E289" s="30">
        <f>F289</f>
        <v>93.39483</v>
      </c>
      <c r="F289" s="30">
        <f>ROUND(93.3948334923555,5)</f>
        <v>93.39483</v>
      </c>
      <c r="G289" s="28"/>
      <c r="H289" s="40"/>
    </row>
    <row r="290" spans="1:8" ht="12.75" customHeight="1">
      <c r="A290" s="26" t="s">
        <v>75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44551</v>
      </c>
      <c r="B291" s="27"/>
      <c r="C291" s="30">
        <f>ROUND(95.4930922740763,5)</f>
        <v>95.49309</v>
      </c>
      <c r="D291" s="30">
        <f>F291</f>
        <v>95.38372</v>
      </c>
      <c r="E291" s="30">
        <f>F291</f>
        <v>95.38372</v>
      </c>
      <c r="F291" s="30">
        <f>ROUND(95.3837201956521,5)</f>
        <v>95.38372</v>
      </c>
      <c r="G291" s="28"/>
      <c r="H291" s="40"/>
    </row>
    <row r="292" spans="1:8" ht="12.75" customHeight="1">
      <c r="A292" s="26" t="s">
        <v>76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44635</v>
      </c>
      <c r="B293" s="27"/>
      <c r="C293" s="30">
        <f>ROUND(95.4930922740763,5)</f>
        <v>95.49309</v>
      </c>
      <c r="D293" s="30">
        <f>F293</f>
        <v>95.31683</v>
      </c>
      <c r="E293" s="30">
        <f>F293</f>
        <v>95.31683</v>
      </c>
      <c r="F293" s="30">
        <f>ROUND(95.3168345501248,5)</f>
        <v>95.31683</v>
      </c>
      <c r="G293" s="28"/>
      <c r="H293" s="40"/>
    </row>
    <row r="294" spans="1:8" ht="12.75" customHeight="1">
      <c r="A294" s="26" t="s">
        <v>77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44733</v>
      </c>
      <c r="B295" s="27"/>
      <c r="C295" s="30">
        <f>ROUND(95.4930922740763,5)</f>
        <v>95.49309</v>
      </c>
      <c r="D295" s="30">
        <f>F295</f>
        <v>96.2989</v>
      </c>
      <c r="E295" s="30">
        <f>F295</f>
        <v>96.2989</v>
      </c>
      <c r="F295" s="30">
        <f>ROUND(96.2988979659225,5)</f>
        <v>96.2989</v>
      </c>
      <c r="G295" s="28"/>
      <c r="H295" s="40"/>
    </row>
    <row r="296" spans="1:8" ht="12.75" customHeight="1">
      <c r="A296" s="26" t="s">
        <v>78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44824</v>
      </c>
      <c r="B297" s="27"/>
      <c r="C297" s="30">
        <f>ROUND(95.4930922740763,5)</f>
        <v>95.49309</v>
      </c>
      <c r="D297" s="30">
        <f>F297</f>
        <v>100.05076</v>
      </c>
      <c r="E297" s="30">
        <f>F297</f>
        <v>100.05076</v>
      </c>
      <c r="F297" s="30">
        <f>ROUND(100.050763552381,5)</f>
        <v>100.05076</v>
      </c>
      <c r="G297" s="28"/>
      <c r="H297" s="40"/>
    </row>
    <row r="298" spans="1:8" ht="12.75" customHeight="1">
      <c r="A298" s="26" t="s">
        <v>79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45097</v>
      </c>
      <c r="B299" s="27"/>
      <c r="C299" s="28">
        <f>ROUND(95.4930922740763,2)</f>
        <v>95.49</v>
      </c>
      <c r="D299" s="28">
        <f>F299</f>
        <v>100.2</v>
      </c>
      <c r="E299" s="28">
        <f>F299</f>
        <v>100.2</v>
      </c>
      <c r="F299" s="28">
        <f>ROUND(100.198499029186,2)</f>
        <v>100.2</v>
      </c>
      <c r="G299" s="28"/>
      <c r="H299" s="40"/>
    </row>
    <row r="300" spans="1:8" ht="12.75" customHeight="1">
      <c r="A300" s="26" t="s">
        <v>80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45188</v>
      </c>
      <c r="B301" s="27"/>
      <c r="C301" s="28">
        <f>ROUND(95.4930922740763,2)</f>
        <v>95.49</v>
      </c>
      <c r="D301" s="28">
        <f>F301</f>
        <v>95.49</v>
      </c>
      <c r="E301" s="28">
        <f>F301</f>
        <v>95.49</v>
      </c>
      <c r="F301" s="28">
        <f>ROUND(95.4930922740763,2)</f>
        <v>95.49</v>
      </c>
      <c r="G301" s="28"/>
      <c r="H301" s="40"/>
    </row>
    <row r="302" spans="1:8" ht="12.75" customHeight="1">
      <c r="A302" s="26" t="s">
        <v>81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46008</v>
      </c>
      <c r="B303" s="27"/>
      <c r="C303" s="30">
        <f>ROUND(93.1900444504675,5)</f>
        <v>93.19004</v>
      </c>
      <c r="D303" s="30">
        <f>F303</f>
        <v>91.2204</v>
      </c>
      <c r="E303" s="30">
        <f>F303</f>
        <v>91.2204</v>
      </c>
      <c r="F303" s="30">
        <f>ROUND(91.2204028471386,5)</f>
        <v>91.2204</v>
      </c>
      <c r="G303" s="28"/>
      <c r="H303" s="40"/>
    </row>
    <row r="304" spans="1:8" ht="12.75" customHeight="1">
      <c r="A304" s="26" t="s">
        <v>82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46097</v>
      </c>
      <c r="B305" s="27"/>
      <c r="C305" s="30">
        <f>ROUND(93.1900444504675,5)</f>
        <v>93.19004</v>
      </c>
      <c r="D305" s="30">
        <f>F305</f>
        <v>88.09799</v>
      </c>
      <c r="E305" s="30">
        <f>F305</f>
        <v>88.09799</v>
      </c>
      <c r="F305" s="30">
        <f>ROUND(88.0979883286766,5)</f>
        <v>88.09799</v>
      </c>
      <c r="G305" s="28"/>
      <c r="H305" s="40"/>
    </row>
    <row r="306" spans="1:8" ht="12.75" customHeight="1">
      <c r="A306" s="26" t="s">
        <v>83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46188</v>
      </c>
      <c r="B307" s="27"/>
      <c r="C307" s="30">
        <f>ROUND(93.1900444504675,5)</f>
        <v>93.19004</v>
      </c>
      <c r="D307" s="30">
        <f>F307</f>
        <v>86.75043</v>
      </c>
      <c r="E307" s="30">
        <f>F307</f>
        <v>86.75043</v>
      </c>
      <c r="F307" s="30">
        <f>ROUND(86.7504260228091,5)</f>
        <v>86.75043</v>
      </c>
      <c r="G307" s="28"/>
      <c r="H307" s="40"/>
    </row>
    <row r="308" spans="1:8" ht="12.75" customHeight="1">
      <c r="A308" s="26" t="s">
        <v>84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46286</v>
      </c>
      <c r="B309" s="27"/>
      <c r="C309" s="30">
        <f>ROUND(93.1900444504675,5)</f>
        <v>93.19004</v>
      </c>
      <c r="D309" s="30">
        <f>F309</f>
        <v>88.90226</v>
      </c>
      <c r="E309" s="30">
        <f>F309</f>
        <v>88.90226</v>
      </c>
      <c r="F309" s="30">
        <f>ROUND(88.9022553709016,5)</f>
        <v>88.90226</v>
      </c>
      <c r="G309" s="28"/>
      <c r="H309" s="40"/>
    </row>
    <row r="310" spans="1:8" ht="12.75" customHeight="1">
      <c r="A310" s="26" t="s">
        <v>85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46377</v>
      </c>
      <c r="B311" s="27"/>
      <c r="C311" s="30">
        <f>ROUND(93.1900444504675,5)</f>
        <v>93.19004</v>
      </c>
      <c r="D311" s="30">
        <f>F311</f>
        <v>92.73448</v>
      </c>
      <c r="E311" s="30">
        <f>F311</f>
        <v>92.73448</v>
      </c>
      <c r="F311" s="30">
        <f>ROUND(92.7344802789232,5)</f>
        <v>92.73448</v>
      </c>
      <c r="G311" s="28"/>
      <c r="H311" s="40"/>
    </row>
    <row r="312" spans="1:8" ht="12.75" customHeight="1">
      <c r="A312" s="26" t="s">
        <v>86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46461</v>
      </c>
      <c r="B313" s="27"/>
      <c r="C313" s="30">
        <f>ROUND(93.1900444504675,5)</f>
        <v>93.19004</v>
      </c>
      <c r="D313" s="30">
        <f>F313</f>
        <v>91.22741</v>
      </c>
      <c r="E313" s="30">
        <f>F313</f>
        <v>91.22741</v>
      </c>
      <c r="F313" s="30">
        <f>ROUND(91.2274106243391,5)</f>
        <v>91.22741</v>
      </c>
      <c r="G313" s="28"/>
      <c r="H313" s="40"/>
    </row>
    <row r="314" spans="1:8" ht="12.75" customHeight="1">
      <c r="A314" s="26" t="s">
        <v>87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46559</v>
      </c>
      <c r="B315" s="27"/>
      <c r="C315" s="30">
        <f>ROUND(93.1900444504675,5)</f>
        <v>93.19004</v>
      </c>
      <c r="D315" s="30">
        <f>F315</f>
        <v>93.31068</v>
      </c>
      <c r="E315" s="30">
        <f>F315</f>
        <v>93.31068</v>
      </c>
      <c r="F315" s="30">
        <f>ROUND(93.3106813325391,5)</f>
        <v>93.31068</v>
      </c>
      <c r="G315" s="28"/>
      <c r="H315" s="40"/>
    </row>
    <row r="316" spans="1:8" ht="12.75" customHeight="1">
      <c r="A316" s="26" t="s">
        <v>88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46650</v>
      </c>
      <c r="B317" s="27"/>
      <c r="C317" s="30">
        <f>ROUND(93.1900444504675,5)</f>
        <v>93.19004</v>
      </c>
      <c r="D317" s="30">
        <f>F317</f>
        <v>98.82126</v>
      </c>
      <c r="E317" s="30">
        <f>F317</f>
        <v>98.82126</v>
      </c>
      <c r="F317" s="30">
        <f>ROUND(98.8212640727729,5)</f>
        <v>98.82126</v>
      </c>
      <c r="G317" s="28"/>
      <c r="H317" s="40"/>
    </row>
    <row r="318" spans="1:8" ht="12.75" customHeight="1">
      <c r="A318" s="26" t="s">
        <v>89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46924</v>
      </c>
      <c r="B319" s="27"/>
      <c r="C319" s="28">
        <f>ROUND(93.1900444504675,2)</f>
        <v>93.19</v>
      </c>
      <c r="D319" s="28">
        <f>F319</f>
        <v>99.8</v>
      </c>
      <c r="E319" s="28">
        <f>F319</f>
        <v>99.8</v>
      </c>
      <c r="F319" s="28">
        <f>ROUND(99.7965386675213,2)</f>
        <v>99.8</v>
      </c>
      <c r="G319" s="28"/>
      <c r="H319" s="40"/>
    </row>
    <row r="320" spans="1:8" ht="12.75" customHeight="1">
      <c r="A320" s="26" t="s">
        <v>90</v>
      </c>
      <c r="B320" s="27"/>
      <c r="C320" s="29"/>
      <c r="D320" s="29"/>
      <c r="E320" s="29"/>
      <c r="F320" s="29"/>
      <c r="G320" s="28"/>
      <c r="H320" s="40"/>
    </row>
    <row r="321" spans="1:8" ht="12.75" customHeight="1" thickBot="1">
      <c r="A321" s="36">
        <v>47015</v>
      </c>
      <c r="B321" s="37"/>
      <c r="C321" s="38">
        <f>ROUND(93.1900444504675,2)</f>
        <v>93.19</v>
      </c>
      <c r="D321" s="38">
        <f>F321</f>
        <v>93.19</v>
      </c>
      <c r="E321" s="38">
        <f>F321</f>
        <v>93.19</v>
      </c>
      <c r="F321" s="38">
        <f>ROUND(93.1900444504675,2)</f>
        <v>93.19</v>
      </c>
      <c r="G321" s="38"/>
      <c r="H321" s="41"/>
    </row>
  </sheetData>
  <sheetProtection/>
  <mergeCells count="320">
    <mergeCell ref="A321:B321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30:B230"/>
    <mergeCell ref="A231:B231"/>
    <mergeCell ref="A232:B232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2019-06-19T15:57:52Z</dcterms:modified>
  <cp:category/>
  <cp:version/>
  <cp:contentType/>
  <cp:contentStatus/>
</cp:coreProperties>
</file>