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<sst xmlns="http://schemas.openxmlformats.org/spreadsheetml/2006/main" count="94" uniqueCount="91">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</sst>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43725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ROUND(99.8487186985729,2)</f>
        <v>99.85</v>
      </c>
      <c r="D6" s="20">
        <f>F6</f>
        <v>99.85</v>
      </c>
      <c r="E6" s="20">
        <f>F6</f>
        <v>99.85</v>
      </c>
      <c r="F6" s="20">
        <f>ROUND(99.8487186985729,2)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ROUND(98.7419672681552,2)</f>
        <v>98.74</v>
      </c>
      <c r="D8" s="20">
        <f>F8</f>
        <v>101.84</v>
      </c>
      <c r="E8" s="20">
        <f>F8</f>
        <v>101.84</v>
      </c>
      <c r="F8" s="20">
        <f>ROUND(101.843387532084,2)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ROUND(98.7419672681552,2)</f>
        <v>98.74</v>
      </c>
      <c r="D9" s="20">
        <f>F9</f>
        <v>102.7</v>
      </c>
      <c r="E9" s="20">
        <f>F9</f>
        <v>102.7</v>
      </c>
      <c r="F9" s="20">
        <f>ROUND(102.704009586408,2)</f>
        <v>102.7</v>
      </c>
      <c r="G9" s="20"/>
      <c r="H9" s="28"/>
    </row>
    <row r="10" spans="1:8" ht="12.75" customHeight="1">
      <c r="A10" s="30">
        <v>43913</v>
      </c>
      <c r="B10" s="31"/>
      <c r="C10" s="20">
        <f>ROUND(98.7419672681552,2)</f>
        <v>98.74</v>
      </c>
      <c r="D10" s="20">
        <f>F10</f>
        <v>98.55</v>
      </c>
      <c r="E10" s="20">
        <f>F10</f>
        <v>98.55</v>
      </c>
      <c r="F10" s="20">
        <f>ROUND(98.5512022609493,2)</f>
        <v>98.55</v>
      </c>
      <c r="G10" s="20"/>
      <c r="H10" s="28"/>
    </row>
    <row r="11" spans="1:8" ht="12.75" customHeight="1">
      <c r="A11" s="30">
        <v>44004</v>
      </c>
      <c r="B11" s="31"/>
      <c r="C11" s="20">
        <f>ROUND(98.7419672681552,2)</f>
        <v>98.74</v>
      </c>
      <c r="D11" s="20">
        <f>F11</f>
        <v>101.95</v>
      </c>
      <c r="E11" s="20">
        <f>F11</f>
        <v>101.95</v>
      </c>
      <c r="F11" s="20">
        <f>ROUND(101.950788040361,2)</f>
        <v>101.95</v>
      </c>
      <c r="G11" s="20"/>
      <c r="H11" s="28"/>
    </row>
    <row r="12" spans="1:8" ht="12.75" customHeight="1">
      <c r="A12" s="30">
        <v>44095</v>
      </c>
      <c r="B12" s="31"/>
      <c r="C12" s="20">
        <f>ROUND(98.7419672681552,2)</f>
        <v>98.74</v>
      </c>
      <c r="D12" s="20">
        <f>F12</f>
        <v>98.74</v>
      </c>
      <c r="E12" s="20">
        <f>F12</f>
        <v>98.74</v>
      </c>
      <c r="F12" s="20">
        <f>ROUND(98.7419672681552,2)</f>
        <v>98.74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ROUND(95.0165375705247,2)</f>
        <v>95.02</v>
      </c>
      <c r="D14" s="20">
        <f aca="true" t="shared" si="1" ref="D14:D25">F14</f>
        <v>95.33</v>
      </c>
      <c r="E14" s="20">
        <f aca="true" t="shared" si="2" ref="E14:E25">F14</f>
        <v>95.33</v>
      </c>
      <c r="F14" s="20">
        <f>ROUND(95.3252779605161,2)</f>
        <v>95.33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95.02</v>
      </c>
      <c r="D15" s="20">
        <f t="shared" si="1"/>
        <v>94.28</v>
      </c>
      <c r="E15" s="20">
        <f t="shared" si="2"/>
        <v>94.28</v>
      </c>
      <c r="F15" s="20">
        <f>ROUND(94.2834224432422,2)</f>
        <v>94.28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95.02</v>
      </c>
      <c r="D16" s="20">
        <f t="shared" si="1"/>
        <v>93.2</v>
      </c>
      <c r="E16" s="20">
        <f t="shared" si="2"/>
        <v>93.2</v>
      </c>
      <c r="F16" s="20">
        <f>ROUND(93.1958002922255,2)</f>
        <v>93.2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95.02</v>
      </c>
      <c r="D17" s="20">
        <f t="shared" si="1"/>
        <v>93.09</v>
      </c>
      <c r="E17" s="20">
        <f t="shared" si="2"/>
        <v>93.09</v>
      </c>
      <c r="F17" s="20">
        <f>ROUND(93.0851512783303,2)</f>
        <v>93.09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95.02</v>
      </c>
      <c r="D18" s="20">
        <f t="shared" si="1"/>
        <v>95.05</v>
      </c>
      <c r="E18" s="20">
        <f t="shared" si="2"/>
        <v>95.05</v>
      </c>
      <c r="F18" s="20">
        <f>ROUND(95.0474060633457,2)</f>
        <v>95.05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95.02</v>
      </c>
      <c r="D19" s="20">
        <f t="shared" si="1"/>
        <v>94.96</v>
      </c>
      <c r="E19" s="20">
        <f t="shared" si="2"/>
        <v>94.96</v>
      </c>
      <c r="F19" s="20">
        <f>ROUND(94.9624350484748,2)</f>
        <v>94.96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95.02</v>
      </c>
      <c r="D20" s="20">
        <f t="shared" si="1"/>
        <v>95.93</v>
      </c>
      <c r="E20" s="20">
        <f t="shared" si="2"/>
        <v>95.93</v>
      </c>
      <c r="F20" s="20">
        <f>ROUND(95.9293012237546,2)</f>
        <v>95.93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95.02</v>
      </c>
      <c r="D21" s="20">
        <f t="shared" si="1"/>
        <v>99.66</v>
      </c>
      <c r="E21" s="20">
        <f t="shared" si="2"/>
        <v>99.66</v>
      </c>
      <c r="F21" s="20">
        <f>ROUND(99.6643578037511,2)</f>
        <v>99.66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95.02</v>
      </c>
      <c r="D22" s="20">
        <f t="shared" si="1"/>
        <v>100.73</v>
      </c>
      <c r="E22" s="20">
        <f t="shared" si="2"/>
        <v>100.73</v>
      </c>
      <c r="F22" s="20">
        <f>ROUND(100.726121616795,2)</f>
        <v>100.73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95.02</v>
      </c>
      <c r="D23" s="20">
        <f t="shared" si="1"/>
        <v>93.82</v>
      </c>
      <c r="E23" s="20">
        <f t="shared" si="2"/>
        <v>93.82</v>
      </c>
      <c r="F23" s="20">
        <f>ROUND(93.8249967353611,2)</f>
        <v>93.82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95.02</v>
      </c>
      <c r="D24" s="20">
        <f t="shared" si="1"/>
        <v>99.75</v>
      </c>
      <c r="E24" s="20">
        <f t="shared" si="2"/>
        <v>99.75</v>
      </c>
      <c r="F24" s="20">
        <f>ROUND(99.7499945927872,2)</f>
        <v>99.75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95.02</v>
      </c>
      <c r="D25" s="20">
        <f t="shared" si="1"/>
        <v>95.02</v>
      </c>
      <c r="E25" s="20">
        <f t="shared" si="2"/>
        <v>95.02</v>
      </c>
      <c r="F25" s="20">
        <f>ROUND(95.0165375705247,2)</f>
        <v>95.02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ROUND(92.3724581045995,2)</f>
        <v>92.37</v>
      </c>
      <c r="D27" s="20">
        <f aca="true" t="shared" si="4" ref="D27:D38">F27</f>
        <v>90.42</v>
      </c>
      <c r="E27" s="20">
        <f aca="true" t="shared" si="5" ref="E27:E38">F27</f>
        <v>90.42</v>
      </c>
      <c r="F27" s="20">
        <f>ROUND(90.415009696132,2)</f>
        <v>90.42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92.37</v>
      </c>
      <c r="D28" s="20">
        <f t="shared" si="4"/>
        <v>87.25</v>
      </c>
      <c r="E28" s="20">
        <f t="shared" si="5"/>
        <v>87.25</v>
      </c>
      <c r="F28" s="20">
        <f>ROUND(87.2485552600783,2)</f>
        <v>87.25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92.37</v>
      </c>
      <c r="D29" s="20">
        <f t="shared" si="4"/>
        <v>85.87</v>
      </c>
      <c r="E29" s="20">
        <f t="shared" si="5"/>
        <v>85.87</v>
      </c>
      <c r="F29" s="20">
        <f>ROUND(85.8690695935798,2)</f>
        <v>85.87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92.37</v>
      </c>
      <c r="D30" s="20">
        <f t="shared" si="4"/>
        <v>88.01</v>
      </c>
      <c r="E30" s="20">
        <f t="shared" si="5"/>
        <v>88.01</v>
      </c>
      <c r="F30" s="20">
        <f>ROUND(88.0101495377079,2)</f>
        <v>88.01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92.37</v>
      </c>
      <c r="D31" s="20">
        <f t="shared" si="4"/>
        <v>91.84</v>
      </c>
      <c r="E31" s="20">
        <f t="shared" si="5"/>
        <v>91.84</v>
      </c>
      <c r="F31" s="20">
        <f>ROUND(91.8422530222477,2)</f>
        <v>91.84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92.37</v>
      </c>
      <c r="D32" s="20">
        <f t="shared" si="4"/>
        <v>90.31</v>
      </c>
      <c r="E32" s="20">
        <f t="shared" si="5"/>
        <v>90.31</v>
      </c>
      <c r="F32" s="20">
        <f>ROUND(90.3131415719709,2)</f>
        <v>90.31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92.37</v>
      </c>
      <c r="D33" s="20">
        <f t="shared" si="4"/>
        <v>92.4</v>
      </c>
      <c r="E33" s="20">
        <f t="shared" si="5"/>
        <v>92.4</v>
      </c>
      <c r="F33" s="20">
        <f>ROUND(92.4028911137531,2)</f>
        <v>92.4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92.37</v>
      </c>
      <c r="D34" s="20">
        <f t="shared" si="4"/>
        <v>97.94</v>
      </c>
      <c r="E34" s="20">
        <f t="shared" si="5"/>
        <v>97.94</v>
      </c>
      <c r="F34" s="20">
        <f>ROUND(97.9404856784991,2)</f>
        <v>97.94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92.37</v>
      </c>
      <c r="D35" s="20">
        <f t="shared" si="4"/>
        <v>98.29</v>
      </c>
      <c r="E35" s="20">
        <f t="shared" si="5"/>
        <v>98.29</v>
      </c>
      <c r="F35" s="20">
        <f>ROUND(98.2885323303074,2)</f>
        <v>98.29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92.37</v>
      </c>
      <c r="D36" s="20">
        <f t="shared" si="4"/>
        <v>91.63</v>
      </c>
      <c r="E36" s="20">
        <f t="shared" si="5"/>
        <v>91.63</v>
      </c>
      <c r="F36" s="20">
        <f>ROUND(91.6270438244634,2)</f>
        <v>91.63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92.37</v>
      </c>
      <c r="D37" s="20">
        <f t="shared" si="4"/>
        <v>99</v>
      </c>
      <c r="E37" s="20">
        <f t="shared" si="5"/>
        <v>99</v>
      </c>
      <c r="F37" s="20">
        <f>ROUND(98.9950717683188,2)</f>
        <v>99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92.37</v>
      </c>
      <c r="D38" s="20">
        <f t="shared" si="4"/>
        <v>92.37</v>
      </c>
      <c r="E38" s="20">
        <f t="shared" si="5"/>
        <v>92.37</v>
      </c>
      <c r="F38" s="20">
        <f>ROUND(92.3724581045995,2)</f>
        <v>92.37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ROUND(3.22,5)</f>
        <v>3.22</v>
      </c>
      <c r="D40" s="22">
        <f>F40</f>
        <v>3.22</v>
      </c>
      <c r="E40" s="22">
        <f>F40</f>
        <v>3.22</v>
      </c>
      <c r="F40" s="22">
        <f>ROUND(3.22,5)</f>
        <v>3.22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ROUND(3.58,5)</f>
        <v>3.58</v>
      </c>
      <c r="D42" s="22">
        <f>F42</f>
        <v>3.58</v>
      </c>
      <c r="E42" s="22">
        <f>F42</f>
        <v>3.58</v>
      </c>
      <c r="F42" s="22">
        <f>ROUND(3.58,5)</f>
        <v>3.58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ROUND(3.64,5)</f>
        <v>3.64</v>
      </c>
      <c r="D44" s="22">
        <f>F44</f>
        <v>3.64</v>
      </c>
      <c r="E44" s="22">
        <f>F44</f>
        <v>3.64</v>
      </c>
      <c r="F44" s="22">
        <f>ROUND(3.64,5)</f>
        <v>3.64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ROUND(4.28,5)</f>
        <v>4.28</v>
      </c>
      <c r="D46" s="22">
        <f>F46</f>
        <v>4.28</v>
      </c>
      <c r="E46" s="22">
        <f>F46</f>
        <v>4.28</v>
      </c>
      <c r="F46" s="22">
        <f>ROUND(4.28,5)</f>
        <v>4.28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ROUND(10.8,5)</f>
        <v>10.8</v>
      </c>
      <c r="D48" s="22">
        <f>F48</f>
        <v>10.8</v>
      </c>
      <c r="E48" s="22">
        <f>F48</f>
        <v>10.8</v>
      </c>
      <c r="F48" s="22">
        <f>ROUND(10.8,5)</f>
        <v>10.8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ROUND(7.325,5)</f>
        <v>7.325</v>
      </c>
      <c r="D50" s="22">
        <f>F50</f>
        <v>7.325</v>
      </c>
      <c r="E50" s="22">
        <f>F50</f>
        <v>7.325</v>
      </c>
      <c r="F50" s="22">
        <f>ROUND(7.325,5)</f>
        <v>7.325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ROUND(8.255,3)</f>
        <v>8.255</v>
      </c>
      <c r="D52" s="23">
        <f>F52</f>
        <v>8.255</v>
      </c>
      <c r="E52" s="23">
        <f>F52</f>
        <v>8.255</v>
      </c>
      <c r="F52" s="23">
        <f>ROUND(8.255,3)</f>
        <v>8.255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ROUND(2.82,3)</f>
        <v>2.82</v>
      </c>
      <c r="D54" s="23">
        <f>F54</f>
        <v>2.82</v>
      </c>
      <c r="E54" s="23">
        <f>F54</f>
        <v>2.82</v>
      </c>
      <c r="F54" s="23">
        <f>ROUND(2.82,3)</f>
        <v>2.82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ROUND(3.53,3)</f>
        <v>3.53</v>
      </c>
      <c r="D56" s="23">
        <f>F56</f>
        <v>3.53</v>
      </c>
      <c r="E56" s="23">
        <f>F56</f>
        <v>3.53</v>
      </c>
      <c r="F56" s="23">
        <f>ROUND(3.53,3)</f>
        <v>3.53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ROUND(6.9,3)</f>
        <v>6.9</v>
      </c>
      <c r="D58" s="23">
        <f>F58</f>
        <v>6.9</v>
      </c>
      <c r="E58" s="23">
        <f>F58</f>
        <v>6.9</v>
      </c>
      <c r="F58" s="23">
        <f>ROUND(6.9,3)</f>
        <v>6.9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ROUND(6.65,3)</f>
        <v>6.65</v>
      </c>
      <c r="D60" s="23">
        <f>F60</f>
        <v>6.65</v>
      </c>
      <c r="E60" s="23">
        <f>F60</f>
        <v>6.65</v>
      </c>
      <c r="F60" s="23">
        <f>ROUND(6.65,3)</f>
        <v>6.65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ROUND(9.56,3)</f>
        <v>9.56</v>
      </c>
      <c r="D62" s="23">
        <f>F62</f>
        <v>9.56</v>
      </c>
      <c r="E62" s="23">
        <f>F62</f>
        <v>9.56</v>
      </c>
      <c r="F62" s="23">
        <f>ROUND(9.56,3)</f>
        <v>9.56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ROUND(3.36,3)</f>
        <v>3.36</v>
      </c>
      <c r="D64" s="23">
        <f>F64</f>
        <v>3.36</v>
      </c>
      <c r="E64" s="23">
        <f>F64</f>
        <v>3.36</v>
      </c>
      <c r="F64" s="23">
        <f>ROUND(3.36,3)</f>
        <v>3.36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ROUND(2.72,3)</f>
        <v>2.72</v>
      </c>
      <c r="D66" s="23">
        <f>F66</f>
        <v>2.72</v>
      </c>
      <c r="E66" s="23">
        <f>F66</f>
        <v>2.72</v>
      </c>
      <c r="F66" s="23">
        <f>ROUND(2.72,3)</f>
        <v>2.72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ROUND(9.145,3)</f>
        <v>9.145</v>
      </c>
      <c r="D68" s="23">
        <f>F68</f>
        <v>9.145</v>
      </c>
      <c r="E68" s="23">
        <f>F68</f>
        <v>9.145</v>
      </c>
      <c r="F68" s="23">
        <f>ROUND(9.145,3)</f>
        <v>9.145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43776</v>
      </c>
      <c r="B70" s="31"/>
      <c r="C70" s="22">
        <f>ROUND(3.22,5)</f>
        <v>3.22</v>
      </c>
      <c r="D70" s="22">
        <f>F70</f>
        <v>137.74667</v>
      </c>
      <c r="E70" s="22">
        <f>F70</f>
        <v>137.74667</v>
      </c>
      <c r="F70" s="22">
        <f>ROUND(137.74667,5)</f>
        <v>137.74667</v>
      </c>
      <c r="G70" s="20"/>
      <c r="H70" s="28"/>
    </row>
    <row r="71" spans="1:8" ht="12.75" customHeight="1">
      <c r="A71" s="30">
        <v>43867</v>
      </c>
      <c r="B71" s="31"/>
      <c r="C71" s="22">
        <f>ROUND(3.22,5)</f>
        <v>3.22</v>
      </c>
      <c r="D71" s="22">
        <f>F71</f>
        <v>138.77284</v>
      </c>
      <c r="E71" s="22">
        <f>F71</f>
        <v>138.77284</v>
      </c>
      <c r="F71" s="22">
        <f>ROUND(138.77284,5)</f>
        <v>138.77284</v>
      </c>
      <c r="G71" s="20"/>
      <c r="H71" s="28"/>
    </row>
    <row r="72" spans="1:8" ht="12.75" customHeight="1">
      <c r="A72" s="30">
        <v>43958</v>
      </c>
      <c r="B72" s="31"/>
      <c r="C72" s="22">
        <f>ROUND(3.22,5)</f>
        <v>3.22</v>
      </c>
      <c r="D72" s="22">
        <f>F72</f>
        <v>141.35589</v>
      </c>
      <c r="E72" s="22">
        <f>F72</f>
        <v>141.35589</v>
      </c>
      <c r="F72" s="22">
        <f>ROUND(141.35589,5)</f>
        <v>141.35589</v>
      </c>
      <c r="G72" s="20"/>
      <c r="H72" s="28"/>
    </row>
    <row r="73" spans="1:8" ht="12.75" customHeight="1">
      <c r="A73" s="30">
        <v>44049</v>
      </c>
      <c r="B73" s="31"/>
      <c r="C73" s="22">
        <f>ROUND(3.22,5)</f>
        <v>3.22</v>
      </c>
      <c r="D73" s="22">
        <f>F73</f>
        <v>142.51642</v>
      </c>
      <c r="E73" s="22">
        <f>F73</f>
        <v>142.51642</v>
      </c>
      <c r="F73" s="22">
        <f>ROUND(142.51642,5)</f>
        <v>142.51642</v>
      </c>
      <c r="G73" s="20"/>
      <c r="H73" s="28"/>
    </row>
    <row r="74" spans="1:8" ht="12.75" customHeight="1">
      <c r="A74" s="30">
        <v>44140</v>
      </c>
      <c r="B74" s="31"/>
      <c r="C74" s="22">
        <f>ROUND(3.22,5)</f>
        <v>3.22</v>
      </c>
      <c r="D74" s="22">
        <f>F74</f>
        <v>145.03646</v>
      </c>
      <c r="E74" s="22">
        <f>F74</f>
        <v>145.03646</v>
      </c>
      <c r="F74" s="22">
        <f>ROUND(145.03646,5)</f>
        <v>145.03646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43776</v>
      </c>
      <c r="B76" s="31"/>
      <c r="C76" s="22">
        <f>ROUND(100.90797,5)</f>
        <v>100.90797</v>
      </c>
      <c r="D76" s="22">
        <f>F76</f>
        <v>101.96232</v>
      </c>
      <c r="E76" s="22">
        <f>F76</f>
        <v>101.96232</v>
      </c>
      <c r="F76" s="22">
        <f>ROUND(101.96232,5)</f>
        <v>101.96232</v>
      </c>
      <c r="G76" s="20"/>
      <c r="H76" s="28"/>
    </row>
    <row r="77" spans="1:8" ht="12.75" customHeight="1">
      <c r="A77" s="30">
        <v>43867</v>
      </c>
      <c r="B77" s="31"/>
      <c r="C77" s="22">
        <f>ROUND(100.90797,5)</f>
        <v>100.90797</v>
      </c>
      <c r="D77" s="22">
        <f>F77</f>
        <v>103.81302</v>
      </c>
      <c r="E77" s="22">
        <f>F77</f>
        <v>103.81302</v>
      </c>
      <c r="F77" s="22">
        <f>ROUND(103.81302,5)</f>
        <v>103.81302</v>
      </c>
      <c r="G77" s="20"/>
      <c r="H77" s="28"/>
    </row>
    <row r="78" spans="1:8" ht="12.75" customHeight="1">
      <c r="A78" s="30">
        <v>43958</v>
      </c>
      <c r="B78" s="31"/>
      <c r="C78" s="22">
        <f>ROUND(100.90797,5)</f>
        <v>100.90797</v>
      </c>
      <c r="D78" s="22">
        <f>F78</f>
        <v>104.63266</v>
      </c>
      <c r="E78" s="22">
        <f>F78</f>
        <v>104.63266</v>
      </c>
      <c r="F78" s="22">
        <f>ROUND(104.63266,5)</f>
        <v>104.63266</v>
      </c>
      <c r="G78" s="20"/>
      <c r="H78" s="28"/>
    </row>
    <row r="79" spans="1:8" ht="12.75" customHeight="1">
      <c r="A79" s="30">
        <v>44049</v>
      </c>
      <c r="B79" s="31"/>
      <c r="C79" s="22">
        <f>ROUND(100.90797,5)</f>
        <v>100.90797</v>
      </c>
      <c r="D79" s="22">
        <f>F79</f>
        <v>106.60588</v>
      </c>
      <c r="E79" s="22">
        <f>F79</f>
        <v>106.60588</v>
      </c>
      <c r="F79" s="22">
        <f>ROUND(106.60588,5)</f>
        <v>106.60588</v>
      </c>
      <c r="G79" s="20"/>
      <c r="H79" s="28"/>
    </row>
    <row r="80" spans="1:8" ht="12.75" customHeight="1">
      <c r="A80" s="30">
        <v>44140</v>
      </c>
      <c r="B80" s="31"/>
      <c r="C80" s="22">
        <f>ROUND(100.90797,5)</f>
        <v>100.90797</v>
      </c>
      <c r="D80" s="22">
        <f>F80</f>
        <v>108.45403</v>
      </c>
      <c r="E80" s="22">
        <f>F80</f>
        <v>108.45403</v>
      </c>
      <c r="F80" s="22">
        <f>ROUND(108.45403,5)</f>
        <v>108.45403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43776</v>
      </c>
      <c r="B82" s="31"/>
      <c r="C82" s="22">
        <f>ROUND(8.94,5)</f>
        <v>8.94</v>
      </c>
      <c r="D82" s="22">
        <f>F82</f>
        <v>8.97556</v>
      </c>
      <c r="E82" s="22">
        <f>F82</f>
        <v>8.97556</v>
      </c>
      <c r="F82" s="22">
        <f>ROUND(8.97556,5)</f>
        <v>8.97556</v>
      </c>
      <c r="G82" s="20"/>
      <c r="H82" s="28"/>
    </row>
    <row r="83" spans="1:8" ht="12.75" customHeight="1">
      <c r="A83" s="30">
        <v>43867</v>
      </c>
      <c r="B83" s="31"/>
      <c r="C83" s="22">
        <f>ROUND(8.94,5)</f>
        <v>8.94</v>
      </c>
      <c r="D83" s="22">
        <f>F83</f>
        <v>9.03808</v>
      </c>
      <c r="E83" s="22">
        <f>F83</f>
        <v>9.03808</v>
      </c>
      <c r="F83" s="22">
        <f>ROUND(9.03808,5)</f>
        <v>9.03808</v>
      </c>
      <c r="G83" s="20"/>
      <c r="H83" s="28"/>
    </row>
    <row r="84" spans="1:8" ht="12.75" customHeight="1">
      <c r="A84" s="30">
        <v>43958</v>
      </c>
      <c r="B84" s="31"/>
      <c r="C84" s="22">
        <f>ROUND(8.94,5)</f>
        <v>8.94</v>
      </c>
      <c r="D84" s="22">
        <f>F84</f>
        <v>9.09902</v>
      </c>
      <c r="E84" s="22">
        <f>F84</f>
        <v>9.09902</v>
      </c>
      <c r="F84" s="22">
        <f>ROUND(9.09902,5)</f>
        <v>9.09902</v>
      </c>
      <c r="G84" s="20"/>
      <c r="H84" s="28"/>
    </row>
    <row r="85" spans="1:8" ht="12.75" customHeight="1">
      <c r="A85" s="30">
        <v>44049</v>
      </c>
      <c r="B85" s="31"/>
      <c r="C85" s="22">
        <f>ROUND(8.94,5)</f>
        <v>8.94</v>
      </c>
      <c r="D85" s="22">
        <f>F85</f>
        <v>9.16</v>
      </c>
      <c r="E85" s="22">
        <f>F85</f>
        <v>9.16</v>
      </c>
      <c r="F85" s="22">
        <f>ROUND(9.16,5)</f>
        <v>9.16</v>
      </c>
      <c r="G85" s="20"/>
      <c r="H85" s="28"/>
    </row>
    <row r="86" spans="1:8" ht="12.75" customHeight="1">
      <c r="A86" s="30">
        <v>44140</v>
      </c>
      <c r="B86" s="31"/>
      <c r="C86" s="22">
        <f>ROUND(8.94,5)</f>
        <v>8.94</v>
      </c>
      <c r="D86" s="22">
        <f>F86</f>
        <v>9.23944</v>
      </c>
      <c r="E86" s="22">
        <f>F86</f>
        <v>9.23944</v>
      </c>
      <c r="F86" s="22">
        <f>ROUND(9.23944,5)</f>
        <v>9.23944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43776</v>
      </c>
      <c r="B88" s="31"/>
      <c r="C88" s="22">
        <f>ROUND(9.3,5)</f>
        <v>9.3</v>
      </c>
      <c r="D88" s="22">
        <f>F88</f>
        <v>9.33954</v>
      </c>
      <c r="E88" s="22">
        <f>F88</f>
        <v>9.33954</v>
      </c>
      <c r="F88" s="22">
        <f>ROUND(9.33954,5)</f>
        <v>9.33954</v>
      </c>
      <c r="G88" s="20"/>
      <c r="H88" s="28"/>
    </row>
    <row r="89" spans="1:8" ht="12.75" customHeight="1">
      <c r="A89" s="30">
        <v>43867</v>
      </c>
      <c r="B89" s="31"/>
      <c r="C89" s="22">
        <f>ROUND(9.3,5)</f>
        <v>9.3</v>
      </c>
      <c r="D89" s="22">
        <f>F89</f>
        <v>9.40905</v>
      </c>
      <c r="E89" s="22">
        <f>F89</f>
        <v>9.40905</v>
      </c>
      <c r="F89" s="22">
        <f>ROUND(9.40905,5)</f>
        <v>9.40905</v>
      </c>
      <c r="G89" s="20"/>
      <c r="H89" s="28"/>
    </row>
    <row r="90" spans="1:8" ht="12.75" customHeight="1">
      <c r="A90" s="30">
        <v>43958</v>
      </c>
      <c r="B90" s="31"/>
      <c r="C90" s="22">
        <f>ROUND(9.3,5)</f>
        <v>9.3</v>
      </c>
      <c r="D90" s="22">
        <f>F90</f>
        <v>9.47539</v>
      </c>
      <c r="E90" s="22">
        <f>F90</f>
        <v>9.47539</v>
      </c>
      <c r="F90" s="22">
        <f>ROUND(9.47539,5)</f>
        <v>9.47539</v>
      </c>
      <c r="G90" s="20"/>
      <c r="H90" s="28"/>
    </row>
    <row r="91" spans="1:8" ht="12.75" customHeight="1">
      <c r="A91" s="30">
        <v>44049</v>
      </c>
      <c r="B91" s="31"/>
      <c r="C91" s="22">
        <f>ROUND(9.3,5)</f>
        <v>9.3</v>
      </c>
      <c r="D91" s="22">
        <f>F91</f>
        <v>9.54116</v>
      </c>
      <c r="E91" s="22">
        <f>F91</f>
        <v>9.54116</v>
      </c>
      <c r="F91" s="22">
        <f>ROUND(9.54116,5)</f>
        <v>9.54116</v>
      </c>
      <c r="G91" s="20"/>
      <c r="H91" s="28"/>
    </row>
    <row r="92" spans="1:8" ht="12.75" customHeight="1">
      <c r="A92" s="30">
        <v>44140</v>
      </c>
      <c r="B92" s="31"/>
      <c r="C92" s="22">
        <f>ROUND(9.3,5)</f>
        <v>9.3</v>
      </c>
      <c r="D92" s="22">
        <f>F92</f>
        <v>9.62855</v>
      </c>
      <c r="E92" s="22">
        <f>F92</f>
        <v>9.62855</v>
      </c>
      <c r="F92" s="22">
        <f>ROUND(9.62855,5)</f>
        <v>9.62855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43776</v>
      </c>
      <c r="B94" s="31"/>
      <c r="C94" s="22">
        <f>ROUND(101.4346,5)</f>
        <v>101.4346</v>
      </c>
      <c r="D94" s="22">
        <f>F94</f>
        <v>102.49447</v>
      </c>
      <c r="E94" s="22">
        <f>F94</f>
        <v>102.49447</v>
      </c>
      <c r="F94" s="22">
        <f>ROUND(102.49447,5)</f>
        <v>102.49447</v>
      </c>
      <c r="G94" s="20"/>
      <c r="H94" s="28"/>
    </row>
    <row r="95" spans="1:8" ht="12.75" customHeight="1">
      <c r="A95" s="30">
        <v>43867</v>
      </c>
      <c r="B95" s="31"/>
      <c r="C95" s="22">
        <f>ROUND(101.4346,5)</f>
        <v>101.4346</v>
      </c>
      <c r="D95" s="22">
        <f>F95</f>
        <v>104.35484</v>
      </c>
      <c r="E95" s="22">
        <f>F95</f>
        <v>104.35484</v>
      </c>
      <c r="F95" s="22">
        <f>ROUND(104.35484,5)</f>
        <v>104.35484</v>
      </c>
      <c r="G95" s="20"/>
      <c r="H95" s="28"/>
    </row>
    <row r="96" spans="1:8" ht="12.75" customHeight="1">
      <c r="A96" s="30">
        <v>43958</v>
      </c>
      <c r="B96" s="31"/>
      <c r="C96" s="22">
        <f>ROUND(101.4346,5)</f>
        <v>101.4346</v>
      </c>
      <c r="D96" s="22">
        <f>F96</f>
        <v>105.10155</v>
      </c>
      <c r="E96" s="22">
        <f>F96</f>
        <v>105.10155</v>
      </c>
      <c r="F96" s="22">
        <f>ROUND(105.10155,5)</f>
        <v>105.10155</v>
      </c>
      <c r="G96" s="20"/>
      <c r="H96" s="28"/>
    </row>
    <row r="97" spans="1:8" ht="12.75" customHeight="1">
      <c r="A97" s="30">
        <v>44049</v>
      </c>
      <c r="B97" s="31"/>
      <c r="C97" s="22">
        <f>ROUND(101.4346,5)</f>
        <v>101.4346</v>
      </c>
      <c r="D97" s="22">
        <f>F97</f>
        <v>107.08366</v>
      </c>
      <c r="E97" s="22">
        <f>F97</f>
        <v>107.08366</v>
      </c>
      <c r="F97" s="22">
        <f>ROUND(107.08366,5)</f>
        <v>107.08366</v>
      </c>
      <c r="G97" s="20"/>
      <c r="H97" s="28"/>
    </row>
    <row r="98" spans="1:8" ht="12.75" customHeight="1">
      <c r="A98" s="30">
        <v>44140</v>
      </c>
      <c r="B98" s="31"/>
      <c r="C98" s="22">
        <f>ROUND(101.4346,5)</f>
        <v>101.4346</v>
      </c>
      <c r="D98" s="22">
        <f>F98</f>
        <v>107.75688</v>
      </c>
      <c r="E98" s="22">
        <f>F98</f>
        <v>107.75688</v>
      </c>
      <c r="F98" s="22">
        <f>ROUND(107.75688,5)</f>
        <v>107.75688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43776</v>
      </c>
      <c r="B100" s="31"/>
      <c r="C100" s="22">
        <f>ROUND(9.695,5)</f>
        <v>9.695</v>
      </c>
      <c r="D100" s="22">
        <f>F100</f>
        <v>9.73584</v>
      </c>
      <c r="E100" s="22">
        <f>F100</f>
        <v>9.73584</v>
      </c>
      <c r="F100" s="22">
        <f>ROUND(9.73584,5)</f>
        <v>9.73584</v>
      </c>
      <c r="G100" s="20"/>
      <c r="H100" s="28"/>
    </row>
    <row r="101" spans="1:8" ht="12.75" customHeight="1">
      <c r="A101" s="30">
        <v>43867</v>
      </c>
      <c r="B101" s="31"/>
      <c r="C101" s="22">
        <f>ROUND(9.695,5)</f>
        <v>9.695</v>
      </c>
      <c r="D101" s="22">
        <f>F101</f>
        <v>9.80753</v>
      </c>
      <c r="E101" s="22">
        <f>F101</f>
        <v>9.80753</v>
      </c>
      <c r="F101" s="22">
        <f>ROUND(9.80753,5)</f>
        <v>9.80753</v>
      </c>
      <c r="G101" s="20"/>
      <c r="H101" s="28"/>
    </row>
    <row r="102" spans="1:8" ht="12.75" customHeight="1">
      <c r="A102" s="30">
        <v>43958</v>
      </c>
      <c r="B102" s="31"/>
      <c r="C102" s="22">
        <f>ROUND(9.695,5)</f>
        <v>9.695</v>
      </c>
      <c r="D102" s="22">
        <f>F102</f>
        <v>9.87776</v>
      </c>
      <c r="E102" s="22">
        <f>F102</f>
        <v>9.87776</v>
      </c>
      <c r="F102" s="22">
        <f>ROUND(9.87776,5)</f>
        <v>9.87776</v>
      </c>
      <c r="G102" s="20"/>
      <c r="H102" s="28"/>
    </row>
    <row r="103" spans="1:8" ht="12.75" customHeight="1">
      <c r="A103" s="30">
        <v>44049</v>
      </c>
      <c r="B103" s="31"/>
      <c r="C103" s="22">
        <f>ROUND(9.695,5)</f>
        <v>9.695</v>
      </c>
      <c r="D103" s="22">
        <f>F103</f>
        <v>9.94855</v>
      </c>
      <c r="E103" s="22">
        <f>F103</f>
        <v>9.94855</v>
      </c>
      <c r="F103" s="22">
        <f>ROUND(9.94855,5)</f>
        <v>9.94855</v>
      </c>
      <c r="G103" s="20"/>
      <c r="H103" s="28"/>
    </row>
    <row r="104" spans="1:8" ht="12.75" customHeight="1">
      <c r="A104" s="30">
        <v>44140</v>
      </c>
      <c r="B104" s="31"/>
      <c r="C104" s="22">
        <f>ROUND(9.695,5)</f>
        <v>9.695</v>
      </c>
      <c r="D104" s="22">
        <f>F104</f>
        <v>10.03295</v>
      </c>
      <c r="E104" s="22">
        <f>F104</f>
        <v>10.03295</v>
      </c>
      <c r="F104" s="22">
        <f>ROUND(10.03295,5)</f>
        <v>10.03295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43776</v>
      </c>
      <c r="B106" s="31"/>
      <c r="C106" s="22">
        <f>ROUND(3.58,5)</f>
        <v>3.58</v>
      </c>
      <c r="D106" s="22">
        <f>F106</f>
        <v>120.52964</v>
      </c>
      <c r="E106" s="22">
        <f>F106</f>
        <v>120.52964</v>
      </c>
      <c r="F106" s="22">
        <f>ROUND(120.52964,5)</f>
        <v>120.52964</v>
      </c>
      <c r="G106" s="20"/>
      <c r="H106" s="28"/>
    </row>
    <row r="107" spans="1:8" ht="12.75" customHeight="1">
      <c r="A107" s="30">
        <v>43867</v>
      </c>
      <c r="B107" s="31"/>
      <c r="C107" s="22">
        <f>ROUND(3.58,5)</f>
        <v>3.58</v>
      </c>
      <c r="D107" s="22">
        <f>F107</f>
        <v>121.05909</v>
      </c>
      <c r="E107" s="22">
        <f>F107</f>
        <v>121.05909</v>
      </c>
      <c r="F107" s="22">
        <f>ROUND(121.05909,5)</f>
        <v>121.05909</v>
      </c>
      <c r="G107" s="20"/>
      <c r="H107" s="28"/>
    </row>
    <row r="108" spans="1:8" ht="12.75" customHeight="1">
      <c r="A108" s="30">
        <v>43958</v>
      </c>
      <c r="B108" s="31"/>
      <c r="C108" s="22">
        <f>ROUND(3.58,5)</f>
        <v>3.58</v>
      </c>
      <c r="D108" s="22">
        <f>F108</f>
        <v>123.31242</v>
      </c>
      <c r="E108" s="22">
        <f>F108</f>
        <v>123.31242</v>
      </c>
      <c r="F108" s="22">
        <f>ROUND(123.31242,5)</f>
        <v>123.31242</v>
      </c>
      <c r="G108" s="20"/>
      <c r="H108" s="28"/>
    </row>
    <row r="109" spans="1:8" ht="12.75" customHeight="1">
      <c r="A109" s="30">
        <v>44049</v>
      </c>
      <c r="B109" s="31"/>
      <c r="C109" s="22">
        <f>ROUND(3.58,5)</f>
        <v>3.58</v>
      </c>
      <c r="D109" s="22">
        <f>F109</f>
        <v>123.94454</v>
      </c>
      <c r="E109" s="22">
        <f>F109</f>
        <v>123.94454</v>
      </c>
      <c r="F109" s="22">
        <f>ROUND(123.94454,5)</f>
        <v>123.94454</v>
      </c>
      <c r="G109" s="20"/>
      <c r="H109" s="28"/>
    </row>
    <row r="110" spans="1:8" ht="12.75" customHeight="1">
      <c r="A110" s="30">
        <v>44140</v>
      </c>
      <c r="B110" s="31"/>
      <c r="C110" s="22">
        <f>ROUND(3.58,5)</f>
        <v>3.58</v>
      </c>
      <c r="D110" s="22">
        <f>F110</f>
        <v>126.13552</v>
      </c>
      <c r="E110" s="22">
        <f>F110</f>
        <v>126.13552</v>
      </c>
      <c r="F110" s="22">
        <f>ROUND(126.13552,5)</f>
        <v>126.13552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43776</v>
      </c>
      <c r="B112" s="31"/>
      <c r="C112" s="22">
        <f>ROUND(9.83,5)</f>
        <v>9.83</v>
      </c>
      <c r="D112" s="22">
        <f>F112</f>
        <v>9.87147</v>
      </c>
      <c r="E112" s="22">
        <f>F112</f>
        <v>9.87147</v>
      </c>
      <c r="F112" s="22">
        <f>ROUND(9.87147,5)</f>
        <v>9.87147</v>
      </c>
      <c r="G112" s="20"/>
      <c r="H112" s="28"/>
    </row>
    <row r="113" spans="1:8" ht="12.75" customHeight="1">
      <c r="A113" s="30">
        <v>43867</v>
      </c>
      <c r="B113" s="31"/>
      <c r="C113" s="22">
        <f>ROUND(9.83,5)</f>
        <v>9.83</v>
      </c>
      <c r="D113" s="22">
        <f>F113</f>
        <v>9.94426</v>
      </c>
      <c r="E113" s="22">
        <f>F113</f>
        <v>9.94426</v>
      </c>
      <c r="F113" s="22">
        <f>ROUND(9.94426,5)</f>
        <v>9.94426</v>
      </c>
      <c r="G113" s="20"/>
      <c r="H113" s="28"/>
    </row>
    <row r="114" spans="1:8" ht="12.75" customHeight="1">
      <c r="A114" s="30">
        <v>43958</v>
      </c>
      <c r="B114" s="31"/>
      <c r="C114" s="22">
        <f>ROUND(9.83,5)</f>
        <v>9.83</v>
      </c>
      <c r="D114" s="22">
        <f>F114</f>
        <v>10.01555</v>
      </c>
      <c r="E114" s="22">
        <f>F114</f>
        <v>10.01555</v>
      </c>
      <c r="F114" s="22">
        <f>ROUND(10.01555,5)</f>
        <v>10.01555</v>
      </c>
      <c r="G114" s="20"/>
      <c r="H114" s="28"/>
    </row>
    <row r="115" spans="1:8" ht="12.75" customHeight="1">
      <c r="A115" s="30">
        <v>44049</v>
      </c>
      <c r="B115" s="31"/>
      <c r="C115" s="22">
        <f>ROUND(9.83,5)</f>
        <v>9.83</v>
      </c>
      <c r="D115" s="22">
        <f>F115</f>
        <v>10.08746</v>
      </c>
      <c r="E115" s="22">
        <f>F115</f>
        <v>10.08746</v>
      </c>
      <c r="F115" s="22">
        <f>ROUND(10.08746,5)</f>
        <v>10.08746</v>
      </c>
      <c r="G115" s="20"/>
      <c r="H115" s="28"/>
    </row>
    <row r="116" spans="1:8" ht="12.75" customHeight="1">
      <c r="A116" s="30">
        <v>44140</v>
      </c>
      <c r="B116" s="31"/>
      <c r="C116" s="22">
        <f>ROUND(9.83,5)</f>
        <v>9.83</v>
      </c>
      <c r="D116" s="22">
        <f>F116</f>
        <v>10.17227</v>
      </c>
      <c r="E116" s="22">
        <f>F116</f>
        <v>10.17227</v>
      </c>
      <c r="F116" s="22">
        <f>ROUND(10.17227,5)</f>
        <v>10.17227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43776</v>
      </c>
      <c r="B118" s="31"/>
      <c r="C118" s="22">
        <f>ROUND(9.885,5)</f>
        <v>9.885</v>
      </c>
      <c r="D118" s="22">
        <f>F118</f>
        <v>9.92526</v>
      </c>
      <c r="E118" s="22">
        <f>F118</f>
        <v>9.92526</v>
      </c>
      <c r="F118" s="22">
        <f>ROUND(9.92526,5)</f>
        <v>9.92526</v>
      </c>
      <c r="G118" s="20"/>
      <c r="H118" s="28"/>
    </row>
    <row r="119" spans="1:8" ht="12.75" customHeight="1">
      <c r="A119" s="30">
        <v>43867</v>
      </c>
      <c r="B119" s="31"/>
      <c r="C119" s="22">
        <f>ROUND(9.885,5)</f>
        <v>9.885</v>
      </c>
      <c r="D119" s="22">
        <f>F119</f>
        <v>9.99583</v>
      </c>
      <c r="E119" s="22">
        <f>F119</f>
        <v>9.99583</v>
      </c>
      <c r="F119" s="22">
        <f>ROUND(9.99583,5)</f>
        <v>9.99583</v>
      </c>
      <c r="G119" s="20"/>
      <c r="H119" s="28"/>
    </row>
    <row r="120" spans="1:8" ht="12.75" customHeight="1">
      <c r="A120" s="30">
        <v>43958</v>
      </c>
      <c r="B120" s="31"/>
      <c r="C120" s="22">
        <f>ROUND(9.885,5)</f>
        <v>9.885</v>
      </c>
      <c r="D120" s="22">
        <f>F120</f>
        <v>10.06485</v>
      </c>
      <c r="E120" s="22">
        <f>F120</f>
        <v>10.06485</v>
      </c>
      <c r="F120" s="22">
        <f>ROUND(10.06485,5)</f>
        <v>10.06485</v>
      </c>
      <c r="G120" s="20"/>
      <c r="H120" s="28"/>
    </row>
    <row r="121" spans="1:8" ht="12.75" customHeight="1">
      <c r="A121" s="30">
        <v>44049</v>
      </c>
      <c r="B121" s="31"/>
      <c r="C121" s="22">
        <f>ROUND(9.885,5)</f>
        <v>9.885</v>
      </c>
      <c r="D121" s="22">
        <f>F121</f>
        <v>10.13437</v>
      </c>
      <c r="E121" s="22">
        <f>F121</f>
        <v>10.13437</v>
      </c>
      <c r="F121" s="22">
        <f>ROUND(10.13437,5)</f>
        <v>10.13437</v>
      </c>
      <c r="G121" s="20"/>
      <c r="H121" s="28"/>
    </row>
    <row r="122" spans="1:8" ht="12.75" customHeight="1">
      <c r="A122" s="30">
        <v>44140</v>
      </c>
      <c r="B122" s="31"/>
      <c r="C122" s="22">
        <f>ROUND(9.885,5)</f>
        <v>9.885</v>
      </c>
      <c r="D122" s="22">
        <f>F122</f>
        <v>10.21595</v>
      </c>
      <c r="E122" s="22">
        <f>F122</f>
        <v>10.21595</v>
      </c>
      <c r="F122" s="22">
        <f>ROUND(10.21595,5)</f>
        <v>10.21595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43776</v>
      </c>
      <c r="B124" s="31"/>
      <c r="C124" s="22">
        <f>ROUND(110.2659,5)</f>
        <v>110.2659</v>
      </c>
      <c r="D124" s="22">
        <f>F124</f>
        <v>111.41805</v>
      </c>
      <c r="E124" s="22">
        <f>F124</f>
        <v>111.41805</v>
      </c>
      <c r="F124" s="22">
        <f>ROUND(111.41805,5)</f>
        <v>111.41805</v>
      </c>
      <c r="G124" s="20"/>
      <c r="H124" s="28"/>
    </row>
    <row r="125" spans="1:8" ht="12.75" customHeight="1">
      <c r="A125" s="30">
        <v>43867</v>
      </c>
      <c r="B125" s="31"/>
      <c r="C125" s="22">
        <f>ROUND(110.2659,5)</f>
        <v>110.2659</v>
      </c>
      <c r="D125" s="22">
        <f>F125</f>
        <v>113.44034</v>
      </c>
      <c r="E125" s="22">
        <f>F125</f>
        <v>113.44034</v>
      </c>
      <c r="F125" s="22">
        <f>ROUND(113.44034,5)</f>
        <v>113.44034</v>
      </c>
      <c r="G125" s="20"/>
      <c r="H125" s="28"/>
    </row>
    <row r="126" spans="1:8" ht="12.75" customHeight="1">
      <c r="A126" s="30">
        <v>43958</v>
      </c>
      <c r="B126" s="31"/>
      <c r="C126" s="22">
        <f>ROUND(110.2659,5)</f>
        <v>110.2659</v>
      </c>
      <c r="D126" s="22">
        <f>F126</f>
        <v>113.80357</v>
      </c>
      <c r="E126" s="22">
        <f>F126</f>
        <v>113.80357</v>
      </c>
      <c r="F126" s="22">
        <f>ROUND(113.80357,5)</f>
        <v>113.80357</v>
      </c>
      <c r="G126" s="20"/>
      <c r="H126" s="28"/>
    </row>
    <row r="127" spans="1:8" ht="12.75" customHeight="1">
      <c r="A127" s="30">
        <v>44049</v>
      </c>
      <c r="B127" s="31"/>
      <c r="C127" s="22">
        <f>ROUND(110.2659,5)</f>
        <v>110.2659</v>
      </c>
      <c r="D127" s="22">
        <f>F127</f>
        <v>115.94973</v>
      </c>
      <c r="E127" s="22">
        <f>F127</f>
        <v>115.94973</v>
      </c>
      <c r="F127" s="22">
        <f>ROUND(115.94973,5)</f>
        <v>115.94973</v>
      </c>
      <c r="G127" s="20"/>
      <c r="H127" s="28"/>
    </row>
    <row r="128" spans="1:8" ht="12.75" customHeight="1">
      <c r="A128" s="30">
        <v>44140</v>
      </c>
      <c r="B128" s="31"/>
      <c r="C128" s="22">
        <f>ROUND(110.2659,5)</f>
        <v>110.2659</v>
      </c>
      <c r="D128" s="22">
        <f>F128</f>
        <v>117.94109</v>
      </c>
      <c r="E128" s="22">
        <f>F128</f>
        <v>117.94109</v>
      </c>
      <c r="F128" s="22">
        <f>ROUND(117.94109,5)</f>
        <v>117.94109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43776</v>
      </c>
      <c r="B130" s="31"/>
      <c r="C130" s="22">
        <f>ROUND(3.64,5)</f>
        <v>3.64</v>
      </c>
      <c r="D130" s="22">
        <f>F130</f>
        <v>115.817</v>
      </c>
      <c r="E130" s="22">
        <f>F130</f>
        <v>115.817</v>
      </c>
      <c r="F130" s="22">
        <f>ROUND(115.817,5)</f>
        <v>115.817</v>
      </c>
      <c r="G130" s="20"/>
      <c r="H130" s="28"/>
    </row>
    <row r="131" spans="1:8" ht="12.75" customHeight="1">
      <c r="A131" s="30">
        <v>43867</v>
      </c>
      <c r="B131" s="31"/>
      <c r="C131" s="22">
        <f>ROUND(3.64,5)</f>
        <v>3.64</v>
      </c>
      <c r="D131" s="22">
        <f>F131</f>
        <v>116.08353</v>
      </c>
      <c r="E131" s="22">
        <f>F131</f>
        <v>116.08353</v>
      </c>
      <c r="F131" s="22">
        <f>ROUND(116.08353,5)</f>
        <v>116.08353</v>
      </c>
      <c r="G131" s="20"/>
      <c r="H131" s="28"/>
    </row>
    <row r="132" spans="1:8" ht="12.75" customHeight="1">
      <c r="A132" s="30">
        <v>43958</v>
      </c>
      <c r="B132" s="31"/>
      <c r="C132" s="22">
        <f>ROUND(3.64,5)</f>
        <v>3.64</v>
      </c>
      <c r="D132" s="22">
        <f>F132</f>
        <v>118.24429</v>
      </c>
      <c r="E132" s="22">
        <f>F132</f>
        <v>118.24429</v>
      </c>
      <c r="F132" s="22">
        <f>ROUND(118.24429,5)</f>
        <v>118.24429</v>
      </c>
      <c r="G132" s="20"/>
      <c r="H132" s="28"/>
    </row>
    <row r="133" spans="1:8" ht="12.75" customHeight="1">
      <c r="A133" s="30">
        <v>44049</v>
      </c>
      <c r="B133" s="31"/>
      <c r="C133" s="22">
        <f>ROUND(3.64,5)</f>
        <v>3.64</v>
      </c>
      <c r="D133" s="22">
        <f>F133</f>
        <v>118.59441</v>
      </c>
      <c r="E133" s="22">
        <f>F133</f>
        <v>118.59441</v>
      </c>
      <c r="F133" s="22">
        <f>ROUND(118.59441,5)</f>
        <v>118.59441</v>
      </c>
      <c r="G133" s="20"/>
      <c r="H133" s="28"/>
    </row>
    <row r="134" spans="1:8" ht="12.75" customHeight="1">
      <c r="A134" s="30">
        <v>44140</v>
      </c>
      <c r="B134" s="31"/>
      <c r="C134" s="22">
        <f>ROUND(3.64,5)</f>
        <v>3.64</v>
      </c>
      <c r="D134" s="22">
        <f>F134</f>
        <v>120.6908</v>
      </c>
      <c r="E134" s="22">
        <f>F134</f>
        <v>120.6908</v>
      </c>
      <c r="F134" s="22">
        <f>ROUND(120.6908,5)</f>
        <v>120.6908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43776</v>
      </c>
      <c r="B136" s="31"/>
      <c r="C136" s="22">
        <f>ROUND(4.28,5)</f>
        <v>4.28</v>
      </c>
      <c r="D136" s="22">
        <f>F136</f>
        <v>129.70642</v>
      </c>
      <c r="E136" s="22">
        <f>F136</f>
        <v>129.70642</v>
      </c>
      <c r="F136" s="22">
        <f>ROUND(129.70642,5)</f>
        <v>129.70642</v>
      </c>
      <c r="G136" s="20"/>
      <c r="H136" s="28"/>
    </row>
    <row r="137" spans="1:8" ht="12.75" customHeight="1">
      <c r="A137" s="30">
        <v>43867</v>
      </c>
      <c r="B137" s="31"/>
      <c r="C137" s="22">
        <f>ROUND(4.28,5)</f>
        <v>4.28</v>
      </c>
      <c r="D137" s="22">
        <f>F137</f>
        <v>132.06059</v>
      </c>
      <c r="E137" s="22">
        <f>F137</f>
        <v>132.06059</v>
      </c>
      <c r="F137" s="22">
        <f>ROUND(132.06059,5)</f>
        <v>132.06059</v>
      </c>
      <c r="G137" s="20"/>
      <c r="H137" s="28"/>
    </row>
    <row r="138" spans="1:8" ht="12.75" customHeight="1">
      <c r="A138" s="30">
        <v>43958</v>
      </c>
      <c r="B138" s="31"/>
      <c r="C138" s="22">
        <f>ROUND(4.28,5)</f>
        <v>4.28</v>
      </c>
      <c r="D138" s="22">
        <f>F138</f>
        <v>132.61052</v>
      </c>
      <c r="E138" s="22">
        <f>F138</f>
        <v>132.61052</v>
      </c>
      <c r="F138" s="22">
        <f>ROUND(132.61052,5)</f>
        <v>132.61052</v>
      </c>
      <c r="G138" s="20"/>
      <c r="H138" s="28"/>
    </row>
    <row r="139" spans="1:8" ht="12.75" customHeight="1">
      <c r="A139" s="30">
        <v>44049</v>
      </c>
      <c r="B139" s="31"/>
      <c r="C139" s="22">
        <f>ROUND(4.28,5)</f>
        <v>4.28</v>
      </c>
      <c r="D139" s="22">
        <f>F139</f>
        <v>135.11134</v>
      </c>
      <c r="E139" s="22">
        <f>F139</f>
        <v>135.11134</v>
      </c>
      <c r="F139" s="22">
        <f>ROUND(135.11134,5)</f>
        <v>135.11134</v>
      </c>
      <c r="G139" s="20"/>
      <c r="H139" s="28"/>
    </row>
    <row r="140" spans="1:8" ht="12.75" customHeight="1">
      <c r="A140" s="30">
        <v>44140</v>
      </c>
      <c r="B140" s="31"/>
      <c r="C140" s="22">
        <f>ROUND(4.28,5)</f>
        <v>4.28</v>
      </c>
      <c r="D140" s="22">
        <f>F140</f>
        <v>137.50086</v>
      </c>
      <c r="E140" s="22">
        <f>F140</f>
        <v>137.50086</v>
      </c>
      <c r="F140" s="22">
        <f>ROUND(137.50086,5)</f>
        <v>137.50086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43776</v>
      </c>
      <c r="B142" s="31"/>
      <c r="C142" s="22">
        <f>ROUND(10.8,5)</f>
        <v>10.8</v>
      </c>
      <c r="D142" s="22">
        <f>F142</f>
        <v>10.86718</v>
      </c>
      <c r="E142" s="22">
        <f>F142</f>
        <v>10.86718</v>
      </c>
      <c r="F142" s="22">
        <f>ROUND(10.86718,5)</f>
        <v>10.86718</v>
      </c>
      <c r="G142" s="20"/>
      <c r="H142" s="28"/>
    </row>
    <row r="143" spans="1:8" ht="12.75" customHeight="1">
      <c r="A143" s="30">
        <v>43867</v>
      </c>
      <c r="B143" s="31"/>
      <c r="C143" s="22">
        <f>ROUND(10.8,5)</f>
        <v>10.8</v>
      </c>
      <c r="D143" s="22">
        <f>F143</f>
        <v>10.98682</v>
      </c>
      <c r="E143" s="22">
        <f>F143</f>
        <v>10.98682</v>
      </c>
      <c r="F143" s="22">
        <f>ROUND(10.98682,5)</f>
        <v>10.98682</v>
      </c>
      <c r="G143" s="20"/>
      <c r="H143" s="28"/>
    </row>
    <row r="144" spans="1:8" ht="12.75" customHeight="1">
      <c r="A144" s="30">
        <v>43958</v>
      </c>
      <c r="B144" s="31"/>
      <c r="C144" s="22">
        <f>ROUND(10.8,5)</f>
        <v>10.8</v>
      </c>
      <c r="D144" s="22">
        <f>F144</f>
        <v>11.10214</v>
      </c>
      <c r="E144" s="22">
        <f>F144</f>
        <v>11.10214</v>
      </c>
      <c r="F144" s="22">
        <f>ROUND(11.10214,5)</f>
        <v>11.10214</v>
      </c>
      <c r="G144" s="20"/>
      <c r="H144" s="28"/>
    </row>
    <row r="145" spans="1:8" ht="12.75" customHeight="1">
      <c r="A145" s="30">
        <v>44049</v>
      </c>
      <c r="B145" s="31"/>
      <c r="C145" s="22">
        <f>ROUND(10.8,5)</f>
        <v>10.8</v>
      </c>
      <c r="D145" s="22">
        <f>F145</f>
        <v>11.21837</v>
      </c>
      <c r="E145" s="22">
        <f>F145</f>
        <v>11.21837</v>
      </c>
      <c r="F145" s="22">
        <f>ROUND(11.21837,5)</f>
        <v>11.21837</v>
      </c>
      <c r="G145" s="20"/>
      <c r="H145" s="28"/>
    </row>
    <row r="146" spans="1:8" ht="12.75" customHeight="1">
      <c r="A146" s="30">
        <v>44140</v>
      </c>
      <c r="B146" s="31"/>
      <c r="C146" s="22">
        <f>ROUND(10.8,5)</f>
        <v>10.8</v>
      </c>
      <c r="D146" s="22">
        <f>F146</f>
        <v>11.36014</v>
      </c>
      <c r="E146" s="22">
        <f>F146</f>
        <v>11.36014</v>
      </c>
      <c r="F146" s="22">
        <f>ROUND(11.36014,5)</f>
        <v>11.36014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43776</v>
      </c>
      <c r="B148" s="31"/>
      <c r="C148" s="22">
        <f>ROUND(11.15,5)</f>
        <v>11.15</v>
      </c>
      <c r="D148" s="22">
        <f>F148</f>
        <v>11.21679</v>
      </c>
      <c r="E148" s="22">
        <f>F148</f>
        <v>11.21679</v>
      </c>
      <c r="F148" s="22">
        <f>ROUND(11.21679,5)</f>
        <v>11.21679</v>
      </c>
      <c r="G148" s="20"/>
      <c r="H148" s="28"/>
    </row>
    <row r="149" spans="1:8" ht="12.75" customHeight="1">
      <c r="A149" s="30">
        <v>43867</v>
      </c>
      <c r="B149" s="31"/>
      <c r="C149" s="22">
        <f>ROUND(11.15,5)</f>
        <v>11.15</v>
      </c>
      <c r="D149" s="22">
        <f>F149</f>
        <v>11.33141</v>
      </c>
      <c r="E149" s="22">
        <f>F149</f>
        <v>11.33141</v>
      </c>
      <c r="F149" s="22">
        <f>ROUND(11.33141,5)</f>
        <v>11.33141</v>
      </c>
      <c r="G149" s="20"/>
      <c r="H149" s="28"/>
    </row>
    <row r="150" spans="1:8" ht="12.75" customHeight="1">
      <c r="A150" s="30">
        <v>43958</v>
      </c>
      <c r="B150" s="31"/>
      <c r="C150" s="22">
        <f>ROUND(11.15,5)</f>
        <v>11.15</v>
      </c>
      <c r="D150" s="22">
        <f>F150</f>
        <v>11.44662</v>
      </c>
      <c r="E150" s="22">
        <f>F150</f>
        <v>11.44662</v>
      </c>
      <c r="F150" s="22">
        <f>ROUND(11.44662,5)</f>
        <v>11.44662</v>
      </c>
      <c r="G150" s="20"/>
      <c r="H150" s="28"/>
    </row>
    <row r="151" spans="1:8" ht="12.75" customHeight="1">
      <c r="A151" s="30">
        <v>44049</v>
      </c>
      <c r="B151" s="31"/>
      <c r="C151" s="22">
        <f>ROUND(11.15,5)</f>
        <v>11.15</v>
      </c>
      <c r="D151" s="22">
        <f>F151</f>
        <v>11.56113</v>
      </c>
      <c r="E151" s="22">
        <f>F151</f>
        <v>11.56113</v>
      </c>
      <c r="F151" s="22">
        <f>ROUND(11.56113,5)</f>
        <v>11.56113</v>
      </c>
      <c r="G151" s="20"/>
      <c r="H151" s="28"/>
    </row>
    <row r="152" spans="1:8" ht="12.75" customHeight="1">
      <c r="A152" s="30">
        <v>44140</v>
      </c>
      <c r="B152" s="31"/>
      <c r="C152" s="22">
        <f>ROUND(11.15,5)</f>
        <v>11.15</v>
      </c>
      <c r="D152" s="22">
        <f>F152</f>
        <v>11.69782</v>
      </c>
      <c r="E152" s="22">
        <f>F152</f>
        <v>11.69782</v>
      </c>
      <c r="F152" s="22">
        <f>ROUND(11.69782,5)</f>
        <v>11.69782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43776</v>
      </c>
      <c r="B154" s="31"/>
      <c r="C154" s="22">
        <f>ROUND(7.325,5)</f>
        <v>7.325</v>
      </c>
      <c r="D154" s="22">
        <f>F154</f>
        <v>7.33497</v>
      </c>
      <c r="E154" s="22">
        <f>F154</f>
        <v>7.33497</v>
      </c>
      <c r="F154" s="22">
        <f>ROUND(7.33497,5)</f>
        <v>7.33497</v>
      </c>
      <c r="G154" s="20"/>
      <c r="H154" s="28"/>
    </row>
    <row r="155" spans="1:8" ht="12.75" customHeight="1">
      <c r="A155" s="30">
        <v>43867</v>
      </c>
      <c r="B155" s="31"/>
      <c r="C155" s="22">
        <f>ROUND(7.325,5)</f>
        <v>7.325</v>
      </c>
      <c r="D155" s="22">
        <f>F155</f>
        <v>7.34891</v>
      </c>
      <c r="E155" s="22">
        <f>F155</f>
        <v>7.34891</v>
      </c>
      <c r="F155" s="22">
        <f>ROUND(7.34891,5)</f>
        <v>7.34891</v>
      </c>
      <c r="G155" s="20"/>
      <c r="H155" s="28"/>
    </row>
    <row r="156" spans="1:8" ht="12.75" customHeight="1">
      <c r="A156" s="30">
        <v>43958</v>
      </c>
      <c r="B156" s="31"/>
      <c r="C156" s="22">
        <f>ROUND(7.325,5)</f>
        <v>7.325</v>
      </c>
      <c r="D156" s="22">
        <f>F156</f>
        <v>7.33302</v>
      </c>
      <c r="E156" s="22">
        <f>F156</f>
        <v>7.33302</v>
      </c>
      <c r="F156" s="22">
        <f>ROUND(7.33302,5)</f>
        <v>7.33302</v>
      </c>
      <c r="G156" s="20"/>
      <c r="H156" s="28"/>
    </row>
    <row r="157" spans="1:8" ht="12.75" customHeight="1">
      <c r="A157" s="30">
        <v>44049</v>
      </c>
      <c r="B157" s="31"/>
      <c r="C157" s="22">
        <f>ROUND(7.325,5)</f>
        <v>7.325</v>
      </c>
      <c r="D157" s="22">
        <f>F157</f>
        <v>7.29915</v>
      </c>
      <c r="E157" s="22">
        <f>F157</f>
        <v>7.29915</v>
      </c>
      <c r="F157" s="22">
        <f>ROUND(7.29915,5)</f>
        <v>7.29915</v>
      </c>
      <c r="G157" s="20"/>
      <c r="H157" s="28"/>
    </row>
    <row r="158" spans="1:8" ht="12.75" customHeight="1">
      <c r="A158" s="30">
        <v>44140</v>
      </c>
      <c r="B158" s="31"/>
      <c r="C158" s="22">
        <f>ROUND(7.325,5)</f>
        <v>7.325</v>
      </c>
      <c r="D158" s="22">
        <f>F158</f>
        <v>7.33165</v>
      </c>
      <c r="E158" s="22">
        <f>F158</f>
        <v>7.33165</v>
      </c>
      <c r="F158" s="22">
        <f>ROUND(7.33165,5)</f>
        <v>7.33165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43776</v>
      </c>
      <c r="B160" s="31"/>
      <c r="C160" s="22">
        <f>ROUND(9.57,5)</f>
        <v>9.57</v>
      </c>
      <c r="D160" s="22">
        <f>F160</f>
        <v>9.61339</v>
      </c>
      <c r="E160" s="22">
        <f>F160</f>
        <v>9.61339</v>
      </c>
      <c r="F160" s="22">
        <f>ROUND(9.61339,5)</f>
        <v>9.61339</v>
      </c>
      <c r="G160" s="20"/>
      <c r="H160" s="28"/>
    </row>
    <row r="161" spans="1:8" ht="12.75" customHeight="1">
      <c r="A161" s="30">
        <v>43867</v>
      </c>
      <c r="B161" s="31"/>
      <c r="C161" s="22">
        <f>ROUND(9.57,5)</f>
        <v>9.57</v>
      </c>
      <c r="D161" s="22">
        <f>F161</f>
        <v>9.68982</v>
      </c>
      <c r="E161" s="22">
        <f>F161</f>
        <v>9.68982</v>
      </c>
      <c r="F161" s="22">
        <f>ROUND(9.68982,5)</f>
        <v>9.68982</v>
      </c>
      <c r="G161" s="20"/>
      <c r="H161" s="28"/>
    </row>
    <row r="162" spans="1:8" ht="12.75" customHeight="1">
      <c r="A162" s="30">
        <v>43958</v>
      </c>
      <c r="B162" s="31"/>
      <c r="C162" s="22">
        <f>ROUND(9.57,5)</f>
        <v>9.57</v>
      </c>
      <c r="D162" s="22">
        <f>F162</f>
        <v>9.75687</v>
      </c>
      <c r="E162" s="22">
        <f>F162</f>
        <v>9.75687</v>
      </c>
      <c r="F162" s="22">
        <f>ROUND(9.75687,5)</f>
        <v>9.75687</v>
      </c>
      <c r="G162" s="20"/>
      <c r="H162" s="28"/>
    </row>
    <row r="163" spans="1:8" ht="12.75" customHeight="1">
      <c r="A163" s="30">
        <v>44049</v>
      </c>
      <c r="B163" s="31"/>
      <c r="C163" s="22">
        <f>ROUND(9.57,5)</f>
        <v>9.57</v>
      </c>
      <c r="D163" s="22">
        <f>F163</f>
        <v>9.82303</v>
      </c>
      <c r="E163" s="22">
        <f>F163</f>
        <v>9.82303</v>
      </c>
      <c r="F163" s="22">
        <f>ROUND(9.82303,5)</f>
        <v>9.82303</v>
      </c>
      <c r="G163" s="20"/>
      <c r="H163" s="28"/>
    </row>
    <row r="164" spans="1:8" ht="12.75" customHeight="1">
      <c r="A164" s="30">
        <v>44140</v>
      </c>
      <c r="B164" s="31"/>
      <c r="C164" s="22">
        <f>ROUND(9.57,5)</f>
        <v>9.57</v>
      </c>
      <c r="D164" s="22">
        <f>F164</f>
        <v>9.91242</v>
      </c>
      <c r="E164" s="22">
        <f>F164</f>
        <v>9.91242</v>
      </c>
      <c r="F164" s="22">
        <f>ROUND(9.91242,5)</f>
        <v>9.91242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43776</v>
      </c>
      <c r="B166" s="31"/>
      <c r="C166" s="22">
        <f>ROUND(8.255,5)</f>
        <v>8.255</v>
      </c>
      <c r="D166" s="22">
        <f>F166</f>
        <v>8.28482</v>
      </c>
      <c r="E166" s="22">
        <f>F166</f>
        <v>8.28482</v>
      </c>
      <c r="F166" s="22">
        <f>ROUND(8.28482,5)</f>
        <v>8.28482</v>
      </c>
      <c r="G166" s="20"/>
      <c r="H166" s="28"/>
    </row>
    <row r="167" spans="1:8" ht="12.75" customHeight="1">
      <c r="A167" s="30">
        <v>43867</v>
      </c>
      <c r="B167" s="31"/>
      <c r="C167" s="22">
        <f>ROUND(8.255,5)</f>
        <v>8.255</v>
      </c>
      <c r="D167" s="22">
        <f>F167</f>
        <v>8.33566</v>
      </c>
      <c r="E167" s="22">
        <f>F167</f>
        <v>8.33566</v>
      </c>
      <c r="F167" s="22">
        <f>ROUND(8.33566,5)</f>
        <v>8.33566</v>
      </c>
      <c r="G167" s="20"/>
      <c r="H167" s="28"/>
    </row>
    <row r="168" spans="1:8" ht="12.75" customHeight="1">
      <c r="A168" s="30">
        <v>43958</v>
      </c>
      <c r="B168" s="31"/>
      <c r="C168" s="22">
        <f>ROUND(8.255,5)</f>
        <v>8.255</v>
      </c>
      <c r="D168" s="22">
        <f>F168</f>
        <v>8.38067</v>
      </c>
      <c r="E168" s="22">
        <f>F168</f>
        <v>8.38067</v>
      </c>
      <c r="F168" s="22">
        <f>ROUND(8.38067,5)</f>
        <v>8.38067</v>
      </c>
      <c r="G168" s="20"/>
      <c r="H168" s="28"/>
    </row>
    <row r="169" spans="1:8" ht="12.75" customHeight="1">
      <c r="A169" s="30">
        <v>44049</v>
      </c>
      <c r="B169" s="31"/>
      <c r="C169" s="22">
        <f>ROUND(8.255,5)</f>
        <v>8.255</v>
      </c>
      <c r="D169" s="22">
        <f>F169</f>
        <v>8.42381</v>
      </c>
      <c r="E169" s="22">
        <f>F169</f>
        <v>8.42381</v>
      </c>
      <c r="F169" s="22">
        <f>ROUND(8.42381,5)</f>
        <v>8.42381</v>
      </c>
      <c r="G169" s="20"/>
      <c r="H169" s="28"/>
    </row>
    <row r="170" spans="1:8" ht="12.75" customHeight="1">
      <c r="A170" s="30">
        <v>44140</v>
      </c>
      <c r="B170" s="31"/>
      <c r="C170" s="22">
        <f>ROUND(8.255,5)</f>
        <v>8.255</v>
      </c>
      <c r="D170" s="22">
        <f>F170</f>
        <v>8.4979</v>
      </c>
      <c r="E170" s="22">
        <f>F170</f>
        <v>8.4979</v>
      </c>
      <c r="F170" s="22">
        <f>ROUND(8.4979,5)</f>
        <v>8.4979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43776</v>
      </c>
      <c r="B172" s="31"/>
      <c r="C172" s="22">
        <f>ROUND(2.82,5)</f>
        <v>2.82</v>
      </c>
      <c r="D172" s="22">
        <f>F172</f>
        <v>308.83217</v>
      </c>
      <c r="E172" s="22">
        <f>F172</f>
        <v>308.83217</v>
      </c>
      <c r="F172" s="22">
        <f>ROUND(308.83217,5)</f>
        <v>308.83217</v>
      </c>
      <c r="G172" s="20"/>
      <c r="H172" s="28"/>
    </row>
    <row r="173" spans="1:8" ht="12.75" customHeight="1">
      <c r="A173" s="30">
        <v>43867</v>
      </c>
      <c r="B173" s="31"/>
      <c r="C173" s="22">
        <f>ROUND(2.82,5)</f>
        <v>2.82</v>
      </c>
      <c r="D173" s="22">
        <f>F173</f>
        <v>306.77992</v>
      </c>
      <c r="E173" s="22">
        <f>F173</f>
        <v>306.77992</v>
      </c>
      <c r="F173" s="22">
        <f>ROUND(306.77992,5)</f>
        <v>306.77992</v>
      </c>
      <c r="G173" s="20"/>
      <c r="H173" s="28"/>
    </row>
    <row r="174" spans="1:8" ht="12.75" customHeight="1">
      <c r="A174" s="30">
        <v>43958</v>
      </c>
      <c r="B174" s="31"/>
      <c r="C174" s="22">
        <f>ROUND(2.82,5)</f>
        <v>2.82</v>
      </c>
      <c r="D174" s="22">
        <f>F174</f>
        <v>312.49014</v>
      </c>
      <c r="E174" s="22">
        <f>F174</f>
        <v>312.49014</v>
      </c>
      <c r="F174" s="22">
        <f>ROUND(312.49014,5)</f>
        <v>312.49014</v>
      </c>
      <c r="G174" s="20"/>
      <c r="H174" s="28"/>
    </row>
    <row r="175" spans="1:8" ht="12.75" customHeight="1">
      <c r="A175" s="30">
        <v>44049</v>
      </c>
      <c r="B175" s="31"/>
      <c r="C175" s="22">
        <f>ROUND(2.82,5)</f>
        <v>2.82</v>
      </c>
      <c r="D175" s="22">
        <f>F175</f>
        <v>310.59001</v>
      </c>
      <c r="E175" s="22">
        <f>F175</f>
        <v>310.59001</v>
      </c>
      <c r="F175" s="22">
        <f>ROUND(310.59001,5)</f>
        <v>310.59001</v>
      </c>
      <c r="G175" s="20"/>
      <c r="H175" s="28"/>
    </row>
    <row r="176" spans="1:8" ht="12.75" customHeight="1">
      <c r="A176" s="30">
        <v>44140</v>
      </c>
      <c r="B176" s="31"/>
      <c r="C176" s="22">
        <f>ROUND(2.82,5)</f>
        <v>2.82</v>
      </c>
      <c r="D176" s="22">
        <f>F176</f>
        <v>316.07781</v>
      </c>
      <c r="E176" s="22">
        <f>F176</f>
        <v>316.07781</v>
      </c>
      <c r="F176" s="22">
        <f>ROUND(316.07781,5)</f>
        <v>316.07781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43776</v>
      </c>
      <c r="B178" s="31"/>
      <c r="C178" s="22">
        <f>ROUND(3.53,5)</f>
        <v>3.53</v>
      </c>
      <c r="D178" s="22">
        <f>F178</f>
        <v>233.40624</v>
      </c>
      <c r="E178" s="22">
        <f>F178</f>
        <v>233.40624</v>
      </c>
      <c r="F178" s="22">
        <f>ROUND(233.40624,5)</f>
        <v>233.40624</v>
      </c>
      <c r="G178" s="20"/>
      <c r="H178" s="28"/>
    </row>
    <row r="179" spans="1:8" ht="12.75" customHeight="1">
      <c r="A179" s="30">
        <v>43867</v>
      </c>
      <c r="B179" s="31"/>
      <c r="C179" s="22">
        <f>ROUND(3.53,5)</f>
        <v>3.53</v>
      </c>
      <c r="D179" s="22">
        <f>F179</f>
        <v>233.57538</v>
      </c>
      <c r="E179" s="22">
        <f>F179</f>
        <v>233.57538</v>
      </c>
      <c r="F179" s="22">
        <f>ROUND(233.57538,5)</f>
        <v>233.57538</v>
      </c>
      <c r="G179" s="20"/>
      <c r="H179" s="28"/>
    </row>
    <row r="180" spans="1:8" ht="12.75" customHeight="1">
      <c r="A180" s="30">
        <v>43958</v>
      </c>
      <c r="B180" s="31"/>
      <c r="C180" s="22">
        <f>ROUND(3.53,5)</f>
        <v>3.53</v>
      </c>
      <c r="D180" s="22">
        <f>F180</f>
        <v>237.923</v>
      </c>
      <c r="E180" s="22">
        <f>F180</f>
        <v>237.923</v>
      </c>
      <c r="F180" s="22">
        <f>ROUND(237.923,5)</f>
        <v>237.923</v>
      </c>
      <c r="G180" s="20"/>
      <c r="H180" s="28"/>
    </row>
    <row r="181" spans="1:8" ht="12.75" customHeight="1">
      <c r="A181" s="30">
        <v>44049</v>
      </c>
      <c r="B181" s="31"/>
      <c r="C181" s="22">
        <f>ROUND(3.53,5)</f>
        <v>3.53</v>
      </c>
      <c r="D181" s="22">
        <f>F181</f>
        <v>238.27035</v>
      </c>
      <c r="E181" s="22">
        <f>F181</f>
        <v>238.27035</v>
      </c>
      <c r="F181" s="22">
        <f>ROUND(238.27035,5)</f>
        <v>238.27035</v>
      </c>
      <c r="G181" s="20"/>
      <c r="H181" s="28"/>
    </row>
    <row r="182" spans="1:8" ht="12.75" customHeight="1">
      <c r="A182" s="30">
        <v>44140</v>
      </c>
      <c r="B182" s="31"/>
      <c r="C182" s="22">
        <f>ROUND(3.53,5)</f>
        <v>3.53</v>
      </c>
      <c r="D182" s="22">
        <f>F182</f>
        <v>242.48267</v>
      </c>
      <c r="E182" s="22">
        <f>F182</f>
        <v>242.48267</v>
      </c>
      <c r="F182" s="22">
        <f>ROUND(242.48267,5)</f>
        <v>242.48267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43776</v>
      </c>
      <c r="B184" s="31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43776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43867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43958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44049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44140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43776</v>
      </c>
      <c r="B192" s="31"/>
      <c r="C192" s="22">
        <f>ROUND(6.9,5)</f>
        <v>6.9</v>
      </c>
      <c r="D192" s="22">
        <f>F192</f>
        <v>6.66929</v>
      </c>
      <c r="E192" s="22">
        <f>F192</f>
        <v>6.66929</v>
      </c>
      <c r="F192" s="22">
        <f>ROUND(6.66929,5)</f>
        <v>6.66929</v>
      </c>
      <c r="G192" s="20"/>
      <c r="H192" s="28"/>
    </row>
    <row r="193" spans="1:8" ht="12.75" customHeight="1">
      <c r="A193" s="30">
        <v>43867</v>
      </c>
      <c r="B193" s="31"/>
      <c r="C193" s="22">
        <f>ROUND(6.9,5)</f>
        <v>6.9</v>
      </c>
      <c r="D193" s="22">
        <f>F193</f>
        <v>6.66929</v>
      </c>
      <c r="E193" s="22">
        <f>F193</f>
        <v>6.66929</v>
      </c>
      <c r="F193" s="22">
        <f>ROUND(6.66929,5)</f>
        <v>6.66929</v>
      </c>
      <c r="G193" s="20"/>
      <c r="H193" s="28"/>
    </row>
    <row r="194" spans="1:8" ht="12.75" customHeight="1">
      <c r="A194" s="30">
        <v>43958</v>
      </c>
      <c r="B194" s="31"/>
      <c r="C194" s="22">
        <f>ROUND(6.9,5)</f>
        <v>6.9</v>
      </c>
      <c r="D194" s="22">
        <f>F194</f>
        <v>6.66929</v>
      </c>
      <c r="E194" s="22">
        <f>F194</f>
        <v>6.66929</v>
      </c>
      <c r="F194" s="22">
        <f>ROUND(6.66929,5)</f>
        <v>6.66929</v>
      </c>
      <c r="G194" s="20"/>
      <c r="H194" s="28"/>
    </row>
    <row r="195" spans="1:8" ht="12.75" customHeight="1">
      <c r="A195" s="30">
        <v>44049</v>
      </c>
      <c r="B195" s="31"/>
      <c r="C195" s="22">
        <f>ROUND(6.9,5)</f>
        <v>6.9</v>
      </c>
      <c r="D195" s="22">
        <f>F195</f>
        <v>6.66929</v>
      </c>
      <c r="E195" s="22">
        <f>F195</f>
        <v>6.66929</v>
      </c>
      <c r="F195" s="22">
        <f>ROUND(6.66929,5)</f>
        <v>6.66929</v>
      </c>
      <c r="G195" s="20"/>
      <c r="H195" s="28"/>
    </row>
    <row r="196" spans="1:8" ht="12.75" customHeight="1">
      <c r="A196" s="30">
        <v>44140</v>
      </c>
      <c r="B196" s="31"/>
      <c r="C196" s="22">
        <f>ROUND(6.9,5)</f>
        <v>6.9</v>
      </c>
      <c r="D196" s="22">
        <f>F196</f>
        <v>6.66929</v>
      </c>
      <c r="E196" s="22">
        <f>F196</f>
        <v>6.66929</v>
      </c>
      <c r="F196" s="22">
        <f>ROUND(6.66929,5)</f>
        <v>6.66929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43776</v>
      </c>
      <c r="B198" s="31"/>
      <c r="C198" s="22">
        <f>ROUND(6.65,5)</f>
        <v>6.65</v>
      </c>
      <c r="D198" s="22">
        <f>F198</f>
        <v>6.5898</v>
      </c>
      <c r="E198" s="22">
        <f>F198</f>
        <v>6.5898</v>
      </c>
      <c r="F198" s="22">
        <f>ROUND(6.5898,5)</f>
        <v>6.5898</v>
      </c>
      <c r="G198" s="20"/>
      <c r="H198" s="28"/>
    </row>
    <row r="199" spans="1:8" ht="12.75" customHeight="1">
      <c r="A199" s="30">
        <v>43867</v>
      </c>
      <c r="B199" s="31"/>
      <c r="C199" s="22">
        <f>ROUND(6.65,5)</f>
        <v>6.65</v>
      </c>
      <c r="D199" s="22">
        <f>F199</f>
        <v>6.43496</v>
      </c>
      <c r="E199" s="22">
        <f>F199</f>
        <v>6.43496</v>
      </c>
      <c r="F199" s="22">
        <f>ROUND(6.43496,5)</f>
        <v>6.43496</v>
      </c>
      <c r="G199" s="20"/>
      <c r="H199" s="28"/>
    </row>
    <row r="200" spans="1:8" ht="12.75" customHeight="1">
      <c r="A200" s="30">
        <v>43958</v>
      </c>
      <c r="B200" s="31"/>
      <c r="C200" s="22">
        <f>ROUND(6.65,5)</f>
        <v>6.65</v>
      </c>
      <c r="D200" s="22">
        <f>F200</f>
        <v>6.13734</v>
      </c>
      <c r="E200" s="22">
        <f>F200</f>
        <v>6.13734</v>
      </c>
      <c r="F200" s="22">
        <f>ROUND(6.13734,5)</f>
        <v>6.13734</v>
      </c>
      <c r="G200" s="20"/>
      <c r="H200" s="28"/>
    </row>
    <row r="201" spans="1:8" ht="12.75" customHeight="1">
      <c r="A201" s="30">
        <v>44049</v>
      </c>
      <c r="B201" s="31"/>
      <c r="C201" s="22">
        <f>ROUND(6.65,5)</f>
        <v>6.65</v>
      </c>
      <c r="D201" s="22">
        <f>F201</f>
        <v>5.56819</v>
      </c>
      <c r="E201" s="22">
        <f>F201</f>
        <v>5.56819</v>
      </c>
      <c r="F201" s="22">
        <f>ROUND(5.56819,5)</f>
        <v>5.56819</v>
      </c>
      <c r="G201" s="20"/>
      <c r="H201" s="28"/>
    </row>
    <row r="202" spans="1:8" ht="12.75" customHeight="1">
      <c r="A202" s="30">
        <v>44140</v>
      </c>
      <c r="B202" s="31"/>
      <c r="C202" s="22">
        <f>ROUND(6.65,5)</f>
        <v>6.65</v>
      </c>
      <c r="D202" s="22">
        <f>F202</f>
        <v>4.59834</v>
      </c>
      <c r="E202" s="22">
        <f>F202</f>
        <v>4.59834</v>
      </c>
      <c r="F202" s="22">
        <f>ROUND(4.59834,5)</f>
        <v>4.59834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43776</v>
      </c>
      <c r="B204" s="31"/>
      <c r="C204" s="22">
        <f>ROUND(9.56,5)</f>
        <v>9.56</v>
      </c>
      <c r="D204" s="22">
        <f>F204</f>
        <v>9.5969</v>
      </c>
      <c r="E204" s="22">
        <f>F204</f>
        <v>9.5969</v>
      </c>
      <c r="F204" s="22">
        <f>ROUND(9.5969,5)</f>
        <v>9.5969</v>
      </c>
      <c r="G204" s="20"/>
      <c r="H204" s="28"/>
    </row>
    <row r="205" spans="1:8" ht="12.75" customHeight="1">
      <c r="A205" s="30">
        <v>43867</v>
      </c>
      <c r="B205" s="31"/>
      <c r="C205" s="22">
        <f>ROUND(9.56,5)</f>
        <v>9.56</v>
      </c>
      <c r="D205" s="22">
        <f>F205</f>
        <v>9.66144</v>
      </c>
      <c r="E205" s="22">
        <f>F205</f>
        <v>9.66144</v>
      </c>
      <c r="F205" s="22">
        <f>ROUND(9.66144,5)</f>
        <v>9.66144</v>
      </c>
      <c r="G205" s="20"/>
      <c r="H205" s="28"/>
    </row>
    <row r="206" spans="1:8" ht="12.75" customHeight="1">
      <c r="A206" s="30">
        <v>43958</v>
      </c>
      <c r="B206" s="31"/>
      <c r="C206" s="22">
        <f>ROUND(9.56,5)</f>
        <v>9.56</v>
      </c>
      <c r="D206" s="22">
        <f>F206</f>
        <v>9.72305</v>
      </c>
      <c r="E206" s="22">
        <f>F206</f>
        <v>9.72305</v>
      </c>
      <c r="F206" s="22">
        <f>ROUND(9.72305,5)</f>
        <v>9.72305</v>
      </c>
      <c r="G206" s="20"/>
      <c r="H206" s="28"/>
    </row>
    <row r="207" spans="1:8" ht="12.75" customHeight="1">
      <c r="A207" s="30">
        <v>44049</v>
      </c>
      <c r="B207" s="31"/>
      <c r="C207" s="22">
        <f>ROUND(9.56,5)</f>
        <v>9.56</v>
      </c>
      <c r="D207" s="22">
        <f>F207</f>
        <v>9.78387</v>
      </c>
      <c r="E207" s="22">
        <f>F207</f>
        <v>9.78387</v>
      </c>
      <c r="F207" s="22">
        <f>ROUND(9.78387,5)</f>
        <v>9.78387</v>
      </c>
      <c r="G207" s="20"/>
      <c r="H207" s="28"/>
    </row>
    <row r="208" spans="1:8" ht="12.75" customHeight="1">
      <c r="A208" s="30">
        <v>44140</v>
      </c>
      <c r="B208" s="31"/>
      <c r="C208" s="22">
        <f>ROUND(9.56,5)</f>
        <v>9.56</v>
      </c>
      <c r="D208" s="22">
        <f>F208</f>
        <v>9.86198</v>
      </c>
      <c r="E208" s="22">
        <f>F208</f>
        <v>9.86198</v>
      </c>
      <c r="F208" s="22">
        <f>ROUND(9.86198,5)</f>
        <v>9.86198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43776</v>
      </c>
      <c r="B210" s="31"/>
      <c r="C210" s="22">
        <f>ROUND(3.36,5)</f>
        <v>3.36</v>
      </c>
      <c r="D210" s="22">
        <f>F210</f>
        <v>189.28636</v>
      </c>
      <c r="E210" s="22">
        <f>F210</f>
        <v>189.28636</v>
      </c>
      <c r="F210" s="22">
        <f>ROUND(189.28636,5)</f>
        <v>189.28636</v>
      </c>
      <c r="G210" s="20"/>
      <c r="H210" s="28"/>
    </row>
    <row r="211" spans="1:8" ht="12.75" customHeight="1">
      <c r="A211" s="30">
        <v>43867</v>
      </c>
      <c r="B211" s="31"/>
      <c r="C211" s="22">
        <f>ROUND(3.36,5)</f>
        <v>3.36</v>
      </c>
      <c r="D211" s="22">
        <f>F211</f>
        <v>192.72196</v>
      </c>
      <c r="E211" s="22">
        <f>F211</f>
        <v>192.72196</v>
      </c>
      <c r="F211" s="22">
        <f>ROUND(192.72196,5)</f>
        <v>192.72196</v>
      </c>
      <c r="G211" s="20"/>
      <c r="H211" s="28"/>
    </row>
    <row r="212" spans="1:8" ht="12.75" customHeight="1">
      <c r="A212" s="30">
        <v>43958</v>
      </c>
      <c r="B212" s="31"/>
      <c r="C212" s="22">
        <f>ROUND(3.36,5)</f>
        <v>3.36</v>
      </c>
      <c r="D212" s="22">
        <f>F212</f>
        <v>193.65898</v>
      </c>
      <c r="E212" s="22">
        <f>F212</f>
        <v>193.65898</v>
      </c>
      <c r="F212" s="22">
        <f>ROUND(193.65898,5)</f>
        <v>193.65898</v>
      </c>
      <c r="G212" s="20"/>
      <c r="H212" s="28"/>
    </row>
    <row r="213" spans="1:8" ht="12.75" customHeight="1">
      <c r="A213" s="30">
        <v>44049</v>
      </c>
      <c r="B213" s="31"/>
      <c r="C213" s="22">
        <f>ROUND(3.36,5)</f>
        <v>3.36</v>
      </c>
      <c r="D213" s="22">
        <f>F213</f>
        <v>197.31109</v>
      </c>
      <c r="E213" s="22">
        <f>F213</f>
        <v>197.31109</v>
      </c>
      <c r="F213" s="22">
        <f>ROUND(197.31109,5)</f>
        <v>197.31109</v>
      </c>
      <c r="G213" s="20"/>
      <c r="H213" s="28"/>
    </row>
    <row r="214" spans="1:8" ht="12.75" customHeight="1">
      <c r="A214" s="30">
        <v>44140</v>
      </c>
      <c r="B214" s="31"/>
      <c r="C214" s="22">
        <f>ROUND(3.36,5)</f>
        <v>3.36</v>
      </c>
      <c r="D214" s="22">
        <f>F214</f>
        <v>200.71108</v>
      </c>
      <c r="E214" s="22">
        <f>F214</f>
        <v>200.71108</v>
      </c>
      <c r="F214" s="22">
        <f>ROUND(200.71108,5)</f>
        <v>200.71108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43776</v>
      </c>
      <c r="B216" s="31"/>
      <c r="C216" s="22">
        <f>ROUND(2.72,5)</f>
        <v>2.72</v>
      </c>
      <c r="D216" s="22">
        <f>F216</f>
        <v>162.57193</v>
      </c>
      <c r="E216" s="22">
        <f>F216</f>
        <v>162.57193</v>
      </c>
      <c r="F216" s="22">
        <f>ROUND(162.57193,5)</f>
        <v>162.57193</v>
      </c>
      <c r="G216" s="20"/>
      <c r="H216" s="28"/>
    </row>
    <row r="217" spans="1:8" ht="12.75" customHeight="1">
      <c r="A217" s="30">
        <v>43867</v>
      </c>
      <c r="B217" s="31"/>
      <c r="C217" s="22">
        <f>ROUND(2.72,5)</f>
        <v>2.72</v>
      </c>
      <c r="D217" s="22">
        <f>F217</f>
        <v>163.27688</v>
      </c>
      <c r="E217" s="22">
        <f>F217</f>
        <v>163.27688</v>
      </c>
      <c r="F217" s="22">
        <f>ROUND(163.27688,5)</f>
        <v>163.27688</v>
      </c>
      <c r="G217" s="20"/>
      <c r="H217" s="28"/>
    </row>
    <row r="218" spans="1:8" ht="12.75" customHeight="1">
      <c r="A218" s="30">
        <v>43958</v>
      </c>
      <c r="B218" s="31"/>
      <c r="C218" s="22">
        <f>ROUND(2.72,5)</f>
        <v>2.72</v>
      </c>
      <c r="D218" s="22">
        <f>F218</f>
        <v>166.31604</v>
      </c>
      <c r="E218" s="22">
        <f>F218</f>
        <v>166.31604</v>
      </c>
      <c r="F218" s="22">
        <f>ROUND(166.31604,5)</f>
        <v>166.31604</v>
      </c>
      <c r="G218" s="20"/>
      <c r="H218" s="28"/>
    </row>
    <row r="219" spans="1:8" ht="12.75" customHeight="1">
      <c r="A219" s="30">
        <v>44049</v>
      </c>
      <c r="B219" s="31"/>
      <c r="C219" s="22">
        <f>ROUND(2.72,5)</f>
        <v>2.72</v>
      </c>
      <c r="D219" s="22">
        <f>F219</f>
        <v>167.15895</v>
      </c>
      <c r="E219" s="22">
        <f>F219</f>
        <v>167.15895</v>
      </c>
      <c r="F219" s="22">
        <f>ROUND(167.15895,5)</f>
        <v>167.15895</v>
      </c>
      <c r="G219" s="20"/>
      <c r="H219" s="28"/>
    </row>
    <row r="220" spans="1:8" ht="12.75" customHeight="1">
      <c r="A220" s="30">
        <v>44140</v>
      </c>
      <c r="B220" s="31"/>
      <c r="C220" s="22">
        <f>ROUND(2.72,5)</f>
        <v>2.72</v>
      </c>
      <c r="D220" s="22">
        <f>F220</f>
        <v>170.11388</v>
      </c>
      <c r="E220" s="22">
        <f>F220</f>
        <v>170.11388</v>
      </c>
      <c r="F220" s="22">
        <f>ROUND(170.11388,5)</f>
        <v>170.11388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43776</v>
      </c>
      <c r="B222" s="31"/>
      <c r="C222" s="22">
        <f>ROUND(9.145,5)</f>
        <v>9.145</v>
      </c>
      <c r="D222" s="22">
        <f>F222</f>
        <v>9.18435</v>
      </c>
      <c r="E222" s="22">
        <f>F222</f>
        <v>9.18435</v>
      </c>
      <c r="F222" s="22">
        <f>ROUND(9.18435,5)</f>
        <v>9.18435</v>
      </c>
      <c r="G222" s="20"/>
      <c r="H222" s="28"/>
    </row>
    <row r="223" spans="1:8" ht="12.75" customHeight="1">
      <c r="A223" s="30">
        <v>43867</v>
      </c>
      <c r="B223" s="31"/>
      <c r="C223" s="22">
        <f>ROUND(9.145,5)</f>
        <v>9.145</v>
      </c>
      <c r="D223" s="22">
        <f>F223</f>
        <v>9.25358</v>
      </c>
      <c r="E223" s="22">
        <f>F223</f>
        <v>9.25358</v>
      </c>
      <c r="F223" s="22">
        <f>ROUND(9.25358,5)</f>
        <v>9.25358</v>
      </c>
      <c r="G223" s="20"/>
      <c r="H223" s="28"/>
    </row>
    <row r="224" spans="1:8" ht="12.75" customHeight="1">
      <c r="A224" s="30">
        <v>43958</v>
      </c>
      <c r="B224" s="31"/>
      <c r="C224" s="22">
        <f>ROUND(9.145,5)</f>
        <v>9.145</v>
      </c>
      <c r="D224" s="22">
        <f>F224</f>
        <v>9.31298</v>
      </c>
      <c r="E224" s="22">
        <f>F224</f>
        <v>9.31298</v>
      </c>
      <c r="F224" s="22">
        <f>ROUND(9.31298,5)</f>
        <v>9.31298</v>
      </c>
      <c r="G224" s="20"/>
      <c r="H224" s="28"/>
    </row>
    <row r="225" spans="1:8" ht="12.75" customHeight="1">
      <c r="A225" s="30">
        <v>44049</v>
      </c>
      <c r="B225" s="31"/>
      <c r="C225" s="22">
        <f>ROUND(9.145,5)</f>
        <v>9.145</v>
      </c>
      <c r="D225" s="22">
        <f>F225</f>
        <v>9.37103</v>
      </c>
      <c r="E225" s="22">
        <f>F225</f>
        <v>9.37103</v>
      </c>
      <c r="F225" s="22">
        <f>ROUND(9.37103,5)</f>
        <v>9.37103</v>
      </c>
      <c r="G225" s="20"/>
      <c r="H225" s="28"/>
    </row>
    <row r="226" spans="1:8" ht="12.75" customHeight="1">
      <c r="A226" s="30">
        <v>44140</v>
      </c>
      <c r="B226" s="31"/>
      <c r="C226" s="22">
        <f>ROUND(9.145,5)</f>
        <v>9.145</v>
      </c>
      <c r="D226" s="22">
        <f>F226</f>
        <v>9.45484</v>
      </c>
      <c r="E226" s="22">
        <f>F226</f>
        <v>9.45484</v>
      </c>
      <c r="F226" s="22">
        <f>ROUND(9.45484,5)</f>
        <v>9.45484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43776</v>
      </c>
      <c r="B228" s="31"/>
      <c r="C228" s="22">
        <f>ROUND(9.82,5)</f>
        <v>9.82</v>
      </c>
      <c r="D228" s="22">
        <f>F228</f>
        <v>9.8603</v>
      </c>
      <c r="E228" s="22">
        <f>F228</f>
        <v>9.8603</v>
      </c>
      <c r="F228" s="22">
        <f>ROUND(9.8603,5)</f>
        <v>9.8603</v>
      </c>
      <c r="G228" s="20"/>
      <c r="H228" s="28"/>
    </row>
    <row r="229" spans="1:8" ht="12.75" customHeight="1">
      <c r="A229" s="30">
        <v>43867</v>
      </c>
      <c r="B229" s="31"/>
      <c r="C229" s="22">
        <f>ROUND(9.82,5)</f>
        <v>9.82</v>
      </c>
      <c r="D229" s="22">
        <f>F229</f>
        <v>9.93097</v>
      </c>
      <c r="E229" s="22">
        <f>F229</f>
        <v>9.93097</v>
      </c>
      <c r="F229" s="22">
        <f>ROUND(9.93097,5)</f>
        <v>9.93097</v>
      </c>
      <c r="G229" s="20"/>
      <c r="H229" s="28"/>
    </row>
    <row r="230" spans="1:8" ht="12.75" customHeight="1">
      <c r="A230" s="30">
        <v>43958</v>
      </c>
      <c r="B230" s="31"/>
      <c r="C230" s="22">
        <f>ROUND(9.82,5)</f>
        <v>9.82</v>
      </c>
      <c r="D230" s="22">
        <f>F230</f>
        <v>9.99327</v>
      </c>
      <c r="E230" s="22">
        <f>F230</f>
        <v>9.99327</v>
      </c>
      <c r="F230" s="22">
        <f>ROUND(9.99327,5)</f>
        <v>9.99327</v>
      </c>
      <c r="G230" s="20"/>
      <c r="H230" s="28"/>
    </row>
    <row r="231" spans="1:8" ht="12.75" customHeight="1">
      <c r="A231" s="30">
        <v>44049</v>
      </c>
      <c r="B231" s="31"/>
      <c r="C231" s="22">
        <f>ROUND(9.82,5)</f>
        <v>9.82</v>
      </c>
      <c r="D231" s="22">
        <f>F231</f>
        <v>10.0546</v>
      </c>
      <c r="E231" s="22">
        <f>F231</f>
        <v>10.0546</v>
      </c>
      <c r="F231" s="22">
        <f>ROUND(10.0546,5)</f>
        <v>10.0546</v>
      </c>
      <c r="G231" s="20"/>
      <c r="H231" s="28"/>
    </row>
    <row r="232" spans="1:8" ht="12.75" customHeight="1">
      <c r="A232" s="30">
        <v>44140</v>
      </c>
      <c r="B232" s="31"/>
      <c r="C232" s="22">
        <f>ROUND(9.82,5)</f>
        <v>9.82</v>
      </c>
      <c r="D232" s="22">
        <f>F232</f>
        <v>10.13495</v>
      </c>
      <c r="E232" s="22">
        <f>F232</f>
        <v>10.13495</v>
      </c>
      <c r="F232" s="22">
        <f>ROUND(10.13495,5)</f>
        <v>10.13495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43776</v>
      </c>
      <c r="B234" s="31"/>
      <c r="C234" s="22">
        <f>ROUND(9.865,5)</f>
        <v>9.865</v>
      </c>
      <c r="D234" s="22">
        <f>F234</f>
        <v>9.90584</v>
      </c>
      <c r="E234" s="22">
        <f>F234</f>
        <v>9.90584</v>
      </c>
      <c r="F234" s="22">
        <f>ROUND(9.90584,5)</f>
        <v>9.90584</v>
      </c>
      <c r="G234" s="20"/>
      <c r="H234" s="28"/>
    </row>
    <row r="235" spans="1:8" ht="12.75" customHeight="1">
      <c r="A235" s="30">
        <v>43867</v>
      </c>
      <c r="B235" s="31"/>
      <c r="C235" s="22">
        <f>ROUND(9.865,5)</f>
        <v>9.865</v>
      </c>
      <c r="D235" s="22">
        <f>F235</f>
        <v>9.97753</v>
      </c>
      <c r="E235" s="22">
        <f>F235</f>
        <v>9.97753</v>
      </c>
      <c r="F235" s="22">
        <f>ROUND(9.97753,5)</f>
        <v>9.97753</v>
      </c>
      <c r="G235" s="20"/>
      <c r="H235" s="28"/>
    </row>
    <row r="236" spans="1:8" ht="12.75" customHeight="1">
      <c r="A236" s="30">
        <v>43958</v>
      </c>
      <c r="B236" s="31"/>
      <c r="C236" s="22">
        <f>ROUND(9.865,5)</f>
        <v>9.865</v>
      </c>
      <c r="D236" s="22">
        <f>F236</f>
        <v>10.0408</v>
      </c>
      <c r="E236" s="22">
        <f>F236</f>
        <v>10.0408</v>
      </c>
      <c r="F236" s="22">
        <f>ROUND(10.0408,5)</f>
        <v>10.0408</v>
      </c>
      <c r="G236" s="20"/>
      <c r="H236" s="28"/>
    </row>
    <row r="237" spans="1:8" ht="12.75" customHeight="1">
      <c r="A237" s="30">
        <v>44049</v>
      </c>
      <c r="B237" s="31"/>
      <c r="C237" s="22">
        <f>ROUND(9.865,5)</f>
        <v>9.865</v>
      </c>
      <c r="D237" s="22">
        <f>F237</f>
        <v>10.10316</v>
      </c>
      <c r="E237" s="22">
        <f>F237</f>
        <v>10.10316</v>
      </c>
      <c r="F237" s="22">
        <f>ROUND(10.10316,5)</f>
        <v>10.10316</v>
      </c>
      <c r="G237" s="20"/>
      <c r="H237" s="28"/>
    </row>
    <row r="238" spans="1:8" ht="12.75" customHeight="1">
      <c r="A238" s="30">
        <v>44140</v>
      </c>
      <c r="B238" s="31"/>
      <c r="C238" s="22">
        <f>ROUND(9.865,5)</f>
        <v>9.865</v>
      </c>
      <c r="D238" s="22">
        <f>F238</f>
        <v>10.18447</v>
      </c>
      <c r="E238" s="22">
        <f>F238</f>
        <v>10.18447</v>
      </c>
      <c r="F238" s="22">
        <f>ROUND(10.18447,5)</f>
        <v>10.18447</v>
      </c>
      <c r="G238" s="20"/>
      <c r="H238" s="28"/>
    </row>
    <row r="239" spans="1:8" ht="12.75" customHeight="1">
      <c r="A239" s="30" t="s">
        <v>60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43776</v>
      </c>
      <c r="B240" s="31"/>
      <c r="C240" s="23">
        <f>ROUND(743.289,3)</f>
        <v>743.289</v>
      </c>
      <c r="D240" s="23">
        <f>F240</f>
        <v>750.658</v>
      </c>
      <c r="E240" s="23">
        <f>F240</f>
        <v>750.658</v>
      </c>
      <c r="F240" s="23">
        <f>ROUND(750.658,3)</f>
        <v>750.658</v>
      </c>
      <c r="G240" s="20"/>
      <c r="H240" s="28"/>
    </row>
    <row r="241" spans="1:8" ht="12.75" customHeight="1">
      <c r="A241" s="30">
        <v>43867</v>
      </c>
      <c r="B241" s="31"/>
      <c r="C241" s="23">
        <f>ROUND(743.289,3)</f>
        <v>743.289</v>
      </c>
      <c r="D241" s="23">
        <f>F241</f>
        <v>764.101</v>
      </c>
      <c r="E241" s="23">
        <f>F241</f>
        <v>764.101</v>
      </c>
      <c r="F241" s="23">
        <f>ROUND(764.101,3)</f>
        <v>764.101</v>
      </c>
      <c r="G241" s="20"/>
      <c r="H241" s="28"/>
    </row>
    <row r="242" spans="1:8" ht="12.75" customHeight="1">
      <c r="A242" s="30">
        <v>43958</v>
      </c>
      <c r="B242" s="31"/>
      <c r="C242" s="23">
        <f>ROUND(743.289,3)</f>
        <v>743.289</v>
      </c>
      <c r="D242" s="23">
        <f>F242</f>
        <v>778.143</v>
      </c>
      <c r="E242" s="23">
        <f>F242</f>
        <v>778.143</v>
      </c>
      <c r="F242" s="23">
        <f>ROUND(778.143,3)</f>
        <v>778.143</v>
      </c>
      <c r="G242" s="20"/>
      <c r="H242" s="28"/>
    </row>
    <row r="243" spans="1:8" ht="12.75" customHeight="1">
      <c r="A243" s="30">
        <v>44049</v>
      </c>
      <c r="B243" s="31"/>
      <c r="C243" s="23">
        <f>ROUND(743.289,3)</f>
        <v>743.289</v>
      </c>
      <c r="D243" s="23">
        <f>F243</f>
        <v>792.641</v>
      </c>
      <c r="E243" s="23">
        <f>F243</f>
        <v>792.641</v>
      </c>
      <c r="F243" s="23">
        <f>ROUND(792.641,3)</f>
        <v>792.641</v>
      </c>
      <c r="G243" s="20"/>
      <c r="H243" s="28"/>
    </row>
    <row r="244" spans="1:8" ht="12.75" customHeight="1">
      <c r="A244" s="30" t="s">
        <v>61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43776</v>
      </c>
      <c r="B245" s="31"/>
      <c r="C245" s="23">
        <f>ROUND(660.009,3)</f>
        <v>660.009</v>
      </c>
      <c r="D245" s="23">
        <f>F245</f>
        <v>666.553</v>
      </c>
      <c r="E245" s="23">
        <f>F245</f>
        <v>666.553</v>
      </c>
      <c r="F245" s="23">
        <f>ROUND(666.553,3)</f>
        <v>666.553</v>
      </c>
      <c r="G245" s="20"/>
      <c r="H245" s="28"/>
    </row>
    <row r="246" spans="1:8" ht="12.75" customHeight="1">
      <c r="A246" s="30">
        <v>43867</v>
      </c>
      <c r="B246" s="31"/>
      <c r="C246" s="23">
        <f>ROUND(660.009,3)</f>
        <v>660.009</v>
      </c>
      <c r="D246" s="23">
        <f>F246</f>
        <v>678.489</v>
      </c>
      <c r="E246" s="23">
        <f>F246</f>
        <v>678.489</v>
      </c>
      <c r="F246" s="23">
        <f>ROUND(678.489,3)</f>
        <v>678.489</v>
      </c>
      <c r="G246" s="20"/>
      <c r="H246" s="28"/>
    </row>
    <row r="247" spans="1:8" ht="12.75" customHeight="1">
      <c r="A247" s="30">
        <v>43958</v>
      </c>
      <c r="B247" s="31"/>
      <c r="C247" s="23">
        <f>ROUND(660.009,3)</f>
        <v>660.009</v>
      </c>
      <c r="D247" s="23">
        <f>F247</f>
        <v>690.958</v>
      </c>
      <c r="E247" s="23">
        <f>F247</f>
        <v>690.958</v>
      </c>
      <c r="F247" s="23">
        <f>ROUND(690.958,3)</f>
        <v>690.958</v>
      </c>
      <c r="G247" s="20"/>
      <c r="H247" s="28"/>
    </row>
    <row r="248" spans="1:8" ht="12.75" customHeight="1">
      <c r="A248" s="30">
        <v>44049</v>
      </c>
      <c r="B248" s="31"/>
      <c r="C248" s="23">
        <f>ROUND(660.009,3)</f>
        <v>660.009</v>
      </c>
      <c r="D248" s="23">
        <f>F248</f>
        <v>703.832</v>
      </c>
      <c r="E248" s="23">
        <f>F248</f>
        <v>703.832</v>
      </c>
      <c r="F248" s="23">
        <f>ROUND(703.832,3)</f>
        <v>703.832</v>
      </c>
      <c r="G248" s="20"/>
      <c r="H248" s="28"/>
    </row>
    <row r="249" spans="1:8" ht="12.75" customHeight="1">
      <c r="A249" s="30" t="s">
        <v>62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43776</v>
      </c>
      <c r="B250" s="31"/>
      <c r="C250" s="23">
        <f>ROUND(767.161,3)</f>
        <v>767.161</v>
      </c>
      <c r="D250" s="23">
        <f>F250</f>
        <v>774.767</v>
      </c>
      <c r="E250" s="23">
        <f>F250</f>
        <v>774.767</v>
      </c>
      <c r="F250" s="23">
        <f>ROUND(774.767,3)</f>
        <v>774.767</v>
      </c>
      <c r="G250" s="20"/>
      <c r="H250" s="28"/>
    </row>
    <row r="251" spans="1:8" ht="12.75" customHeight="1">
      <c r="A251" s="30">
        <v>43867</v>
      </c>
      <c r="B251" s="31"/>
      <c r="C251" s="23">
        <f>ROUND(767.161,3)</f>
        <v>767.161</v>
      </c>
      <c r="D251" s="23">
        <f>F251</f>
        <v>788.642</v>
      </c>
      <c r="E251" s="23">
        <f>F251</f>
        <v>788.642</v>
      </c>
      <c r="F251" s="23">
        <f>ROUND(788.642,3)</f>
        <v>788.642</v>
      </c>
      <c r="G251" s="20"/>
      <c r="H251" s="28"/>
    </row>
    <row r="252" spans="1:8" ht="12.75" customHeight="1">
      <c r="A252" s="30">
        <v>43958</v>
      </c>
      <c r="B252" s="31"/>
      <c r="C252" s="23">
        <f>ROUND(767.161,3)</f>
        <v>767.161</v>
      </c>
      <c r="D252" s="23">
        <f>F252</f>
        <v>803.134</v>
      </c>
      <c r="E252" s="23">
        <f>F252</f>
        <v>803.134</v>
      </c>
      <c r="F252" s="23">
        <f>ROUND(803.134,3)</f>
        <v>803.134</v>
      </c>
      <c r="G252" s="20"/>
      <c r="H252" s="28"/>
    </row>
    <row r="253" spans="1:8" ht="12.75" customHeight="1">
      <c r="A253" s="30">
        <v>44049</v>
      </c>
      <c r="B253" s="31"/>
      <c r="C253" s="23">
        <f>ROUND(767.161,3)</f>
        <v>767.161</v>
      </c>
      <c r="D253" s="23">
        <f>F253</f>
        <v>818.098</v>
      </c>
      <c r="E253" s="23">
        <f>F253</f>
        <v>818.098</v>
      </c>
      <c r="F253" s="23">
        <f>ROUND(818.098,3)</f>
        <v>818.098</v>
      </c>
      <c r="G253" s="20"/>
      <c r="H253" s="28"/>
    </row>
    <row r="254" spans="1:8" ht="12.75" customHeight="1">
      <c r="A254" s="30" t="s">
        <v>63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43776</v>
      </c>
      <c r="B255" s="31"/>
      <c r="C255" s="23">
        <f>ROUND(687.086,3)</f>
        <v>687.086</v>
      </c>
      <c r="D255" s="23">
        <f>F255</f>
        <v>693.898</v>
      </c>
      <c r="E255" s="23">
        <f>F255</f>
        <v>693.898</v>
      </c>
      <c r="F255" s="23">
        <f>ROUND(693.898,3)</f>
        <v>693.898</v>
      </c>
      <c r="G255" s="20"/>
      <c r="H255" s="28"/>
    </row>
    <row r="256" spans="1:8" ht="12.75" customHeight="1">
      <c r="A256" s="30">
        <v>43867</v>
      </c>
      <c r="B256" s="31"/>
      <c r="C256" s="23">
        <f>ROUND(687.086,3)</f>
        <v>687.086</v>
      </c>
      <c r="D256" s="23">
        <f>F256</f>
        <v>706.324</v>
      </c>
      <c r="E256" s="23">
        <f>F256</f>
        <v>706.324</v>
      </c>
      <c r="F256" s="23">
        <f>ROUND(706.324,3)</f>
        <v>706.324</v>
      </c>
      <c r="G256" s="20"/>
      <c r="H256" s="28"/>
    </row>
    <row r="257" spans="1:8" ht="12.75" customHeight="1">
      <c r="A257" s="30">
        <v>43958</v>
      </c>
      <c r="B257" s="31"/>
      <c r="C257" s="23">
        <f>ROUND(687.086,3)</f>
        <v>687.086</v>
      </c>
      <c r="D257" s="23">
        <f>F257</f>
        <v>719.304</v>
      </c>
      <c r="E257" s="23">
        <f>F257</f>
        <v>719.304</v>
      </c>
      <c r="F257" s="23">
        <f>ROUND(719.304,3)</f>
        <v>719.304</v>
      </c>
      <c r="G257" s="20"/>
      <c r="H257" s="28"/>
    </row>
    <row r="258" spans="1:8" ht="12.75" customHeight="1">
      <c r="A258" s="30">
        <v>44049</v>
      </c>
      <c r="B258" s="31"/>
      <c r="C258" s="23">
        <f>ROUND(687.086,3)</f>
        <v>687.086</v>
      </c>
      <c r="D258" s="23">
        <f>F258</f>
        <v>732.707</v>
      </c>
      <c r="E258" s="23">
        <f>F258</f>
        <v>732.707</v>
      </c>
      <c r="F258" s="23">
        <f>ROUND(732.707,3)</f>
        <v>732.707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43776</v>
      </c>
      <c r="B260" s="31"/>
      <c r="C260" s="23">
        <f>ROUND(259.733425090605,3)</f>
        <v>259.733</v>
      </c>
      <c r="D260" s="23">
        <f>F260</f>
        <v>262.345</v>
      </c>
      <c r="E260" s="23">
        <f>F260</f>
        <v>262.345</v>
      </c>
      <c r="F260" s="23">
        <f>ROUND(262.345,3)</f>
        <v>262.345</v>
      </c>
      <c r="G260" s="20"/>
      <c r="H260" s="28"/>
    </row>
    <row r="261" spans="1:8" ht="12.75" customHeight="1">
      <c r="A261" s="30">
        <v>43867</v>
      </c>
      <c r="B261" s="31"/>
      <c r="C261" s="23">
        <f>ROUND(259.733425090605,3)</f>
        <v>259.733</v>
      </c>
      <c r="D261" s="23">
        <f>F261</f>
        <v>267.107</v>
      </c>
      <c r="E261" s="23">
        <f>F261</f>
        <v>267.107</v>
      </c>
      <c r="F261" s="23">
        <f>ROUND(267.107,3)</f>
        <v>267.107</v>
      </c>
      <c r="G261" s="20"/>
      <c r="H261" s="28"/>
    </row>
    <row r="262" spans="1:8" ht="12.75" customHeight="1">
      <c r="A262" s="30">
        <v>43958</v>
      </c>
      <c r="B262" s="31"/>
      <c r="C262" s="23">
        <f>ROUND(259.733425090605,3)</f>
        <v>259.733</v>
      </c>
      <c r="D262" s="23">
        <f>F262</f>
        <v>272.078</v>
      </c>
      <c r="E262" s="23">
        <f>F262</f>
        <v>272.078</v>
      </c>
      <c r="F262" s="23">
        <f>ROUND(272.078,3)</f>
        <v>272.078</v>
      </c>
      <c r="G262" s="20"/>
      <c r="H262" s="28"/>
    </row>
    <row r="263" spans="1:8" ht="12.75" customHeight="1">
      <c r="A263" s="30">
        <v>44049</v>
      </c>
      <c r="B263" s="31"/>
      <c r="C263" s="23">
        <f>ROUND(259.733425090605,3)</f>
        <v>259.733</v>
      </c>
      <c r="D263" s="23">
        <f>F263</f>
        <v>277.21</v>
      </c>
      <c r="E263" s="23">
        <f>F263</f>
        <v>277.21</v>
      </c>
      <c r="F263" s="23">
        <f>ROUND(277.21,3)</f>
        <v>277.21</v>
      </c>
      <c r="G263" s="20"/>
      <c r="H263" s="28"/>
    </row>
    <row r="264" spans="1:8" ht="12.75" customHeight="1">
      <c r="A264" s="30" t="s">
        <v>65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43726</v>
      </c>
      <c r="B265" s="31"/>
      <c r="C265" s="23">
        <f>ROUND(6.808,3)</f>
        <v>6.808</v>
      </c>
      <c r="D265" s="23">
        <f>ROUND(7.12,3)</f>
        <v>7.12</v>
      </c>
      <c r="E265" s="23">
        <f>ROUND(7.02,3)</f>
        <v>7.02</v>
      </c>
      <c r="F265" s="23">
        <f>ROUND(7.07,3)</f>
        <v>7.07</v>
      </c>
      <c r="G265" s="20"/>
      <c r="H265" s="28"/>
    </row>
    <row r="266" spans="1:8" ht="12.75" customHeight="1">
      <c r="A266" s="30">
        <v>43817</v>
      </c>
      <c r="B266" s="31"/>
      <c r="C266" s="23">
        <f>ROUND(6.808,3)</f>
        <v>6.808</v>
      </c>
      <c r="D266" s="23">
        <f>ROUND(7.18,3)</f>
        <v>7.18</v>
      </c>
      <c r="E266" s="23">
        <f>ROUND(7.08,3)</f>
        <v>7.08</v>
      </c>
      <c r="F266" s="23">
        <f>ROUND(7.13,3)</f>
        <v>7.13</v>
      </c>
      <c r="G266" s="20"/>
      <c r="H266" s="28"/>
    </row>
    <row r="267" spans="1:8" ht="12.75" customHeight="1">
      <c r="A267" s="30" t="s">
        <v>66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43776</v>
      </c>
      <c r="B268" s="31"/>
      <c r="C268" s="23">
        <f>ROUND(680.092,3)</f>
        <v>680.092</v>
      </c>
      <c r="D268" s="23">
        <f>F268</f>
        <v>686.835</v>
      </c>
      <c r="E268" s="23">
        <f>F268</f>
        <v>686.835</v>
      </c>
      <c r="F268" s="23">
        <f>ROUND(686.835,3)</f>
        <v>686.835</v>
      </c>
      <c r="G268" s="20"/>
      <c r="H268" s="28"/>
    </row>
    <row r="269" spans="1:8" ht="12.75" customHeight="1">
      <c r="A269" s="30">
        <v>43867</v>
      </c>
      <c r="B269" s="31"/>
      <c r="C269" s="23">
        <f>ROUND(680.092,3)</f>
        <v>680.092</v>
      </c>
      <c r="D269" s="23">
        <f>F269</f>
        <v>699.135</v>
      </c>
      <c r="E269" s="23">
        <f>F269</f>
        <v>699.135</v>
      </c>
      <c r="F269" s="23">
        <f>ROUND(699.135,3)</f>
        <v>699.135</v>
      </c>
      <c r="G269" s="20"/>
      <c r="H269" s="28"/>
    </row>
    <row r="270" spans="1:8" ht="12.75" customHeight="1">
      <c r="A270" s="30">
        <v>43958</v>
      </c>
      <c r="B270" s="31"/>
      <c r="C270" s="23">
        <f>ROUND(680.092,3)</f>
        <v>680.092</v>
      </c>
      <c r="D270" s="23">
        <f>F270</f>
        <v>711.982</v>
      </c>
      <c r="E270" s="23">
        <f>F270</f>
        <v>711.982</v>
      </c>
      <c r="F270" s="23">
        <f>ROUND(711.982,3)</f>
        <v>711.982</v>
      </c>
      <c r="G270" s="20"/>
      <c r="H270" s="28"/>
    </row>
    <row r="271" spans="1:8" ht="12.75" customHeight="1">
      <c r="A271" s="30">
        <v>44049</v>
      </c>
      <c r="B271" s="31"/>
      <c r="C271" s="23">
        <f>ROUND(680.092,3)</f>
        <v>680.092</v>
      </c>
      <c r="D271" s="23">
        <f>F271</f>
        <v>725.248</v>
      </c>
      <c r="E271" s="23">
        <f>F271</f>
        <v>725.248</v>
      </c>
      <c r="F271" s="23">
        <f>ROUND(725.248,3)</f>
        <v>725.248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43913</v>
      </c>
      <c r="B273" s="31"/>
      <c r="C273" s="20">
        <f>ROUND(98.7419672681552,2)</f>
        <v>98.74</v>
      </c>
      <c r="D273" s="20">
        <f>F273</f>
        <v>98.55</v>
      </c>
      <c r="E273" s="20">
        <f>F273</f>
        <v>98.55</v>
      </c>
      <c r="F273" s="20">
        <f>ROUND(98.5512022609493,2)</f>
        <v>98.55</v>
      </c>
      <c r="G273" s="20"/>
      <c r="H273" s="28"/>
    </row>
    <row r="274" spans="1:8" ht="12.75" customHeight="1">
      <c r="A274" s="30" t="s">
        <v>14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ROUND(95.0165375705247,2)</f>
        <v>95.02</v>
      </c>
      <c r="D275" s="20">
        <f>F275</f>
        <v>93.82</v>
      </c>
      <c r="E275" s="20">
        <f>F275</f>
        <v>93.82</v>
      </c>
      <c r="F275" s="20">
        <f>ROUND(93.8249967353611,2)</f>
        <v>93.82</v>
      </c>
      <c r="G275" s="20"/>
      <c r="H275" s="28"/>
    </row>
    <row r="276" spans="1:8" ht="12.75" customHeight="1">
      <c r="A276" s="30" t="s">
        <v>15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ROUND(92.3724581045995,2)</f>
        <v>92.37</v>
      </c>
      <c r="D277" s="20">
        <f>F277</f>
        <v>91.63</v>
      </c>
      <c r="E277" s="20">
        <f>F277</f>
        <v>91.63</v>
      </c>
      <c r="F277" s="20">
        <f>ROUND(91.6270438244634,2)</f>
        <v>91.63</v>
      </c>
      <c r="G277" s="20"/>
      <c r="H277" s="28"/>
    </row>
    <row r="278" spans="1:8" ht="12.75" customHeight="1">
      <c r="A278" s="30" t="s">
        <v>67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43727</v>
      </c>
      <c r="B279" s="31"/>
      <c r="C279" s="20">
        <f>ROUND(99.8487186985729,2)</f>
        <v>99.85</v>
      </c>
      <c r="D279" s="20">
        <f>F279</f>
        <v>99.85</v>
      </c>
      <c r="E279" s="20">
        <f>F279</f>
        <v>99.85</v>
      </c>
      <c r="F279" s="20">
        <f>ROUND(99.8487186985729,2)</f>
        <v>99.85</v>
      </c>
      <c r="G279" s="20"/>
      <c r="H279" s="28"/>
    </row>
    <row r="280" spans="1:8" ht="12.75" customHeight="1">
      <c r="A280" s="30" t="s">
        <v>68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43728</v>
      </c>
      <c r="B281" s="31"/>
      <c r="C281" s="22">
        <f>ROUND(98.7419672681552,5)</f>
        <v>98.74197</v>
      </c>
      <c r="D281" s="22">
        <f>F281</f>
        <v>101.84339</v>
      </c>
      <c r="E281" s="22">
        <f>F281</f>
        <v>101.84339</v>
      </c>
      <c r="F281" s="22">
        <f>ROUND(101.843387532084,5)</f>
        <v>101.84339</v>
      </c>
      <c r="G281" s="20"/>
      <c r="H281" s="28"/>
    </row>
    <row r="282" spans="1:8" ht="12.75" customHeight="1">
      <c r="A282" s="30" t="s">
        <v>69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44004</v>
      </c>
      <c r="B283" s="31"/>
      <c r="C283" s="20">
        <f>ROUND(98.7419672681552,2)</f>
        <v>98.74</v>
      </c>
      <c r="D283" s="20">
        <f>F283</f>
        <v>101.95</v>
      </c>
      <c r="E283" s="20">
        <f>F283</f>
        <v>101.95</v>
      </c>
      <c r="F283" s="20">
        <f>ROUND(101.950788040361,2)</f>
        <v>101.95</v>
      </c>
      <c r="G283" s="20"/>
      <c r="H283" s="28"/>
    </row>
    <row r="284" spans="1:8" ht="12.75" customHeight="1">
      <c r="A284" s="30" t="s">
        <v>70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44095</v>
      </c>
      <c r="B285" s="31"/>
      <c r="C285" s="20">
        <f>ROUND(98.7419672681552,2)</f>
        <v>98.74</v>
      </c>
      <c r="D285" s="20">
        <f>F285</f>
        <v>98.74</v>
      </c>
      <c r="E285" s="20">
        <f>F285</f>
        <v>98.74</v>
      </c>
      <c r="F285" s="20">
        <f>ROUND(98.7419672681552,2)</f>
        <v>98.74</v>
      </c>
      <c r="G285" s="20"/>
      <c r="H285" s="28"/>
    </row>
    <row r="286" spans="1:8" ht="12.75" customHeight="1">
      <c r="A286" s="30" t="s">
        <v>71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44182</v>
      </c>
      <c r="B287" s="31"/>
      <c r="C287" s="22">
        <f>ROUND(95.0165375705247,5)</f>
        <v>95.01654</v>
      </c>
      <c r="D287" s="22">
        <f>F287</f>
        <v>95.32528</v>
      </c>
      <c r="E287" s="22">
        <f>F287</f>
        <v>95.32528</v>
      </c>
      <c r="F287" s="22">
        <f>ROUND(95.3252779605161,5)</f>
        <v>95.32528</v>
      </c>
      <c r="G287" s="20"/>
      <c r="H287" s="28"/>
    </row>
    <row r="288" spans="1:8" ht="12.75" customHeight="1">
      <c r="A288" s="30" t="s">
        <v>72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44271</v>
      </c>
      <c r="B289" s="31"/>
      <c r="C289" s="22">
        <f>ROUND(95.0165375705247,5)</f>
        <v>95.01654</v>
      </c>
      <c r="D289" s="22">
        <f>F289</f>
        <v>94.28342</v>
      </c>
      <c r="E289" s="22">
        <f>F289</f>
        <v>94.28342</v>
      </c>
      <c r="F289" s="22">
        <f>ROUND(94.2834224432422,5)</f>
        <v>94.28342</v>
      </c>
      <c r="G289" s="20"/>
      <c r="H289" s="28"/>
    </row>
    <row r="290" spans="1:8" ht="12.75" customHeight="1">
      <c r="A290" s="30" t="s">
        <v>73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44362</v>
      </c>
      <c r="B291" s="31"/>
      <c r="C291" s="22">
        <f>ROUND(95.0165375705247,5)</f>
        <v>95.01654</v>
      </c>
      <c r="D291" s="22">
        <f>F291</f>
        <v>93.1958</v>
      </c>
      <c r="E291" s="22">
        <f>F291</f>
        <v>93.1958</v>
      </c>
      <c r="F291" s="22">
        <f>ROUND(93.1958002922255,5)</f>
        <v>93.1958</v>
      </c>
      <c r="G291" s="20"/>
      <c r="H291" s="28"/>
    </row>
    <row r="292" spans="1:8" ht="12.75" customHeight="1">
      <c r="A292" s="30" t="s">
        <v>74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44460</v>
      </c>
      <c r="B293" s="31"/>
      <c r="C293" s="22">
        <f>ROUND(95.0165375705247,5)</f>
        <v>95.01654</v>
      </c>
      <c r="D293" s="22">
        <f>F293</f>
        <v>93.08515</v>
      </c>
      <c r="E293" s="22">
        <f>F293</f>
        <v>93.08515</v>
      </c>
      <c r="F293" s="22">
        <f>ROUND(93.0851512783303,5)</f>
        <v>93.08515</v>
      </c>
      <c r="G293" s="20"/>
      <c r="H293" s="28"/>
    </row>
    <row r="294" spans="1:8" ht="12.75" customHeight="1">
      <c r="A294" s="30" t="s">
        <v>75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44551</v>
      </c>
      <c r="B295" s="31"/>
      <c r="C295" s="22">
        <f>ROUND(95.0165375705247,5)</f>
        <v>95.01654</v>
      </c>
      <c r="D295" s="22">
        <f>F295</f>
        <v>95.04741</v>
      </c>
      <c r="E295" s="22">
        <f>F295</f>
        <v>95.04741</v>
      </c>
      <c r="F295" s="22">
        <f>ROUND(95.0474060633457,5)</f>
        <v>95.04741</v>
      </c>
      <c r="G295" s="20"/>
      <c r="H295" s="28"/>
    </row>
    <row r="296" spans="1:8" ht="12.75" customHeight="1">
      <c r="A296" s="30" t="s">
        <v>76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44635</v>
      </c>
      <c r="B297" s="31"/>
      <c r="C297" s="22">
        <f>ROUND(95.0165375705247,5)</f>
        <v>95.01654</v>
      </c>
      <c r="D297" s="22">
        <f>F297</f>
        <v>94.96244</v>
      </c>
      <c r="E297" s="22">
        <f>F297</f>
        <v>94.96244</v>
      </c>
      <c r="F297" s="22">
        <f>ROUND(94.9624350484748,5)</f>
        <v>94.96244</v>
      </c>
      <c r="G297" s="20"/>
      <c r="H297" s="28"/>
    </row>
    <row r="298" spans="1:8" ht="12.75" customHeight="1">
      <c r="A298" s="30" t="s">
        <v>77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44733</v>
      </c>
      <c r="B299" s="31"/>
      <c r="C299" s="22">
        <f>ROUND(95.0165375705247,5)</f>
        <v>95.01654</v>
      </c>
      <c r="D299" s="22">
        <f>F299</f>
        <v>95.9293</v>
      </c>
      <c r="E299" s="22">
        <f>F299</f>
        <v>95.9293</v>
      </c>
      <c r="F299" s="22">
        <f>ROUND(95.9293012237546,5)</f>
        <v>95.9293</v>
      </c>
      <c r="G299" s="20"/>
      <c r="H299" s="28"/>
    </row>
    <row r="300" spans="1:8" ht="12.75" customHeight="1">
      <c r="A300" s="30" t="s">
        <v>78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44824</v>
      </c>
      <c r="B301" s="31"/>
      <c r="C301" s="22">
        <f>ROUND(95.0165375705247,5)</f>
        <v>95.01654</v>
      </c>
      <c r="D301" s="22">
        <f>F301</f>
        <v>99.66436</v>
      </c>
      <c r="E301" s="22">
        <f>F301</f>
        <v>99.66436</v>
      </c>
      <c r="F301" s="22">
        <f>ROUND(99.6643578037511,5)</f>
        <v>99.66436</v>
      </c>
      <c r="G301" s="20"/>
      <c r="H301" s="28"/>
    </row>
    <row r="302" spans="1:8" ht="12.75" customHeight="1">
      <c r="A302" s="30" t="s">
        <v>79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45097</v>
      </c>
      <c r="B303" s="31"/>
      <c r="C303" s="20">
        <f>ROUND(95.0165375705247,2)</f>
        <v>95.02</v>
      </c>
      <c r="D303" s="20">
        <f>F303</f>
        <v>99.75</v>
      </c>
      <c r="E303" s="20">
        <f>F303</f>
        <v>99.75</v>
      </c>
      <c r="F303" s="20">
        <f>ROUND(99.7499945927872,2)</f>
        <v>99.75</v>
      </c>
      <c r="G303" s="20"/>
      <c r="H303" s="28"/>
    </row>
    <row r="304" spans="1:8" ht="12.75" customHeight="1">
      <c r="A304" s="30" t="s">
        <v>80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45188</v>
      </c>
      <c r="B305" s="31"/>
      <c r="C305" s="20">
        <f>ROUND(95.0165375705247,2)</f>
        <v>95.02</v>
      </c>
      <c r="D305" s="20">
        <f>F305</f>
        <v>95.02</v>
      </c>
      <c r="E305" s="20">
        <f>F305</f>
        <v>95.02</v>
      </c>
      <c r="F305" s="20">
        <f>ROUND(95.0165375705247,2)</f>
        <v>95.02</v>
      </c>
      <c r="G305" s="20"/>
      <c r="H305" s="28"/>
    </row>
    <row r="306" spans="1:8" ht="12.75" customHeight="1">
      <c r="A306" s="30" t="s">
        <v>81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46008</v>
      </c>
      <c r="B307" s="31"/>
      <c r="C307" s="22">
        <f>ROUND(92.3724581045995,5)</f>
        <v>92.37246</v>
      </c>
      <c r="D307" s="22">
        <f>F307</f>
        <v>90.41501</v>
      </c>
      <c r="E307" s="22">
        <f>F307</f>
        <v>90.41501</v>
      </c>
      <c r="F307" s="22">
        <f>ROUND(90.415009696132,5)</f>
        <v>90.41501</v>
      </c>
      <c r="G307" s="20"/>
      <c r="H307" s="28"/>
    </row>
    <row r="308" spans="1:8" ht="12.75" customHeight="1">
      <c r="A308" s="30" t="s">
        <v>82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46097</v>
      </c>
      <c r="B309" s="31"/>
      <c r="C309" s="22">
        <f>ROUND(92.3724581045995,5)</f>
        <v>92.37246</v>
      </c>
      <c r="D309" s="22">
        <f>F309</f>
        <v>87.24856</v>
      </c>
      <c r="E309" s="22">
        <f>F309</f>
        <v>87.24856</v>
      </c>
      <c r="F309" s="22">
        <f>ROUND(87.2485552600783,5)</f>
        <v>87.24856</v>
      </c>
      <c r="G309" s="20"/>
      <c r="H309" s="28"/>
    </row>
    <row r="310" spans="1:8" ht="12.75" customHeight="1">
      <c r="A310" s="30" t="s">
        <v>83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46188</v>
      </c>
      <c r="B311" s="31"/>
      <c r="C311" s="22">
        <f>ROUND(92.3724581045995,5)</f>
        <v>92.37246</v>
      </c>
      <c r="D311" s="22">
        <f>F311</f>
        <v>85.86907</v>
      </c>
      <c r="E311" s="22">
        <f>F311</f>
        <v>85.86907</v>
      </c>
      <c r="F311" s="22">
        <f>ROUND(85.8690695935798,5)</f>
        <v>85.86907</v>
      </c>
      <c r="G311" s="20"/>
      <c r="H311" s="28"/>
    </row>
    <row r="312" spans="1:8" ht="12.75" customHeight="1">
      <c r="A312" s="30" t="s">
        <v>84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46286</v>
      </c>
      <c r="B313" s="31"/>
      <c r="C313" s="22">
        <f>ROUND(92.3724581045995,5)</f>
        <v>92.37246</v>
      </c>
      <c r="D313" s="22">
        <f>F313</f>
        <v>88.01015</v>
      </c>
      <c r="E313" s="22">
        <f>F313</f>
        <v>88.01015</v>
      </c>
      <c r="F313" s="22">
        <f>ROUND(88.0101495377079,5)</f>
        <v>88.01015</v>
      </c>
      <c r="G313" s="20"/>
      <c r="H313" s="28"/>
    </row>
    <row r="314" spans="1:8" ht="12.75" customHeight="1">
      <c r="A314" s="30" t="s">
        <v>85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46377</v>
      </c>
      <c r="B315" s="31"/>
      <c r="C315" s="22">
        <f>ROUND(92.3724581045995,5)</f>
        <v>92.37246</v>
      </c>
      <c r="D315" s="22">
        <f>F315</f>
        <v>91.84225</v>
      </c>
      <c r="E315" s="22">
        <f>F315</f>
        <v>91.84225</v>
      </c>
      <c r="F315" s="22">
        <f>ROUND(91.8422530222477,5)</f>
        <v>91.84225</v>
      </c>
      <c r="G315" s="20"/>
      <c r="H315" s="28"/>
    </row>
    <row r="316" spans="1:8" ht="12.75" customHeight="1">
      <c r="A316" s="30" t="s">
        <v>86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46461</v>
      </c>
      <c r="B317" s="31"/>
      <c r="C317" s="22">
        <f>ROUND(92.3724581045995,5)</f>
        <v>92.37246</v>
      </c>
      <c r="D317" s="22">
        <f>F317</f>
        <v>90.31314</v>
      </c>
      <c r="E317" s="22">
        <f>F317</f>
        <v>90.31314</v>
      </c>
      <c r="F317" s="22">
        <f>ROUND(90.3131415719709,5)</f>
        <v>90.31314</v>
      </c>
      <c r="G317" s="20"/>
      <c r="H317" s="28"/>
    </row>
    <row r="318" spans="1:8" ht="12.75" customHeight="1">
      <c r="A318" s="30" t="s">
        <v>87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46559</v>
      </c>
      <c r="B319" s="31"/>
      <c r="C319" s="22">
        <f>ROUND(92.3724581045995,5)</f>
        <v>92.37246</v>
      </c>
      <c r="D319" s="22">
        <f>F319</f>
        <v>92.40289</v>
      </c>
      <c r="E319" s="22">
        <f>F319</f>
        <v>92.40289</v>
      </c>
      <c r="F319" s="22">
        <f>ROUND(92.4028911137531,5)</f>
        <v>92.40289</v>
      </c>
      <c r="G319" s="20"/>
      <c r="H319" s="28"/>
    </row>
    <row r="320" spans="1:8" ht="12.75" customHeight="1">
      <c r="A320" s="30" t="s">
        <v>88</v>
      </c>
      <c r="B320" s="31"/>
      <c r="C320" s="21"/>
      <c r="D320" s="21"/>
      <c r="E320" s="21"/>
      <c r="F320" s="21"/>
      <c r="G320" s="20"/>
      <c r="H320" s="28"/>
    </row>
    <row r="321" spans="1:8" ht="12.75" customHeight="1">
      <c r="A321" s="30">
        <v>46650</v>
      </c>
      <c r="B321" s="31"/>
      <c r="C321" s="22">
        <f>ROUND(92.3724581045995,5)</f>
        <v>92.37246</v>
      </c>
      <c r="D321" s="22">
        <f>F321</f>
        <v>97.94049</v>
      </c>
      <c r="E321" s="22">
        <f>F321</f>
        <v>97.94049</v>
      </c>
      <c r="F321" s="22">
        <f>ROUND(97.9404856784991,5)</f>
        <v>97.94049</v>
      </c>
      <c r="G321" s="20"/>
      <c r="H321" s="28"/>
    </row>
    <row r="322" spans="1:8" ht="12.75" customHeight="1">
      <c r="A322" s="30" t="s">
        <v>89</v>
      </c>
      <c r="B322" s="31"/>
      <c r="C322" s="21"/>
      <c r="D322" s="21"/>
      <c r="E322" s="21"/>
      <c r="F322" s="21"/>
      <c r="G322" s="20"/>
      <c r="H322" s="28"/>
    </row>
    <row r="323" spans="1:8" ht="12.75" customHeight="1">
      <c r="A323" s="30">
        <v>46924</v>
      </c>
      <c r="B323" s="31"/>
      <c r="C323" s="20">
        <f>ROUND(92.3724581045995,2)</f>
        <v>92.37</v>
      </c>
      <c r="D323" s="20">
        <f>F323</f>
        <v>99</v>
      </c>
      <c r="E323" s="20">
        <f>F323</f>
        <v>99</v>
      </c>
      <c r="F323" s="20">
        <f>ROUND(98.9950717683188,2)</f>
        <v>99</v>
      </c>
      <c r="G323" s="20"/>
      <c r="H323" s="28"/>
    </row>
    <row r="324" spans="1:8" ht="12.75" customHeight="1">
      <c r="A324" s="30" t="s">
        <v>90</v>
      </c>
      <c r="B324" s="31"/>
      <c r="C324" s="21"/>
      <c r="D324" s="21"/>
      <c r="E324" s="21"/>
      <c r="F324" s="21"/>
      <c r="G324" s="20"/>
      <c r="H324" s="28"/>
    </row>
    <row r="325" spans="1:8" ht="12.75" customHeight="1" thickBot="1">
      <c r="A325" s="32">
        <v>47015</v>
      </c>
      <c r="B325" s="33"/>
      <c r="C325" s="26">
        <f>ROUND(92.3724581045995,2)</f>
        <v>92.37</v>
      </c>
      <c r="D325" s="26">
        <f>F325</f>
        <v>92.37</v>
      </c>
      <c r="E325" s="26">
        <f>F325</f>
        <v>92.37</v>
      </c>
      <c r="F325" s="26">
        <f>ROUND(92.3724581045995,2)</f>
        <v>92.37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1:B121"/>
    <mergeCell ref="A110:B110"/>
    <mergeCell ref="A111:B111"/>
    <mergeCell ref="A112:B112"/>
    <mergeCell ref="A113:B113"/>
    <mergeCell ref="A114:B114"/>
    <mergeCell ref="A115:B115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2:B162"/>
    <mergeCell ref="A151:B151"/>
    <mergeCell ref="A152:B152"/>
    <mergeCell ref="A153:B153"/>
    <mergeCell ref="A154:B154"/>
    <mergeCell ref="A155:B155"/>
    <mergeCell ref="A156:B156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9:B239"/>
    <mergeCell ref="A240:B240"/>
    <mergeCell ref="A241:B241"/>
    <mergeCell ref="A234:B234"/>
    <mergeCell ref="A235:B235"/>
    <mergeCell ref="A236:B236"/>
    <mergeCell ref="A237:B237"/>
    <mergeCell ref="A238:B238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2019-09-17T15:51:53Z</dcterms:modified>
  <cp:category/>
  <cp:version/>
  <cp:contentType/>
  <cp:contentStatus/>
</cp:coreProperties>
</file>