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<sst xmlns="http://schemas.openxmlformats.org/spreadsheetml/2006/main" count="91" uniqueCount="88">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</sst>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2">
        <v>43810</v>
      </c>
      <c r="H1" s="33"/>
    </row>
    <row r="2" spans="1:8" s="1" customFormat="1" ht="12.75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43819</v>
      </c>
      <c r="B6" s="39"/>
      <c r="C6" s="20">
        <f>ROUND(102.061693117223,2)</f>
        <v>102.06</v>
      </c>
      <c r="D6" s="20">
        <f>F6</f>
        <v>102.7</v>
      </c>
      <c r="E6" s="20">
        <f>F6</f>
        <v>102.7</v>
      </c>
      <c r="F6" s="20">
        <f>ROUND(102.701699291596,2)</f>
        <v>102.7</v>
      </c>
      <c r="G6" s="20"/>
      <c r="H6" s="28"/>
    </row>
    <row r="7" spans="1:8" ht="12.75" customHeight="1">
      <c r="A7" s="38">
        <v>43913</v>
      </c>
      <c r="B7" s="39"/>
      <c r="C7" s="20">
        <f>ROUND(102.061693117223,2)</f>
        <v>102.06</v>
      </c>
      <c r="D7" s="20">
        <f>F7</f>
        <v>98.61</v>
      </c>
      <c r="E7" s="20">
        <f>F7</f>
        <v>98.61</v>
      </c>
      <c r="F7" s="20">
        <f>ROUND(98.6089476963299,2)</f>
        <v>98.61</v>
      </c>
      <c r="G7" s="20"/>
      <c r="H7" s="28"/>
    </row>
    <row r="8" spans="1:8" ht="12.75" customHeight="1">
      <c r="A8" s="38">
        <v>44004</v>
      </c>
      <c r="B8" s="39"/>
      <c r="C8" s="20">
        <f>ROUND(102.061693117223,2)</f>
        <v>102.06</v>
      </c>
      <c r="D8" s="20">
        <f>F8</f>
        <v>102.06</v>
      </c>
      <c r="E8" s="20">
        <f>F8</f>
        <v>102.06</v>
      </c>
      <c r="F8" s="20">
        <f>ROUND(102.061693117223,2)</f>
        <v>102.06</v>
      </c>
      <c r="G8" s="20"/>
      <c r="H8" s="28"/>
    </row>
    <row r="9" spans="1:8" ht="12.75" customHeight="1">
      <c r="A9" s="38">
        <v>44095</v>
      </c>
      <c r="B9" s="39"/>
      <c r="C9" s="20">
        <f>ROUND(102.061693117223,2)</f>
        <v>102.06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8" t="s">
        <v>13</v>
      </c>
      <c r="B10" s="39"/>
      <c r="C10" s="21"/>
      <c r="D10" s="21"/>
      <c r="E10" s="21"/>
      <c r="F10" s="21"/>
      <c r="G10" s="20"/>
      <c r="H10" s="28"/>
    </row>
    <row r="11" spans="1:8" ht="12.75" customHeight="1">
      <c r="A11" s="38">
        <v>44182</v>
      </c>
      <c r="B11" s="39"/>
      <c r="C11" s="20">
        <f aca="true" t="shared" si="0" ref="C11:C22">ROUND(99.9627910840867,2)</f>
        <v>99.96</v>
      </c>
      <c r="D11" s="20">
        <f aca="true" t="shared" si="1" ref="D11:D22">F11</f>
        <v>95.51</v>
      </c>
      <c r="E11" s="20">
        <f aca="true" t="shared" si="2" ref="E11:E22">F11</f>
        <v>95.51</v>
      </c>
      <c r="F11" s="20">
        <f>ROUND(95.5058253131344,2)</f>
        <v>95.51</v>
      </c>
      <c r="G11" s="20"/>
      <c r="H11" s="28"/>
    </row>
    <row r="12" spans="1:8" ht="12.75" customHeight="1">
      <c r="A12" s="38">
        <v>44271</v>
      </c>
      <c r="B12" s="39"/>
      <c r="C12" s="20">
        <f t="shared" si="0"/>
        <v>99.96</v>
      </c>
      <c r="D12" s="20">
        <f t="shared" si="1"/>
        <v>94.48</v>
      </c>
      <c r="E12" s="20">
        <f t="shared" si="2"/>
        <v>94.48</v>
      </c>
      <c r="F12" s="20">
        <f>ROUND(94.4824913386807,2)</f>
        <v>94.48</v>
      </c>
      <c r="G12" s="20"/>
      <c r="H12" s="28"/>
    </row>
    <row r="13" spans="1:8" ht="12.75" customHeight="1">
      <c r="A13" s="38">
        <v>44362</v>
      </c>
      <c r="B13" s="39"/>
      <c r="C13" s="20">
        <f t="shared" si="0"/>
        <v>99.96</v>
      </c>
      <c r="D13" s="20">
        <f t="shared" si="1"/>
        <v>93.41</v>
      </c>
      <c r="E13" s="20">
        <f t="shared" si="2"/>
        <v>93.41</v>
      </c>
      <c r="F13" s="20">
        <f>ROUND(93.4103509285027,2)</f>
        <v>93.41</v>
      </c>
      <c r="G13" s="20"/>
      <c r="H13" s="28"/>
    </row>
    <row r="14" spans="1:8" ht="12.75" customHeight="1">
      <c r="A14" s="38">
        <v>44460</v>
      </c>
      <c r="B14" s="39"/>
      <c r="C14" s="20">
        <f t="shared" si="0"/>
        <v>99.96</v>
      </c>
      <c r="D14" s="20">
        <f t="shared" si="1"/>
        <v>93.31</v>
      </c>
      <c r="E14" s="20">
        <f t="shared" si="2"/>
        <v>93.31</v>
      </c>
      <c r="F14" s="20">
        <f>ROUND(93.3101987933811,2)</f>
        <v>93.31</v>
      </c>
      <c r="G14" s="20"/>
      <c r="H14" s="28"/>
    </row>
    <row r="15" spans="1:8" ht="12.75" customHeight="1">
      <c r="A15" s="38">
        <v>44551</v>
      </c>
      <c r="B15" s="39"/>
      <c r="C15" s="20">
        <f t="shared" si="0"/>
        <v>99.96</v>
      </c>
      <c r="D15" s="20">
        <f t="shared" si="1"/>
        <v>95.28</v>
      </c>
      <c r="E15" s="20">
        <f t="shared" si="2"/>
        <v>95.28</v>
      </c>
      <c r="F15" s="20">
        <f>ROUND(95.2808974895057,2)</f>
        <v>95.28</v>
      </c>
      <c r="G15" s="20"/>
      <c r="H15" s="28"/>
    </row>
    <row r="16" spans="1:8" ht="12.75" customHeight="1">
      <c r="A16" s="38">
        <v>44635</v>
      </c>
      <c r="B16" s="39"/>
      <c r="C16" s="20">
        <f t="shared" si="0"/>
        <v>99.96</v>
      </c>
      <c r="D16" s="20">
        <f t="shared" si="1"/>
        <v>95.2</v>
      </c>
      <c r="E16" s="20">
        <f t="shared" si="2"/>
        <v>95.2</v>
      </c>
      <c r="F16" s="20">
        <f>ROUND(95.2020907937431,2)</f>
        <v>95.2</v>
      </c>
      <c r="G16" s="20"/>
      <c r="H16" s="28"/>
    </row>
    <row r="17" spans="1:8" ht="12.75" customHeight="1">
      <c r="A17" s="38">
        <v>44733</v>
      </c>
      <c r="B17" s="39"/>
      <c r="C17" s="20">
        <f t="shared" si="0"/>
        <v>99.96</v>
      </c>
      <c r="D17" s="20">
        <f t="shared" si="1"/>
        <v>96.16</v>
      </c>
      <c r="E17" s="20">
        <f t="shared" si="2"/>
        <v>96.16</v>
      </c>
      <c r="F17" s="20">
        <f>ROUND(96.1561518672503,2)</f>
        <v>96.16</v>
      </c>
      <c r="G17" s="20"/>
      <c r="H17" s="28"/>
    </row>
    <row r="18" spans="1:8" ht="12.75" customHeight="1">
      <c r="A18" s="38">
        <v>44824</v>
      </c>
      <c r="B18" s="39"/>
      <c r="C18" s="20">
        <f t="shared" si="0"/>
        <v>99.96</v>
      </c>
      <c r="D18" s="20">
        <f t="shared" si="1"/>
        <v>99.89</v>
      </c>
      <c r="E18" s="20">
        <f t="shared" si="2"/>
        <v>99.89</v>
      </c>
      <c r="F18" s="20">
        <f>ROUND(99.8873817069941,2)</f>
        <v>99.89</v>
      </c>
      <c r="G18" s="20"/>
      <c r="H18" s="28"/>
    </row>
    <row r="19" spans="1:8" ht="12.75" customHeight="1">
      <c r="A19" s="38">
        <v>44915</v>
      </c>
      <c r="B19" s="39"/>
      <c r="C19" s="20">
        <f t="shared" si="0"/>
        <v>99.96</v>
      </c>
      <c r="D19" s="20">
        <f t="shared" si="1"/>
        <v>100.95</v>
      </c>
      <c r="E19" s="20">
        <f t="shared" si="2"/>
        <v>100.95</v>
      </c>
      <c r="F19" s="20">
        <f>ROUND(100.94606102651,2)</f>
        <v>100.95</v>
      </c>
      <c r="G19" s="20"/>
      <c r="H19" s="28"/>
    </row>
    <row r="20" spans="1:8" ht="12.75" customHeight="1">
      <c r="A20" s="38">
        <v>45007</v>
      </c>
      <c r="B20" s="39"/>
      <c r="C20" s="20">
        <f t="shared" si="0"/>
        <v>99.96</v>
      </c>
      <c r="D20" s="20">
        <f t="shared" si="1"/>
        <v>94.04</v>
      </c>
      <c r="E20" s="20">
        <f t="shared" si="2"/>
        <v>94.04</v>
      </c>
      <c r="F20" s="20">
        <f>ROUND(94.0425393085806,2)</f>
        <v>94.04</v>
      </c>
      <c r="G20" s="20"/>
      <c r="H20" s="28"/>
    </row>
    <row r="21" spans="1:8" ht="12.75" customHeight="1">
      <c r="A21" s="38">
        <v>45097</v>
      </c>
      <c r="B21" s="39"/>
      <c r="C21" s="20">
        <f t="shared" si="0"/>
        <v>99.96</v>
      </c>
      <c r="D21" s="20">
        <f t="shared" si="1"/>
        <v>99.96</v>
      </c>
      <c r="E21" s="20">
        <f t="shared" si="2"/>
        <v>99.96</v>
      </c>
      <c r="F21" s="20">
        <f>ROUND(99.9627910840867,2)</f>
        <v>99.96</v>
      </c>
      <c r="G21" s="20"/>
      <c r="H21" s="28"/>
    </row>
    <row r="22" spans="1:8" ht="12.75" customHeight="1">
      <c r="A22" s="38">
        <v>45188</v>
      </c>
      <c r="B22" s="39"/>
      <c r="C22" s="20">
        <f t="shared" si="0"/>
        <v>99.96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8" t="s">
        <v>14</v>
      </c>
      <c r="B23" s="39"/>
      <c r="C23" s="21"/>
      <c r="D23" s="21"/>
      <c r="E23" s="21"/>
      <c r="F23" s="21"/>
      <c r="G23" s="20"/>
      <c r="H23" s="28"/>
    </row>
    <row r="24" spans="1:8" ht="12.75" customHeight="1">
      <c r="A24" s="38">
        <v>46008</v>
      </c>
      <c r="B24" s="39"/>
      <c r="C24" s="20">
        <f aca="true" t="shared" si="3" ref="C24:C35">ROUND(99.5135542962279,2)</f>
        <v>99.51</v>
      </c>
      <c r="D24" s="20">
        <f aca="true" t="shared" si="4" ref="D24:D35">F24</f>
        <v>90.81</v>
      </c>
      <c r="E24" s="20">
        <f aca="true" t="shared" si="5" ref="E24:E35">F24</f>
        <v>90.81</v>
      </c>
      <c r="F24" s="20">
        <f>ROUND(90.809284223323,2)</f>
        <v>90.81</v>
      </c>
      <c r="G24" s="20"/>
      <c r="H24" s="28"/>
    </row>
    <row r="25" spans="1:8" ht="12.75" customHeight="1">
      <c r="A25" s="38">
        <v>46097</v>
      </c>
      <c r="B25" s="39"/>
      <c r="C25" s="20">
        <f t="shared" si="3"/>
        <v>99.51</v>
      </c>
      <c r="D25" s="20">
        <f t="shared" si="4"/>
        <v>87.66</v>
      </c>
      <c r="E25" s="20">
        <f t="shared" si="5"/>
        <v>87.66</v>
      </c>
      <c r="F25" s="20">
        <f>ROUND(87.6629042093911,2)</f>
        <v>87.66</v>
      </c>
      <c r="G25" s="20"/>
      <c r="H25" s="28"/>
    </row>
    <row r="26" spans="1:8" ht="12.75" customHeight="1">
      <c r="A26" s="38">
        <v>46188</v>
      </c>
      <c r="B26" s="39"/>
      <c r="C26" s="20">
        <f t="shared" si="3"/>
        <v>99.51</v>
      </c>
      <c r="D26" s="20">
        <f t="shared" si="4"/>
        <v>86.3</v>
      </c>
      <c r="E26" s="20">
        <f t="shared" si="5"/>
        <v>86.3</v>
      </c>
      <c r="F26" s="20">
        <f>ROUND(86.3021550434466,2)</f>
        <v>86.3</v>
      </c>
      <c r="G26" s="20"/>
      <c r="H26" s="28"/>
    </row>
    <row r="27" spans="1:8" ht="12.75" customHeight="1">
      <c r="A27" s="38">
        <v>46286</v>
      </c>
      <c r="B27" s="39"/>
      <c r="C27" s="20">
        <f t="shared" si="3"/>
        <v>99.51</v>
      </c>
      <c r="D27" s="20">
        <f t="shared" si="4"/>
        <v>88.45</v>
      </c>
      <c r="E27" s="20">
        <f t="shared" si="5"/>
        <v>88.45</v>
      </c>
      <c r="F27" s="20">
        <f>ROUND(88.4523552249707,2)</f>
        <v>88.45</v>
      </c>
      <c r="G27" s="20"/>
      <c r="H27" s="28"/>
    </row>
    <row r="28" spans="1:8" ht="12.75" customHeight="1">
      <c r="A28" s="38">
        <v>46377</v>
      </c>
      <c r="B28" s="39"/>
      <c r="C28" s="20">
        <f t="shared" si="3"/>
        <v>99.51</v>
      </c>
      <c r="D28" s="20">
        <f t="shared" si="4"/>
        <v>92.29</v>
      </c>
      <c r="E28" s="20">
        <f t="shared" si="5"/>
        <v>92.29</v>
      </c>
      <c r="F28" s="20">
        <f>ROUND(92.2940599888485,2)</f>
        <v>92.29</v>
      </c>
      <c r="G28" s="20"/>
      <c r="H28" s="28"/>
    </row>
    <row r="29" spans="1:8" ht="12.75" customHeight="1">
      <c r="A29" s="38">
        <v>46461</v>
      </c>
      <c r="B29" s="39"/>
      <c r="C29" s="20">
        <f t="shared" si="3"/>
        <v>99.51</v>
      </c>
      <c r="D29" s="20">
        <f t="shared" si="4"/>
        <v>90.78</v>
      </c>
      <c r="E29" s="20">
        <f t="shared" si="5"/>
        <v>90.78</v>
      </c>
      <c r="F29" s="20">
        <f>ROUND(90.7785798831125,2)</f>
        <v>90.78</v>
      </c>
      <c r="G29" s="20"/>
      <c r="H29" s="28"/>
    </row>
    <row r="30" spans="1:8" ht="12.75" customHeight="1">
      <c r="A30" s="38">
        <v>46559</v>
      </c>
      <c r="B30" s="39"/>
      <c r="C30" s="20">
        <f t="shared" si="3"/>
        <v>99.51</v>
      </c>
      <c r="D30" s="20">
        <f t="shared" si="4"/>
        <v>92.86</v>
      </c>
      <c r="E30" s="20">
        <f t="shared" si="5"/>
        <v>92.86</v>
      </c>
      <c r="F30" s="20">
        <f>ROUND(92.8587254418559,2)</f>
        <v>92.86</v>
      </c>
      <c r="G30" s="20"/>
      <c r="H30" s="28"/>
    </row>
    <row r="31" spans="1:8" ht="12.75" customHeight="1">
      <c r="A31" s="38">
        <v>46650</v>
      </c>
      <c r="B31" s="39"/>
      <c r="C31" s="20">
        <f t="shared" si="3"/>
        <v>99.51</v>
      </c>
      <c r="D31" s="20">
        <f t="shared" si="4"/>
        <v>98.39</v>
      </c>
      <c r="E31" s="20">
        <f t="shared" si="5"/>
        <v>98.39</v>
      </c>
      <c r="F31" s="20">
        <f>ROUND(98.3941689575593,2)</f>
        <v>98.39</v>
      </c>
      <c r="G31" s="20"/>
      <c r="H31" s="28"/>
    </row>
    <row r="32" spans="1:8" ht="12.75" customHeight="1">
      <c r="A32" s="38">
        <v>46741</v>
      </c>
      <c r="B32" s="39"/>
      <c r="C32" s="20">
        <f t="shared" si="3"/>
        <v>99.51</v>
      </c>
      <c r="D32" s="20">
        <f t="shared" si="4"/>
        <v>98.75</v>
      </c>
      <c r="E32" s="20">
        <f t="shared" si="5"/>
        <v>98.75</v>
      </c>
      <c r="F32" s="20">
        <f>ROUND(98.7486183299823,2)</f>
        <v>98.75</v>
      </c>
      <c r="G32" s="20"/>
      <c r="H32" s="28"/>
    </row>
    <row r="33" spans="1:8" ht="12.75" customHeight="1">
      <c r="A33" s="38">
        <v>46834</v>
      </c>
      <c r="B33" s="39"/>
      <c r="C33" s="20">
        <f t="shared" si="3"/>
        <v>99.51</v>
      </c>
      <c r="D33" s="20">
        <f t="shared" si="4"/>
        <v>92.12</v>
      </c>
      <c r="E33" s="20">
        <f t="shared" si="5"/>
        <v>92.12</v>
      </c>
      <c r="F33" s="20">
        <f>ROUND(92.1168147888047,2)</f>
        <v>92.12</v>
      </c>
      <c r="G33" s="20"/>
      <c r="H33" s="28"/>
    </row>
    <row r="34" spans="1:8" ht="12.75" customHeight="1">
      <c r="A34" s="38">
        <v>46924</v>
      </c>
      <c r="B34" s="39"/>
      <c r="C34" s="20">
        <f t="shared" si="3"/>
        <v>99.51</v>
      </c>
      <c r="D34" s="20">
        <f t="shared" si="4"/>
        <v>99.51</v>
      </c>
      <c r="E34" s="20">
        <f t="shared" si="5"/>
        <v>99.51</v>
      </c>
      <c r="F34" s="20">
        <f>ROUND(99.5135542962279,2)</f>
        <v>99.51</v>
      </c>
      <c r="G34" s="20"/>
      <c r="H34" s="28"/>
    </row>
    <row r="35" spans="1:8" ht="12.75" customHeight="1">
      <c r="A35" s="38">
        <v>47015</v>
      </c>
      <c r="B35" s="39"/>
      <c r="C35" s="20">
        <f t="shared" si="3"/>
        <v>99.51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8" t="s">
        <v>15</v>
      </c>
      <c r="B36" s="39"/>
      <c r="C36" s="21"/>
      <c r="D36" s="21"/>
      <c r="E36" s="21"/>
      <c r="F36" s="21"/>
      <c r="G36" s="20"/>
      <c r="H36" s="28"/>
    </row>
    <row r="37" spans="1:8" ht="12.75" customHeight="1">
      <c r="A37" s="38">
        <v>45688</v>
      </c>
      <c r="B37" s="39"/>
      <c r="C37" s="22">
        <f>ROUND(3.55,5)</f>
        <v>3.55</v>
      </c>
      <c r="D37" s="22">
        <f>F37</f>
        <v>3.55</v>
      </c>
      <c r="E37" s="22">
        <f>F37</f>
        <v>3.55</v>
      </c>
      <c r="F37" s="22">
        <f>ROUND(3.55,5)</f>
        <v>3.55</v>
      </c>
      <c r="G37" s="20"/>
      <c r="H37" s="28"/>
    </row>
    <row r="38" spans="1:8" ht="12.75" customHeight="1">
      <c r="A38" s="38" t="s">
        <v>16</v>
      </c>
      <c r="B38" s="39"/>
      <c r="C38" s="21"/>
      <c r="D38" s="21"/>
      <c r="E38" s="21"/>
      <c r="F38" s="21"/>
      <c r="G38" s="20"/>
      <c r="H38" s="28"/>
    </row>
    <row r="39" spans="1:8" ht="12.75" customHeight="1">
      <c r="A39" s="38">
        <v>50436</v>
      </c>
      <c r="B39" s="39"/>
      <c r="C39" s="22">
        <f>ROUND(3.825,5)</f>
        <v>3.825</v>
      </c>
      <c r="D39" s="22">
        <f>F39</f>
        <v>3.825</v>
      </c>
      <c r="E39" s="22">
        <f>F39</f>
        <v>3.825</v>
      </c>
      <c r="F39" s="22">
        <f>ROUND(3.825,5)</f>
        <v>3.825</v>
      </c>
      <c r="G39" s="20"/>
      <c r="H39" s="28"/>
    </row>
    <row r="40" spans="1:8" ht="12.75" customHeight="1">
      <c r="A40" s="38" t="s">
        <v>17</v>
      </c>
      <c r="B40" s="39"/>
      <c r="C40" s="21"/>
      <c r="D40" s="21"/>
      <c r="E40" s="21"/>
      <c r="F40" s="21"/>
      <c r="G40" s="20"/>
      <c r="H40" s="28"/>
    </row>
    <row r="41" spans="1:8" ht="12.75" customHeight="1">
      <c r="A41" s="38">
        <v>55153</v>
      </c>
      <c r="B41" s="39"/>
      <c r="C41" s="22">
        <f>ROUND(3.94,5)</f>
        <v>3.94</v>
      </c>
      <c r="D41" s="22">
        <f>F41</f>
        <v>3.94</v>
      </c>
      <c r="E41" s="22">
        <f>F41</f>
        <v>3.94</v>
      </c>
      <c r="F41" s="22">
        <f>ROUND(3.94,5)</f>
        <v>3.94</v>
      </c>
      <c r="G41" s="20"/>
      <c r="H41" s="28"/>
    </row>
    <row r="42" spans="1:8" ht="12.75" customHeight="1">
      <c r="A42" s="38" t="s">
        <v>18</v>
      </c>
      <c r="B42" s="39"/>
      <c r="C42" s="21"/>
      <c r="D42" s="21"/>
      <c r="E42" s="21"/>
      <c r="F42" s="21"/>
      <c r="G42" s="20"/>
      <c r="H42" s="28"/>
    </row>
    <row r="43" spans="1:8" ht="12.75" customHeight="1">
      <c r="A43" s="38">
        <v>46875</v>
      </c>
      <c r="B43" s="39"/>
      <c r="C43" s="22">
        <f>ROUND(4.555,5)</f>
        <v>4.555</v>
      </c>
      <c r="D43" s="22">
        <f>F43</f>
        <v>4.555</v>
      </c>
      <c r="E43" s="22">
        <f>F43</f>
        <v>4.555</v>
      </c>
      <c r="F43" s="22">
        <f>ROUND(4.555,5)</f>
        <v>4.555</v>
      </c>
      <c r="G43" s="20"/>
      <c r="H43" s="28"/>
    </row>
    <row r="44" spans="1:8" ht="12.75" customHeight="1">
      <c r="A44" s="38" t="s">
        <v>19</v>
      </c>
      <c r="B44" s="39"/>
      <c r="C44" s="21"/>
      <c r="D44" s="21"/>
      <c r="E44" s="21"/>
      <c r="F44" s="21"/>
      <c r="G44" s="20"/>
      <c r="H44" s="28"/>
    </row>
    <row r="45" spans="1:8" ht="12.75" customHeight="1">
      <c r="A45" s="38">
        <v>48837</v>
      </c>
      <c r="B45" s="39"/>
      <c r="C45" s="22">
        <f>ROUND(11.08,5)</f>
        <v>11.08</v>
      </c>
      <c r="D45" s="22">
        <f>F45</f>
        <v>11.08</v>
      </c>
      <c r="E45" s="22">
        <f>F45</f>
        <v>11.08</v>
      </c>
      <c r="F45" s="22">
        <f>ROUND(11.08,5)</f>
        <v>11.08</v>
      </c>
      <c r="G45" s="20"/>
      <c r="H45" s="28"/>
    </row>
    <row r="46" spans="1:8" ht="12.75" customHeight="1">
      <c r="A46" s="38" t="s">
        <v>20</v>
      </c>
      <c r="B46" s="39"/>
      <c r="C46" s="21"/>
      <c r="D46" s="21"/>
      <c r="E46" s="21"/>
      <c r="F46" s="21"/>
      <c r="G46" s="20"/>
      <c r="H46" s="28"/>
    </row>
    <row r="47" spans="1:8" ht="12.75" customHeight="1">
      <c r="A47" s="38">
        <v>44985</v>
      </c>
      <c r="B47" s="39"/>
      <c r="C47" s="22">
        <f>ROUND(7.275,5)</f>
        <v>7.275</v>
      </c>
      <c r="D47" s="22">
        <f>F47</f>
        <v>7.275</v>
      </c>
      <c r="E47" s="22">
        <f>F47</f>
        <v>7.275</v>
      </c>
      <c r="F47" s="22">
        <f>ROUND(7.275,5)</f>
        <v>7.275</v>
      </c>
      <c r="G47" s="20"/>
      <c r="H47" s="28"/>
    </row>
    <row r="48" spans="1:8" ht="12.75" customHeight="1">
      <c r="A48" s="38" t="s">
        <v>21</v>
      </c>
      <c r="B48" s="39"/>
      <c r="C48" s="21"/>
      <c r="D48" s="21"/>
      <c r="E48" s="21"/>
      <c r="F48" s="21"/>
      <c r="G48" s="20"/>
      <c r="H48" s="28"/>
    </row>
    <row r="49" spans="1:8" ht="12.75" customHeight="1">
      <c r="A49" s="38">
        <v>46377</v>
      </c>
      <c r="B49" s="39"/>
      <c r="C49" s="23">
        <f>ROUND(8.385,3)</f>
        <v>8.385</v>
      </c>
      <c r="D49" s="23">
        <f>F49</f>
        <v>8.385</v>
      </c>
      <c r="E49" s="23">
        <f>F49</f>
        <v>8.385</v>
      </c>
      <c r="F49" s="23">
        <f>ROUND(8.385,3)</f>
        <v>8.385</v>
      </c>
      <c r="G49" s="20"/>
      <c r="H49" s="28"/>
    </row>
    <row r="50" spans="1:8" ht="12.75" customHeight="1">
      <c r="A50" s="38" t="s">
        <v>22</v>
      </c>
      <c r="B50" s="39"/>
      <c r="C50" s="21"/>
      <c r="D50" s="21"/>
      <c r="E50" s="21"/>
      <c r="F50" s="21"/>
      <c r="G50" s="20"/>
      <c r="H50" s="28"/>
    </row>
    <row r="51" spans="1:8" ht="12.75" customHeight="1">
      <c r="A51" s="38">
        <v>45267</v>
      </c>
      <c r="B51" s="39"/>
      <c r="C51" s="23">
        <f>ROUND(3.26,3)</f>
        <v>3.26</v>
      </c>
      <c r="D51" s="23">
        <f>F51</f>
        <v>3.26</v>
      </c>
      <c r="E51" s="23">
        <f>F51</f>
        <v>3.26</v>
      </c>
      <c r="F51" s="23">
        <f>ROUND(3.26,3)</f>
        <v>3.26</v>
      </c>
      <c r="G51" s="20"/>
      <c r="H51" s="28"/>
    </row>
    <row r="52" spans="1:8" ht="12.75" customHeight="1">
      <c r="A52" s="38" t="s">
        <v>23</v>
      </c>
      <c r="B52" s="39"/>
      <c r="C52" s="21"/>
      <c r="D52" s="21"/>
      <c r="E52" s="21"/>
      <c r="F52" s="21"/>
      <c r="G52" s="20"/>
      <c r="H52" s="28"/>
    </row>
    <row r="53" spans="1:8" ht="12.75" customHeight="1">
      <c r="A53" s="38">
        <v>48920</v>
      </c>
      <c r="B53" s="39"/>
      <c r="C53" s="23">
        <f>ROUND(3.82,3)</f>
        <v>3.82</v>
      </c>
      <c r="D53" s="23">
        <f>F53</f>
        <v>3.82</v>
      </c>
      <c r="E53" s="23">
        <f>F53</f>
        <v>3.82</v>
      </c>
      <c r="F53" s="23">
        <f>ROUND(3.82,3)</f>
        <v>3.82</v>
      </c>
      <c r="G53" s="20"/>
      <c r="H53" s="28"/>
    </row>
    <row r="54" spans="1:8" ht="12.75" customHeight="1">
      <c r="A54" s="38" t="s">
        <v>24</v>
      </c>
      <c r="B54" s="39"/>
      <c r="C54" s="21"/>
      <c r="D54" s="21"/>
      <c r="E54" s="21"/>
      <c r="F54" s="21"/>
      <c r="G54" s="20"/>
      <c r="H54" s="28"/>
    </row>
    <row r="55" spans="1:8" ht="12.75" customHeight="1">
      <c r="A55" s="38">
        <v>43845</v>
      </c>
      <c r="B55" s="39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8" t="s">
        <v>25</v>
      </c>
      <c r="B56" s="39"/>
      <c r="C56" s="21"/>
      <c r="D56" s="21"/>
      <c r="E56" s="21"/>
      <c r="F56" s="21"/>
      <c r="G56" s="20"/>
      <c r="H56" s="28"/>
    </row>
    <row r="57" spans="1:8" ht="12.75" customHeight="1">
      <c r="A57" s="38">
        <v>44286</v>
      </c>
      <c r="B57" s="39"/>
      <c r="C57" s="23">
        <f>ROUND(6.7,3)</f>
        <v>6.7</v>
      </c>
      <c r="D57" s="23">
        <f>F57</f>
        <v>6.7</v>
      </c>
      <c r="E57" s="23">
        <f>F57</f>
        <v>6.7</v>
      </c>
      <c r="F57" s="23">
        <f>ROUND(6.7,3)</f>
        <v>6.7</v>
      </c>
      <c r="G57" s="20"/>
      <c r="H57" s="28"/>
    </row>
    <row r="58" spans="1:8" ht="12.75" customHeight="1">
      <c r="A58" s="38" t="s">
        <v>26</v>
      </c>
      <c r="B58" s="39"/>
      <c r="C58" s="21"/>
      <c r="D58" s="21"/>
      <c r="E58" s="21"/>
      <c r="F58" s="21"/>
      <c r="G58" s="20"/>
      <c r="H58" s="28"/>
    </row>
    <row r="59" spans="1:8" ht="12.75" customHeight="1">
      <c r="A59" s="38">
        <v>49765</v>
      </c>
      <c r="B59" s="39"/>
      <c r="C59" s="23">
        <f>ROUND(9.93,3)</f>
        <v>9.93</v>
      </c>
      <c r="D59" s="23">
        <f>F59</f>
        <v>9.93</v>
      </c>
      <c r="E59" s="23">
        <f>F59</f>
        <v>9.93</v>
      </c>
      <c r="F59" s="23">
        <f>ROUND(9.93,3)</f>
        <v>9.93</v>
      </c>
      <c r="G59" s="20"/>
      <c r="H59" s="28"/>
    </row>
    <row r="60" spans="1:8" ht="12.75" customHeight="1">
      <c r="A60" s="38" t="s">
        <v>27</v>
      </c>
      <c r="B60" s="39"/>
      <c r="C60" s="21"/>
      <c r="D60" s="21"/>
      <c r="E60" s="21"/>
      <c r="F60" s="21"/>
      <c r="G60" s="20"/>
      <c r="H60" s="28"/>
    </row>
    <row r="61" spans="1:8" ht="12.75" customHeight="1">
      <c r="A61" s="38">
        <v>46843</v>
      </c>
      <c r="B61" s="39"/>
      <c r="C61" s="23">
        <f>ROUND(3.635,3)</f>
        <v>3.635</v>
      </c>
      <c r="D61" s="23">
        <f>F61</f>
        <v>3.635</v>
      </c>
      <c r="E61" s="23">
        <f>F61</f>
        <v>3.635</v>
      </c>
      <c r="F61" s="23">
        <f>ROUND(3.635,3)</f>
        <v>3.635</v>
      </c>
      <c r="G61" s="20"/>
      <c r="H61" s="28"/>
    </row>
    <row r="62" spans="1:8" ht="12.75" customHeight="1">
      <c r="A62" s="38" t="s">
        <v>28</v>
      </c>
      <c r="B62" s="39"/>
      <c r="C62" s="21"/>
      <c r="D62" s="21"/>
      <c r="E62" s="21"/>
      <c r="F62" s="21"/>
      <c r="G62" s="20"/>
      <c r="H62" s="28"/>
    </row>
    <row r="63" spans="1:8" ht="12.75" customHeight="1">
      <c r="A63" s="38">
        <v>44592</v>
      </c>
      <c r="B63" s="39"/>
      <c r="C63" s="23">
        <f>ROUND(3.08,3)</f>
        <v>3.08</v>
      </c>
      <c r="D63" s="23">
        <f>F63</f>
        <v>3.08</v>
      </c>
      <c r="E63" s="23">
        <f>F63</f>
        <v>3.08</v>
      </c>
      <c r="F63" s="23">
        <f>ROUND(3.08,3)</f>
        <v>3.08</v>
      </c>
      <c r="G63" s="20"/>
      <c r="H63" s="28"/>
    </row>
    <row r="64" spans="1:8" ht="12.75" customHeight="1">
      <c r="A64" s="38" t="s">
        <v>29</v>
      </c>
      <c r="B64" s="39"/>
      <c r="C64" s="21"/>
      <c r="D64" s="21"/>
      <c r="E64" s="21"/>
      <c r="F64" s="21"/>
      <c r="G64" s="20"/>
      <c r="H64" s="28"/>
    </row>
    <row r="65" spans="1:8" ht="12.75" customHeight="1">
      <c r="A65" s="38">
        <v>47907</v>
      </c>
      <c r="B65" s="39"/>
      <c r="C65" s="23">
        <f>ROUND(9.405,3)</f>
        <v>9.405</v>
      </c>
      <c r="D65" s="23">
        <f>F65</f>
        <v>9.405</v>
      </c>
      <c r="E65" s="23">
        <f>F65</f>
        <v>9.405</v>
      </c>
      <c r="F65" s="23">
        <f>ROUND(9.405,3)</f>
        <v>9.405</v>
      </c>
      <c r="G65" s="20"/>
      <c r="H65" s="28"/>
    </row>
    <row r="66" spans="1:8" ht="12.75" customHeight="1">
      <c r="A66" s="38" t="s">
        <v>30</v>
      </c>
      <c r="B66" s="39"/>
      <c r="C66" s="21"/>
      <c r="D66" s="21"/>
      <c r="E66" s="21"/>
      <c r="F66" s="21"/>
      <c r="G66" s="20"/>
      <c r="H66" s="28"/>
    </row>
    <row r="67" spans="1:8" ht="12.75" customHeight="1">
      <c r="A67" s="38">
        <v>43867</v>
      </c>
      <c r="B67" s="39"/>
      <c r="C67" s="22">
        <f>ROUND(3.55,5)</f>
        <v>3.55</v>
      </c>
      <c r="D67" s="22">
        <f>F67</f>
        <v>136.55447</v>
      </c>
      <c r="E67" s="22">
        <f>F67</f>
        <v>136.55447</v>
      </c>
      <c r="F67" s="22">
        <f>ROUND(136.55447,5)</f>
        <v>136.55447</v>
      </c>
      <c r="G67" s="20"/>
      <c r="H67" s="28"/>
    </row>
    <row r="68" spans="1:8" ht="12.75" customHeight="1">
      <c r="A68" s="38">
        <v>43958</v>
      </c>
      <c r="B68" s="39"/>
      <c r="C68" s="22">
        <f>ROUND(3.55,5)</f>
        <v>3.55</v>
      </c>
      <c r="D68" s="22">
        <f>F68</f>
        <v>139.07637</v>
      </c>
      <c r="E68" s="22">
        <f>F68</f>
        <v>139.07637</v>
      </c>
      <c r="F68" s="22">
        <f>ROUND(139.07637,5)</f>
        <v>139.07637</v>
      </c>
      <c r="G68" s="20"/>
      <c r="H68" s="28"/>
    </row>
    <row r="69" spans="1:8" ht="12.75" customHeight="1">
      <c r="A69" s="38">
        <v>44049</v>
      </c>
      <c r="B69" s="39"/>
      <c r="C69" s="22">
        <f>ROUND(3.55,5)</f>
        <v>3.55</v>
      </c>
      <c r="D69" s="22">
        <f>F69</f>
        <v>140.20064</v>
      </c>
      <c r="E69" s="22">
        <f>F69</f>
        <v>140.20064</v>
      </c>
      <c r="F69" s="22">
        <f>ROUND(140.20064,5)</f>
        <v>140.20064</v>
      </c>
      <c r="G69" s="20"/>
      <c r="H69" s="28"/>
    </row>
    <row r="70" spans="1:8" ht="12.75" customHeight="1">
      <c r="A70" s="38">
        <v>44140</v>
      </c>
      <c r="B70" s="39"/>
      <c r="C70" s="22">
        <f>ROUND(3.55,5)</f>
        <v>3.55</v>
      </c>
      <c r="D70" s="22">
        <f>F70</f>
        <v>142.83178</v>
      </c>
      <c r="E70" s="22">
        <f>F70</f>
        <v>142.83178</v>
      </c>
      <c r="F70" s="22">
        <f>ROUND(142.83178,5)</f>
        <v>142.83178</v>
      </c>
      <c r="G70" s="20"/>
      <c r="H70" s="28"/>
    </row>
    <row r="71" spans="1:8" ht="12.75" customHeight="1">
      <c r="A71" s="38">
        <v>44231</v>
      </c>
      <c r="B71" s="39"/>
      <c r="C71" s="22">
        <f>ROUND(3.55,5)</f>
        <v>3.55</v>
      </c>
      <c r="D71" s="22">
        <f>F71</f>
        <v>143.85738</v>
      </c>
      <c r="E71" s="22">
        <f>F71</f>
        <v>143.85738</v>
      </c>
      <c r="F71" s="22">
        <f>ROUND(143.85738,5)</f>
        <v>143.85738</v>
      </c>
      <c r="G71" s="20"/>
      <c r="H71" s="28"/>
    </row>
    <row r="72" spans="1:8" ht="12.75" customHeight="1">
      <c r="A72" s="38" t="s">
        <v>31</v>
      </c>
      <c r="B72" s="39"/>
      <c r="C72" s="21"/>
      <c r="D72" s="21"/>
      <c r="E72" s="21"/>
      <c r="F72" s="21"/>
      <c r="G72" s="20"/>
      <c r="H72" s="28"/>
    </row>
    <row r="73" spans="1:8" ht="12.75" customHeight="1">
      <c r="A73" s="38">
        <v>43867</v>
      </c>
      <c r="B73" s="39"/>
      <c r="C73" s="22">
        <f>ROUND(100.62033,5)</f>
        <v>100.62033</v>
      </c>
      <c r="D73" s="22">
        <f>F73</f>
        <v>101.74898</v>
      </c>
      <c r="E73" s="22">
        <f>F73</f>
        <v>101.74898</v>
      </c>
      <c r="F73" s="22">
        <f>ROUND(101.74898,5)</f>
        <v>101.74898</v>
      </c>
      <c r="G73" s="20"/>
      <c r="H73" s="28"/>
    </row>
    <row r="74" spans="1:8" ht="12.75" customHeight="1">
      <c r="A74" s="38">
        <v>43958</v>
      </c>
      <c r="B74" s="39"/>
      <c r="C74" s="22">
        <f>ROUND(100.62033,5)</f>
        <v>100.62033</v>
      </c>
      <c r="D74" s="22">
        <f>F74</f>
        <v>102.51839</v>
      </c>
      <c r="E74" s="22">
        <f>F74</f>
        <v>102.51839</v>
      </c>
      <c r="F74" s="22">
        <f>ROUND(102.51839,5)</f>
        <v>102.51839</v>
      </c>
      <c r="G74" s="20"/>
      <c r="H74" s="28"/>
    </row>
    <row r="75" spans="1:8" ht="12.75" customHeight="1">
      <c r="A75" s="38">
        <v>44049</v>
      </c>
      <c r="B75" s="39"/>
      <c r="C75" s="22">
        <f>ROUND(100.62033,5)</f>
        <v>100.62033</v>
      </c>
      <c r="D75" s="22">
        <f>F75</f>
        <v>104.4541</v>
      </c>
      <c r="E75" s="22">
        <f>F75</f>
        <v>104.4541</v>
      </c>
      <c r="F75" s="22">
        <f>ROUND(104.4541,5)</f>
        <v>104.4541</v>
      </c>
      <c r="G75" s="20"/>
      <c r="H75" s="28"/>
    </row>
    <row r="76" spans="1:8" ht="12.75" customHeight="1">
      <c r="A76" s="38">
        <v>44140</v>
      </c>
      <c r="B76" s="39"/>
      <c r="C76" s="22">
        <f>ROUND(100.62033,5)</f>
        <v>100.62033</v>
      </c>
      <c r="D76" s="22">
        <f>F76</f>
        <v>105.27438</v>
      </c>
      <c r="E76" s="22">
        <f>F76</f>
        <v>105.27438</v>
      </c>
      <c r="F76" s="22">
        <f>ROUND(105.27438,5)</f>
        <v>105.27438</v>
      </c>
      <c r="G76" s="20"/>
      <c r="H76" s="28"/>
    </row>
    <row r="77" spans="1:8" ht="12.75" customHeight="1">
      <c r="A77" s="38">
        <v>44231</v>
      </c>
      <c r="B77" s="39"/>
      <c r="C77" s="22">
        <f>ROUND(100.62033,5)</f>
        <v>100.62033</v>
      </c>
      <c r="D77" s="22">
        <f>F77</f>
        <v>107.15303</v>
      </c>
      <c r="E77" s="22">
        <f>F77</f>
        <v>107.15303</v>
      </c>
      <c r="F77" s="22">
        <f>ROUND(107.15303,5)</f>
        <v>107.15303</v>
      </c>
      <c r="G77" s="20"/>
      <c r="H77" s="28"/>
    </row>
    <row r="78" spans="1:8" ht="12.75" customHeight="1">
      <c r="A78" s="38" t="s">
        <v>32</v>
      </c>
      <c r="B78" s="39"/>
      <c r="C78" s="21"/>
      <c r="D78" s="21"/>
      <c r="E78" s="21"/>
      <c r="F78" s="21"/>
      <c r="G78" s="20"/>
      <c r="H78" s="28"/>
    </row>
    <row r="79" spans="1:8" ht="12.75" customHeight="1">
      <c r="A79" s="38">
        <v>43867</v>
      </c>
      <c r="B79" s="39"/>
      <c r="C79" s="22">
        <f>ROUND(9.185,5)</f>
        <v>9.185</v>
      </c>
      <c r="D79" s="22">
        <f>F79</f>
        <v>9.22723</v>
      </c>
      <c r="E79" s="22">
        <f>F79</f>
        <v>9.22723</v>
      </c>
      <c r="F79" s="22">
        <f>ROUND(9.22723,5)</f>
        <v>9.22723</v>
      </c>
      <c r="G79" s="20"/>
      <c r="H79" s="28"/>
    </row>
    <row r="80" spans="1:8" ht="12.75" customHeight="1">
      <c r="A80" s="38">
        <v>43958</v>
      </c>
      <c r="B80" s="39"/>
      <c r="C80" s="22">
        <f>ROUND(9.185,5)</f>
        <v>9.185</v>
      </c>
      <c r="D80" s="22">
        <f>F80</f>
        <v>9.29796</v>
      </c>
      <c r="E80" s="22">
        <f>F80</f>
        <v>9.29796</v>
      </c>
      <c r="F80" s="22">
        <f>ROUND(9.29796,5)</f>
        <v>9.29796</v>
      </c>
      <c r="G80" s="20"/>
      <c r="H80" s="28"/>
    </row>
    <row r="81" spans="1:8" ht="12.75" customHeight="1">
      <c r="A81" s="38">
        <v>44049</v>
      </c>
      <c r="B81" s="39"/>
      <c r="C81" s="22">
        <f>ROUND(9.185,5)</f>
        <v>9.185</v>
      </c>
      <c r="D81" s="22">
        <f>F81</f>
        <v>9.37081</v>
      </c>
      <c r="E81" s="22">
        <f>F81</f>
        <v>9.37081</v>
      </c>
      <c r="F81" s="22">
        <f>ROUND(9.37081,5)</f>
        <v>9.37081</v>
      </c>
      <c r="G81" s="20"/>
      <c r="H81" s="28"/>
    </row>
    <row r="82" spans="1:8" ht="12.75" customHeight="1">
      <c r="A82" s="38">
        <v>44140</v>
      </c>
      <c r="B82" s="39"/>
      <c r="C82" s="22">
        <f>ROUND(9.185,5)</f>
        <v>9.185</v>
      </c>
      <c r="D82" s="22">
        <f>F82</f>
        <v>9.43656</v>
      </c>
      <c r="E82" s="22">
        <f>F82</f>
        <v>9.43656</v>
      </c>
      <c r="F82" s="22">
        <f>ROUND(9.43656,5)</f>
        <v>9.43656</v>
      </c>
      <c r="G82" s="20"/>
      <c r="H82" s="28"/>
    </row>
    <row r="83" spans="1:8" ht="12.75" customHeight="1">
      <c r="A83" s="38">
        <v>44231</v>
      </c>
      <c r="B83" s="39"/>
      <c r="C83" s="22">
        <f>ROUND(9.185,5)</f>
        <v>9.185</v>
      </c>
      <c r="D83" s="22">
        <f>F83</f>
        <v>9.52795</v>
      </c>
      <c r="E83" s="22">
        <f>F83</f>
        <v>9.52795</v>
      </c>
      <c r="F83" s="22">
        <f>ROUND(9.52795,5)</f>
        <v>9.52795</v>
      </c>
      <c r="G83" s="20"/>
      <c r="H83" s="28"/>
    </row>
    <row r="84" spans="1:8" ht="12.75" customHeight="1">
      <c r="A84" s="38" t="s">
        <v>33</v>
      </c>
      <c r="B84" s="39"/>
      <c r="C84" s="21"/>
      <c r="D84" s="21"/>
      <c r="E84" s="21"/>
      <c r="F84" s="21"/>
      <c r="G84" s="20"/>
      <c r="H84" s="28"/>
    </row>
    <row r="85" spans="1:8" ht="12.75" customHeight="1">
      <c r="A85" s="38">
        <v>43867</v>
      </c>
      <c r="B85" s="39"/>
      <c r="C85" s="22">
        <f>ROUND(9.555,5)</f>
        <v>9.555</v>
      </c>
      <c r="D85" s="22">
        <f>F85</f>
        <v>9.60134</v>
      </c>
      <c r="E85" s="22">
        <f>F85</f>
        <v>9.60134</v>
      </c>
      <c r="F85" s="22">
        <f>ROUND(9.60134,5)</f>
        <v>9.60134</v>
      </c>
      <c r="G85" s="20"/>
      <c r="H85" s="28"/>
    </row>
    <row r="86" spans="1:8" ht="12.75" customHeight="1">
      <c r="A86" s="38">
        <v>43958</v>
      </c>
      <c r="B86" s="39"/>
      <c r="C86" s="22">
        <f>ROUND(9.555,5)</f>
        <v>9.555</v>
      </c>
      <c r="D86" s="22">
        <f>F86</f>
        <v>9.6768</v>
      </c>
      <c r="E86" s="22">
        <f>F86</f>
        <v>9.6768</v>
      </c>
      <c r="F86" s="22">
        <f>ROUND(9.6768,5)</f>
        <v>9.6768</v>
      </c>
      <c r="G86" s="20"/>
      <c r="H86" s="28"/>
    </row>
    <row r="87" spans="1:8" ht="12.75" customHeight="1">
      <c r="A87" s="38">
        <v>44049</v>
      </c>
      <c r="B87" s="39"/>
      <c r="C87" s="22">
        <f>ROUND(9.555,5)</f>
        <v>9.555</v>
      </c>
      <c r="D87" s="22">
        <f>F87</f>
        <v>9.75352</v>
      </c>
      <c r="E87" s="22">
        <f>F87</f>
        <v>9.75352</v>
      </c>
      <c r="F87" s="22">
        <f>ROUND(9.75352,5)</f>
        <v>9.75352</v>
      </c>
      <c r="G87" s="20"/>
      <c r="H87" s="28"/>
    </row>
    <row r="88" spans="1:8" ht="12.75" customHeight="1">
      <c r="A88" s="38">
        <v>44140</v>
      </c>
      <c r="B88" s="39"/>
      <c r="C88" s="22">
        <f>ROUND(9.555,5)</f>
        <v>9.555</v>
      </c>
      <c r="D88" s="22">
        <f>F88</f>
        <v>9.82886</v>
      </c>
      <c r="E88" s="22">
        <f>F88</f>
        <v>9.82886</v>
      </c>
      <c r="F88" s="22">
        <f>ROUND(9.82886,5)</f>
        <v>9.82886</v>
      </c>
      <c r="G88" s="20"/>
      <c r="H88" s="28"/>
    </row>
    <row r="89" spans="1:8" ht="12.75" customHeight="1">
      <c r="A89" s="38">
        <v>44231</v>
      </c>
      <c r="B89" s="39"/>
      <c r="C89" s="22">
        <f>ROUND(9.555,5)</f>
        <v>9.555</v>
      </c>
      <c r="D89" s="22">
        <f>F89</f>
        <v>9.92691</v>
      </c>
      <c r="E89" s="22">
        <f>F89</f>
        <v>9.92691</v>
      </c>
      <c r="F89" s="22">
        <f>ROUND(9.92691,5)</f>
        <v>9.92691</v>
      </c>
      <c r="G89" s="20"/>
      <c r="H89" s="28"/>
    </row>
    <row r="90" spans="1:8" ht="12.75" customHeight="1">
      <c r="A90" s="38" t="s">
        <v>34</v>
      </c>
      <c r="B90" s="39"/>
      <c r="C90" s="21"/>
      <c r="D90" s="21"/>
      <c r="E90" s="21"/>
      <c r="F90" s="21"/>
      <c r="G90" s="20"/>
      <c r="H90" s="28"/>
    </row>
    <row r="91" spans="1:8" ht="12.75" customHeight="1">
      <c r="A91" s="38">
        <v>43867</v>
      </c>
      <c r="B91" s="39"/>
      <c r="C91" s="22">
        <f>ROUND(99.71814,5)</f>
        <v>99.71814</v>
      </c>
      <c r="D91" s="22">
        <f>F91</f>
        <v>100.83665</v>
      </c>
      <c r="E91" s="22">
        <f>F91</f>
        <v>100.83665</v>
      </c>
      <c r="F91" s="22">
        <f>ROUND(100.83665,5)</f>
        <v>100.83665</v>
      </c>
      <c r="G91" s="20"/>
      <c r="H91" s="28"/>
    </row>
    <row r="92" spans="1:8" ht="12.75" customHeight="1">
      <c r="A92" s="38">
        <v>43958</v>
      </c>
      <c r="B92" s="39"/>
      <c r="C92" s="22">
        <f>ROUND(99.71814,5)</f>
        <v>99.71814</v>
      </c>
      <c r="D92" s="22">
        <f>F92</f>
        <v>101.50678</v>
      </c>
      <c r="E92" s="22">
        <f>F92</f>
        <v>101.50678</v>
      </c>
      <c r="F92" s="22">
        <f>ROUND(101.50678,5)</f>
        <v>101.50678</v>
      </c>
      <c r="G92" s="20"/>
      <c r="H92" s="28"/>
    </row>
    <row r="93" spans="1:8" ht="12.75" customHeight="1">
      <c r="A93" s="38">
        <v>44049</v>
      </c>
      <c r="B93" s="39"/>
      <c r="C93" s="22">
        <f>ROUND(99.71814,5)</f>
        <v>99.71814</v>
      </c>
      <c r="D93" s="22">
        <f>F93</f>
        <v>103.42348</v>
      </c>
      <c r="E93" s="22">
        <f>F93</f>
        <v>103.42348</v>
      </c>
      <c r="F93" s="22">
        <f>ROUND(103.42348,5)</f>
        <v>103.42348</v>
      </c>
      <c r="G93" s="20"/>
      <c r="H93" s="28"/>
    </row>
    <row r="94" spans="1:8" ht="12.75" customHeight="1">
      <c r="A94" s="38">
        <v>44140</v>
      </c>
      <c r="B94" s="39"/>
      <c r="C94" s="22">
        <f>ROUND(99.71814,5)</f>
        <v>99.71814</v>
      </c>
      <c r="D94" s="22">
        <f>F94</f>
        <v>104.14598</v>
      </c>
      <c r="E94" s="22">
        <f>F94</f>
        <v>104.14598</v>
      </c>
      <c r="F94" s="22">
        <f>ROUND(104.14598,5)</f>
        <v>104.14598</v>
      </c>
      <c r="G94" s="20"/>
      <c r="H94" s="28"/>
    </row>
    <row r="95" spans="1:8" ht="12.75" customHeight="1">
      <c r="A95" s="38">
        <v>44231</v>
      </c>
      <c r="B95" s="39"/>
      <c r="C95" s="22">
        <f>ROUND(99.71814,5)</f>
        <v>99.71814</v>
      </c>
      <c r="D95" s="22">
        <f>F95</f>
        <v>106.00469</v>
      </c>
      <c r="E95" s="22">
        <f>F95</f>
        <v>106.00469</v>
      </c>
      <c r="F95" s="22">
        <f>ROUND(106.00469,5)</f>
        <v>106.00469</v>
      </c>
      <c r="G95" s="20"/>
      <c r="H95" s="28"/>
    </row>
    <row r="96" spans="1:8" ht="12.75" customHeight="1">
      <c r="A96" s="38" t="s">
        <v>35</v>
      </c>
      <c r="B96" s="39"/>
      <c r="C96" s="21"/>
      <c r="D96" s="21"/>
      <c r="E96" s="21"/>
      <c r="F96" s="21"/>
      <c r="G96" s="20"/>
      <c r="H96" s="28"/>
    </row>
    <row r="97" spans="1:8" ht="12.75" customHeight="1">
      <c r="A97" s="38">
        <v>43867</v>
      </c>
      <c r="B97" s="39"/>
      <c r="C97" s="22">
        <f>ROUND(10.06,5)</f>
        <v>10.06</v>
      </c>
      <c r="D97" s="22">
        <f>F97</f>
        <v>10.10964</v>
      </c>
      <c r="E97" s="22">
        <f>F97</f>
        <v>10.10964</v>
      </c>
      <c r="F97" s="22">
        <f>ROUND(10.10964,5)</f>
        <v>10.10964</v>
      </c>
      <c r="G97" s="20"/>
      <c r="H97" s="28"/>
    </row>
    <row r="98" spans="1:8" ht="12.75" customHeight="1">
      <c r="A98" s="38">
        <v>43958</v>
      </c>
      <c r="B98" s="39"/>
      <c r="C98" s="22">
        <f>ROUND(10.06,5)</f>
        <v>10.06</v>
      </c>
      <c r="D98" s="22">
        <f>F98</f>
        <v>10.1917</v>
      </c>
      <c r="E98" s="22">
        <f>F98</f>
        <v>10.1917</v>
      </c>
      <c r="F98" s="22">
        <f>ROUND(10.1917,5)</f>
        <v>10.1917</v>
      </c>
      <c r="G98" s="20"/>
      <c r="H98" s="28"/>
    </row>
    <row r="99" spans="1:8" ht="12.75" customHeight="1">
      <c r="A99" s="38">
        <v>44049</v>
      </c>
      <c r="B99" s="39"/>
      <c r="C99" s="22">
        <f>ROUND(10.06,5)</f>
        <v>10.06</v>
      </c>
      <c r="D99" s="22">
        <f>F99</f>
        <v>10.27636</v>
      </c>
      <c r="E99" s="22">
        <f>F99</f>
        <v>10.27636</v>
      </c>
      <c r="F99" s="22">
        <f>ROUND(10.27636,5)</f>
        <v>10.27636</v>
      </c>
      <c r="G99" s="20"/>
      <c r="H99" s="28"/>
    </row>
    <row r="100" spans="1:8" ht="12.75" customHeight="1">
      <c r="A100" s="38">
        <v>44140</v>
      </c>
      <c r="B100" s="39"/>
      <c r="C100" s="22">
        <f>ROUND(10.06,5)</f>
        <v>10.06</v>
      </c>
      <c r="D100" s="22">
        <f>F100</f>
        <v>10.35413</v>
      </c>
      <c r="E100" s="22">
        <f>F100</f>
        <v>10.35413</v>
      </c>
      <c r="F100" s="22">
        <f>ROUND(10.35413,5)</f>
        <v>10.35413</v>
      </c>
      <c r="G100" s="20"/>
      <c r="H100" s="28"/>
    </row>
    <row r="101" spans="1:8" ht="12.75" customHeight="1">
      <c r="A101" s="38">
        <v>44231</v>
      </c>
      <c r="B101" s="39"/>
      <c r="C101" s="22">
        <f>ROUND(10.06,5)</f>
        <v>10.06</v>
      </c>
      <c r="D101" s="22">
        <f>F101</f>
        <v>10.45286</v>
      </c>
      <c r="E101" s="22">
        <f>F101</f>
        <v>10.45286</v>
      </c>
      <c r="F101" s="22">
        <f>ROUND(10.45286,5)</f>
        <v>10.45286</v>
      </c>
      <c r="G101" s="20"/>
      <c r="H101" s="28"/>
    </row>
    <row r="102" spans="1:8" ht="12.75" customHeight="1">
      <c r="A102" s="38" t="s">
        <v>36</v>
      </c>
      <c r="B102" s="39"/>
      <c r="C102" s="21"/>
      <c r="D102" s="21"/>
      <c r="E102" s="21"/>
      <c r="F102" s="21"/>
      <c r="G102" s="20"/>
      <c r="H102" s="28"/>
    </row>
    <row r="103" spans="1:8" ht="12.75" customHeight="1">
      <c r="A103" s="38">
        <v>43867</v>
      </c>
      <c r="B103" s="39"/>
      <c r="C103" s="22">
        <f>ROUND(3.825,5)</f>
        <v>3.825</v>
      </c>
      <c r="D103" s="22">
        <f>F103</f>
        <v>116.95908</v>
      </c>
      <c r="E103" s="22">
        <f>F103</f>
        <v>116.95908</v>
      </c>
      <c r="F103" s="22">
        <f>ROUND(116.95908,5)</f>
        <v>116.95908</v>
      </c>
      <c r="G103" s="20"/>
      <c r="H103" s="28"/>
    </row>
    <row r="104" spans="1:8" ht="12.75" customHeight="1">
      <c r="A104" s="38">
        <v>43958</v>
      </c>
      <c r="B104" s="39"/>
      <c r="C104" s="22">
        <f>ROUND(3.825,5)</f>
        <v>3.825</v>
      </c>
      <c r="D104" s="22">
        <f>F104</f>
        <v>119.11905</v>
      </c>
      <c r="E104" s="22">
        <f>F104</f>
        <v>119.11905</v>
      </c>
      <c r="F104" s="22">
        <f>ROUND(119.11905,5)</f>
        <v>119.11905</v>
      </c>
      <c r="G104" s="20"/>
      <c r="H104" s="28"/>
    </row>
    <row r="105" spans="1:8" ht="12.75" customHeight="1">
      <c r="A105" s="38">
        <v>44049</v>
      </c>
      <c r="B105" s="39"/>
      <c r="C105" s="22">
        <f>ROUND(3.825,5)</f>
        <v>3.825</v>
      </c>
      <c r="D105" s="22">
        <f>F105</f>
        <v>119.67886</v>
      </c>
      <c r="E105" s="22">
        <f>F105</f>
        <v>119.67886</v>
      </c>
      <c r="F105" s="22">
        <f>ROUND(119.67886,5)</f>
        <v>119.67886</v>
      </c>
      <c r="G105" s="20"/>
      <c r="H105" s="28"/>
    </row>
    <row r="106" spans="1:8" ht="12.75" customHeight="1">
      <c r="A106" s="38">
        <v>44140</v>
      </c>
      <c r="B106" s="39"/>
      <c r="C106" s="22">
        <f>ROUND(3.825,5)</f>
        <v>3.825</v>
      </c>
      <c r="D106" s="22">
        <f>F106</f>
        <v>121.92468</v>
      </c>
      <c r="E106" s="22">
        <f>F106</f>
        <v>121.92468</v>
      </c>
      <c r="F106" s="22">
        <f>ROUND(121.92468,5)</f>
        <v>121.92468</v>
      </c>
      <c r="G106" s="20"/>
      <c r="H106" s="28"/>
    </row>
    <row r="107" spans="1:8" ht="12.75" customHeight="1">
      <c r="A107" s="38">
        <v>44231</v>
      </c>
      <c r="B107" s="39"/>
      <c r="C107" s="22">
        <f>ROUND(3.825,5)</f>
        <v>3.825</v>
      </c>
      <c r="D107" s="22">
        <f>F107</f>
        <v>122.38619</v>
      </c>
      <c r="E107" s="22">
        <f>F107</f>
        <v>122.38619</v>
      </c>
      <c r="F107" s="22">
        <f>ROUND(122.38619,5)</f>
        <v>122.38619</v>
      </c>
      <c r="G107" s="20"/>
      <c r="H107" s="28"/>
    </row>
    <row r="108" spans="1:8" ht="12.75" customHeight="1">
      <c r="A108" s="38" t="s">
        <v>37</v>
      </c>
      <c r="B108" s="39"/>
      <c r="C108" s="21"/>
      <c r="D108" s="21"/>
      <c r="E108" s="21"/>
      <c r="F108" s="21"/>
      <c r="G108" s="20"/>
      <c r="H108" s="28"/>
    </row>
    <row r="109" spans="1:8" ht="12.75" customHeight="1">
      <c r="A109" s="38">
        <v>43867</v>
      </c>
      <c r="B109" s="39"/>
      <c r="C109" s="22">
        <f>ROUND(10.185,5)</f>
        <v>10.185</v>
      </c>
      <c r="D109" s="22">
        <f>F109</f>
        <v>10.23504</v>
      </c>
      <c r="E109" s="22">
        <f>F109</f>
        <v>10.23504</v>
      </c>
      <c r="F109" s="22">
        <f>ROUND(10.23504,5)</f>
        <v>10.23504</v>
      </c>
      <c r="G109" s="20"/>
      <c r="H109" s="28"/>
    </row>
    <row r="110" spans="1:8" ht="12.75" customHeight="1">
      <c r="A110" s="38">
        <v>43958</v>
      </c>
      <c r="B110" s="39"/>
      <c r="C110" s="22">
        <f>ROUND(10.185,5)</f>
        <v>10.185</v>
      </c>
      <c r="D110" s="22">
        <f>F110</f>
        <v>10.3176</v>
      </c>
      <c r="E110" s="22">
        <f>F110</f>
        <v>10.3176</v>
      </c>
      <c r="F110" s="22">
        <f>ROUND(10.3176,5)</f>
        <v>10.3176</v>
      </c>
      <c r="G110" s="20"/>
      <c r="H110" s="28"/>
    </row>
    <row r="111" spans="1:8" ht="12.75" customHeight="1">
      <c r="A111" s="38">
        <v>44049</v>
      </c>
      <c r="B111" s="39"/>
      <c r="C111" s="22">
        <f>ROUND(10.185,5)</f>
        <v>10.185</v>
      </c>
      <c r="D111" s="22">
        <f>F111</f>
        <v>10.40276</v>
      </c>
      <c r="E111" s="22">
        <f>F111</f>
        <v>10.40276</v>
      </c>
      <c r="F111" s="22">
        <f>ROUND(10.40276,5)</f>
        <v>10.40276</v>
      </c>
      <c r="G111" s="20"/>
      <c r="H111" s="28"/>
    </row>
    <row r="112" spans="1:8" ht="12.75" customHeight="1">
      <c r="A112" s="38">
        <v>44140</v>
      </c>
      <c r="B112" s="39"/>
      <c r="C112" s="22">
        <f>ROUND(10.185,5)</f>
        <v>10.185</v>
      </c>
      <c r="D112" s="22">
        <f>F112</f>
        <v>10.48103</v>
      </c>
      <c r="E112" s="22">
        <f>F112</f>
        <v>10.48103</v>
      </c>
      <c r="F112" s="22">
        <f>ROUND(10.48103,5)</f>
        <v>10.48103</v>
      </c>
      <c r="G112" s="20"/>
      <c r="H112" s="28"/>
    </row>
    <row r="113" spans="1:8" ht="12.75" customHeight="1">
      <c r="A113" s="38">
        <v>44231</v>
      </c>
      <c r="B113" s="39"/>
      <c r="C113" s="22">
        <f>ROUND(10.185,5)</f>
        <v>10.185</v>
      </c>
      <c r="D113" s="22">
        <f>F113</f>
        <v>10.57955</v>
      </c>
      <c r="E113" s="22">
        <f>F113</f>
        <v>10.57955</v>
      </c>
      <c r="F113" s="22">
        <f>ROUND(10.57955,5)</f>
        <v>10.57955</v>
      </c>
      <c r="G113" s="20"/>
      <c r="H113" s="28"/>
    </row>
    <row r="114" spans="1:8" ht="12.75" customHeight="1">
      <c r="A114" s="38" t="s">
        <v>38</v>
      </c>
      <c r="B114" s="39"/>
      <c r="C114" s="21"/>
      <c r="D114" s="21"/>
      <c r="E114" s="21"/>
      <c r="F114" s="21"/>
      <c r="G114" s="20"/>
      <c r="H114" s="28"/>
    </row>
    <row r="115" spans="1:8" ht="12.75" customHeight="1">
      <c r="A115" s="38">
        <v>43867</v>
      </c>
      <c r="B115" s="39"/>
      <c r="C115" s="22">
        <f>ROUND(10.275,5)</f>
        <v>10.275</v>
      </c>
      <c r="D115" s="22">
        <f>F115</f>
        <v>10.32431</v>
      </c>
      <c r="E115" s="22">
        <f>F115</f>
        <v>10.32431</v>
      </c>
      <c r="F115" s="22">
        <f>ROUND(10.32431,5)</f>
        <v>10.32431</v>
      </c>
      <c r="G115" s="20"/>
      <c r="H115" s="28"/>
    </row>
    <row r="116" spans="1:8" ht="12.75" customHeight="1">
      <c r="A116" s="38">
        <v>43958</v>
      </c>
      <c r="B116" s="39"/>
      <c r="C116" s="22">
        <f>ROUND(10.275,5)</f>
        <v>10.275</v>
      </c>
      <c r="D116" s="22">
        <f>F116</f>
        <v>10.4055</v>
      </c>
      <c r="E116" s="22">
        <f>F116</f>
        <v>10.4055</v>
      </c>
      <c r="F116" s="22">
        <f>ROUND(10.4055,5)</f>
        <v>10.4055</v>
      </c>
      <c r="G116" s="20"/>
      <c r="H116" s="28"/>
    </row>
    <row r="117" spans="1:8" ht="12.75" customHeight="1">
      <c r="A117" s="38">
        <v>44049</v>
      </c>
      <c r="B117" s="39"/>
      <c r="C117" s="22">
        <f>ROUND(10.275,5)</f>
        <v>10.275</v>
      </c>
      <c r="D117" s="22">
        <f>F117</f>
        <v>10.48919</v>
      </c>
      <c r="E117" s="22">
        <f>F117</f>
        <v>10.48919</v>
      </c>
      <c r="F117" s="22">
        <f>ROUND(10.48919,5)</f>
        <v>10.48919</v>
      </c>
      <c r="G117" s="20"/>
      <c r="H117" s="28"/>
    </row>
    <row r="118" spans="1:8" ht="12.75" customHeight="1">
      <c r="A118" s="38">
        <v>44140</v>
      </c>
      <c r="B118" s="39"/>
      <c r="C118" s="22">
        <f>ROUND(10.275,5)</f>
        <v>10.275</v>
      </c>
      <c r="D118" s="22">
        <f>F118</f>
        <v>10.56606</v>
      </c>
      <c r="E118" s="22">
        <f>F118</f>
        <v>10.56606</v>
      </c>
      <c r="F118" s="22">
        <f>ROUND(10.56606,5)</f>
        <v>10.56606</v>
      </c>
      <c r="G118" s="20"/>
      <c r="H118" s="28"/>
    </row>
    <row r="119" spans="1:8" ht="12.75" customHeight="1">
      <c r="A119" s="38">
        <v>44231</v>
      </c>
      <c r="B119" s="39"/>
      <c r="C119" s="22">
        <f>ROUND(10.275,5)</f>
        <v>10.275</v>
      </c>
      <c r="D119" s="22">
        <f>F119</f>
        <v>10.66224</v>
      </c>
      <c r="E119" s="22">
        <f>F119</f>
        <v>10.66224</v>
      </c>
      <c r="F119" s="22">
        <f>ROUND(10.66224,5)</f>
        <v>10.66224</v>
      </c>
      <c r="G119" s="20"/>
      <c r="H119" s="28"/>
    </row>
    <row r="120" spans="1:8" ht="12.75" customHeight="1">
      <c r="A120" s="38" t="s">
        <v>39</v>
      </c>
      <c r="B120" s="39"/>
      <c r="C120" s="21"/>
      <c r="D120" s="21"/>
      <c r="E120" s="21"/>
      <c r="F120" s="21"/>
      <c r="G120" s="20"/>
      <c r="H120" s="28"/>
    </row>
    <row r="121" spans="1:8" ht="12.75" customHeight="1">
      <c r="A121" s="38">
        <v>43867</v>
      </c>
      <c r="B121" s="39"/>
      <c r="C121" s="22">
        <f>ROUND(106.18844,5)</f>
        <v>106.18844</v>
      </c>
      <c r="D121" s="22">
        <f>F121</f>
        <v>107.37955</v>
      </c>
      <c r="E121" s="22">
        <f>F121</f>
        <v>107.37955</v>
      </c>
      <c r="F121" s="22">
        <f>ROUND(107.37955,5)</f>
        <v>107.37955</v>
      </c>
      <c r="G121" s="20"/>
      <c r="H121" s="28"/>
    </row>
    <row r="122" spans="1:8" ht="12.75" customHeight="1">
      <c r="A122" s="38">
        <v>43958</v>
      </c>
      <c r="B122" s="39"/>
      <c r="C122" s="22">
        <f>ROUND(106.18844,5)</f>
        <v>106.18844</v>
      </c>
      <c r="D122" s="22">
        <f>F122</f>
        <v>107.61887</v>
      </c>
      <c r="E122" s="22">
        <f>F122</f>
        <v>107.61887</v>
      </c>
      <c r="F122" s="22">
        <f>ROUND(107.61887,5)</f>
        <v>107.61887</v>
      </c>
      <c r="G122" s="20"/>
      <c r="H122" s="28"/>
    </row>
    <row r="123" spans="1:8" ht="12.75" customHeight="1">
      <c r="A123" s="38">
        <v>44049</v>
      </c>
      <c r="B123" s="39"/>
      <c r="C123" s="22">
        <f>ROUND(106.18844,5)</f>
        <v>106.18844</v>
      </c>
      <c r="D123" s="22">
        <f>F123</f>
        <v>109.65093</v>
      </c>
      <c r="E123" s="22">
        <f>F123</f>
        <v>109.65093</v>
      </c>
      <c r="F123" s="22">
        <f>ROUND(109.65093,5)</f>
        <v>109.65093</v>
      </c>
      <c r="G123" s="20"/>
      <c r="H123" s="28"/>
    </row>
    <row r="124" spans="1:8" ht="12.75" customHeight="1">
      <c r="A124" s="38">
        <v>44140</v>
      </c>
      <c r="B124" s="39"/>
      <c r="C124" s="22">
        <f>ROUND(106.18844,5)</f>
        <v>106.18844</v>
      </c>
      <c r="D124" s="22">
        <f>F124</f>
        <v>109.91731</v>
      </c>
      <c r="E124" s="22">
        <f>F124</f>
        <v>109.91731</v>
      </c>
      <c r="F124" s="22">
        <f>ROUND(109.91731,5)</f>
        <v>109.91731</v>
      </c>
      <c r="G124" s="20"/>
      <c r="H124" s="28"/>
    </row>
    <row r="125" spans="1:8" ht="12.75" customHeight="1">
      <c r="A125" s="38">
        <v>44231</v>
      </c>
      <c r="B125" s="39"/>
      <c r="C125" s="22">
        <f>ROUND(106.18844,5)</f>
        <v>106.18844</v>
      </c>
      <c r="D125" s="22">
        <f>F125</f>
        <v>111.8779</v>
      </c>
      <c r="E125" s="22">
        <f>F125</f>
        <v>111.8779</v>
      </c>
      <c r="F125" s="22">
        <f>ROUND(111.8779,5)</f>
        <v>111.8779</v>
      </c>
      <c r="G125" s="20"/>
      <c r="H125" s="28"/>
    </row>
    <row r="126" spans="1:8" ht="12.75" customHeight="1">
      <c r="A126" s="38" t="s">
        <v>40</v>
      </c>
      <c r="B126" s="39"/>
      <c r="C126" s="21"/>
      <c r="D126" s="21"/>
      <c r="E126" s="21"/>
      <c r="F126" s="21"/>
      <c r="G126" s="20"/>
      <c r="H126" s="28"/>
    </row>
    <row r="127" spans="1:8" ht="12.75" customHeight="1">
      <c r="A127" s="38">
        <v>43867</v>
      </c>
      <c r="B127" s="39"/>
      <c r="C127" s="22">
        <f>ROUND(3.94,5)</f>
        <v>3.94</v>
      </c>
      <c r="D127" s="22">
        <f>F127</f>
        <v>109.434</v>
      </c>
      <c r="E127" s="22">
        <f>F127</f>
        <v>109.434</v>
      </c>
      <c r="F127" s="22">
        <f>ROUND(109.434,5)</f>
        <v>109.434</v>
      </c>
      <c r="G127" s="20"/>
      <c r="H127" s="28"/>
    </row>
    <row r="128" spans="1:8" ht="12.75" customHeight="1">
      <c r="A128" s="38">
        <v>43958</v>
      </c>
      <c r="B128" s="39"/>
      <c r="C128" s="22">
        <f>ROUND(3.94,5)</f>
        <v>3.94</v>
      </c>
      <c r="D128" s="22">
        <f>F128</f>
        <v>111.45508</v>
      </c>
      <c r="E128" s="22">
        <f>F128</f>
        <v>111.45508</v>
      </c>
      <c r="F128" s="22">
        <f>ROUND(111.45508,5)</f>
        <v>111.45508</v>
      </c>
      <c r="G128" s="20"/>
      <c r="H128" s="28"/>
    </row>
    <row r="129" spans="1:8" ht="12.75" customHeight="1">
      <c r="A129" s="38">
        <v>44049</v>
      </c>
      <c r="B129" s="39"/>
      <c r="C129" s="22">
        <f>ROUND(3.94,5)</f>
        <v>3.94</v>
      </c>
      <c r="D129" s="22">
        <f>F129</f>
        <v>111.68398</v>
      </c>
      <c r="E129" s="22">
        <f>F129</f>
        <v>111.68398</v>
      </c>
      <c r="F129" s="22">
        <f>ROUND(111.68398,5)</f>
        <v>111.68398</v>
      </c>
      <c r="G129" s="20"/>
      <c r="H129" s="28"/>
    </row>
    <row r="130" spans="1:8" ht="12.75" customHeight="1">
      <c r="A130" s="38">
        <v>44140</v>
      </c>
      <c r="B130" s="39"/>
      <c r="C130" s="22">
        <f>ROUND(3.94,5)</f>
        <v>3.94</v>
      </c>
      <c r="D130" s="22">
        <f>F130</f>
        <v>113.77987</v>
      </c>
      <c r="E130" s="22">
        <f>F130</f>
        <v>113.77987</v>
      </c>
      <c r="F130" s="22">
        <f>ROUND(113.77987,5)</f>
        <v>113.77987</v>
      </c>
      <c r="G130" s="20"/>
      <c r="H130" s="28"/>
    </row>
    <row r="131" spans="1:8" ht="12.75" customHeight="1">
      <c r="A131" s="38">
        <v>44231</v>
      </c>
      <c r="B131" s="39"/>
      <c r="C131" s="22">
        <f>ROUND(3.94,5)</f>
        <v>3.94</v>
      </c>
      <c r="D131" s="22">
        <f>F131</f>
        <v>113.89517</v>
      </c>
      <c r="E131" s="22">
        <f>F131</f>
        <v>113.89517</v>
      </c>
      <c r="F131" s="22">
        <f>ROUND(113.89517,5)</f>
        <v>113.89517</v>
      </c>
      <c r="G131" s="20"/>
      <c r="H131" s="28"/>
    </row>
    <row r="132" spans="1:8" ht="12.75" customHeight="1">
      <c r="A132" s="38" t="s">
        <v>41</v>
      </c>
      <c r="B132" s="39"/>
      <c r="C132" s="21"/>
      <c r="D132" s="21"/>
      <c r="E132" s="21"/>
      <c r="F132" s="21"/>
      <c r="G132" s="20"/>
      <c r="H132" s="28"/>
    </row>
    <row r="133" spans="1:8" ht="12.75" customHeight="1">
      <c r="A133" s="38">
        <v>43867</v>
      </c>
      <c r="B133" s="39"/>
      <c r="C133" s="22">
        <f>ROUND(4.555,5)</f>
        <v>4.555</v>
      </c>
      <c r="D133" s="22">
        <f>F133</f>
        <v>129.72637</v>
      </c>
      <c r="E133" s="22">
        <f>F133</f>
        <v>129.72637</v>
      </c>
      <c r="F133" s="22">
        <f>ROUND(129.72637,5)</f>
        <v>129.72637</v>
      </c>
      <c r="G133" s="20"/>
      <c r="H133" s="28"/>
    </row>
    <row r="134" spans="1:8" ht="12.75" customHeight="1">
      <c r="A134" s="38">
        <v>43958</v>
      </c>
      <c r="B134" s="39"/>
      <c r="C134" s="22">
        <f>ROUND(4.555,5)</f>
        <v>4.555</v>
      </c>
      <c r="D134" s="22">
        <f>F134</f>
        <v>130.21882</v>
      </c>
      <c r="E134" s="22">
        <f>F134</f>
        <v>130.21882</v>
      </c>
      <c r="F134" s="22">
        <f>ROUND(130.21882,5)</f>
        <v>130.21882</v>
      </c>
      <c r="G134" s="20"/>
      <c r="H134" s="28"/>
    </row>
    <row r="135" spans="1:8" ht="12.75" customHeight="1">
      <c r="A135" s="38">
        <v>44049</v>
      </c>
      <c r="B135" s="39"/>
      <c r="C135" s="22">
        <f>ROUND(4.555,5)</f>
        <v>4.555</v>
      </c>
      <c r="D135" s="22">
        <f>F135</f>
        <v>132.67744</v>
      </c>
      <c r="E135" s="22">
        <f>F135</f>
        <v>132.67744</v>
      </c>
      <c r="F135" s="22">
        <f>ROUND(132.67744,5)</f>
        <v>132.67744</v>
      </c>
      <c r="G135" s="20"/>
      <c r="H135" s="28"/>
    </row>
    <row r="136" spans="1:8" ht="12.75" customHeight="1">
      <c r="A136" s="38">
        <v>44140</v>
      </c>
      <c r="B136" s="39"/>
      <c r="C136" s="22">
        <f>ROUND(4.555,5)</f>
        <v>4.555</v>
      </c>
      <c r="D136" s="22">
        <f>F136</f>
        <v>133.20234</v>
      </c>
      <c r="E136" s="22">
        <f>F136</f>
        <v>133.20234</v>
      </c>
      <c r="F136" s="22">
        <f>ROUND(133.20234,5)</f>
        <v>133.20234</v>
      </c>
      <c r="G136" s="20"/>
      <c r="H136" s="28"/>
    </row>
    <row r="137" spans="1:8" ht="12.75" customHeight="1">
      <c r="A137" s="38">
        <v>44231</v>
      </c>
      <c r="B137" s="39"/>
      <c r="C137" s="22">
        <f>ROUND(4.555,5)</f>
        <v>4.555</v>
      </c>
      <c r="D137" s="22">
        <f>F137</f>
        <v>135.57823</v>
      </c>
      <c r="E137" s="22">
        <f>F137</f>
        <v>135.57823</v>
      </c>
      <c r="F137" s="22">
        <f>ROUND(135.57823,5)</f>
        <v>135.57823</v>
      </c>
      <c r="G137" s="20"/>
      <c r="H137" s="28"/>
    </row>
    <row r="138" spans="1:8" ht="12.75" customHeight="1">
      <c r="A138" s="38" t="s">
        <v>42</v>
      </c>
      <c r="B138" s="39"/>
      <c r="C138" s="21"/>
      <c r="D138" s="21"/>
      <c r="E138" s="21"/>
      <c r="F138" s="21"/>
      <c r="G138" s="20"/>
      <c r="H138" s="28"/>
    </row>
    <row r="139" spans="1:8" ht="12.75" customHeight="1">
      <c r="A139" s="38">
        <v>43867</v>
      </c>
      <c r="B139" s="39"/>
      <c r="C139" s="22">
        <f>ROUND(11.08,5)</f>
        <v>11.08</v>
      </c>
      <c r="D139" s="22">
        <f>F139</f>
        <v>11.15731</v>
      </c>
      <c r="E139" s="22">
        <f>F139</f>
        <v>11.15731</v>
      </c>
      <c r="F139" s="22">
        <f>ROUND(11.15731,5)</f>
        <v>11.15731</v>
      </c>
      <c r="G139" s="20"/>
      <c r="H139" s="28"/>
    </row>
    <row r="140" spans="1:8" ht="12.75" customHeight="1">
      <c r="A140" s="38">
        <v>43958</v>
      </c>
      <c r="B140" s="39"/>
      <c r="C140" s="22">
        <f>ROUND(11.08,5)</f>
        <v>11.08</v>
      </c>
      <c r="D140" s="22">
        <f>F140</f>
        <v>11.28103</v>
      </c>
      <c r="E140" s="22">
        <f>F140</f>
        <v>11.28103</v>
      </c>
      <c r="F140" s="22">
        <f>ROUND(11.28103,5)</f>
        <v>11.28103</v>
      </c>
      <c r="G140" s="20"/>
      <c r="H140" s="28"/>
    </row>
    <row r="141" spans="1:8" ht="12.75" customHeight="1">
      <c r="A141" s="38">
        <v>44049</v>
      </c>
      <c r="B141" s="39"/>
      <c r="C141" s="22">
        <f>ROUND(11.08,5)</f>
        <v>11.08</v>
      </c>
      <c r="D141" s="22">
        <f>F141</f>
        <v>11.40806</v>
      </c>
      <c r="E141" s="22">
        <f>F141</f>
        <v>11.40806</v>
      </c>
      <c r="F141" s="22">
        <f>ROUND(11.40806,5)</f>
        <v>11.40806</v>
      </c>
      <c r="G141" s="20"/>
      <c r="H141" s="28"/>
    </row>
    <row r="142" spans="1:8" ht="12.75" customHeight="1">
      <c r="A142" s="38">
        <v>44140</v>
      </c>
      <c r="B142" s="39"/>
      <c r="C142" s="22">
        <f>ROUND(11.08,5)</f>
        <v>11.08</v>
      </c>
      <c r="D142" s="22">
        <f>F142</f>
        <v>11.53696</v>
      </c>
      <c r="E142" s="22">
        <f>F142</f>
        <v>11.53696</v>
      </c>
      <c r="F142" s="22">
        <f>ROUND(11.53696,5)</f>
        <v>11.53696</v>
      </c>
      <c r="G142" s="20"/>
      <c r="H142" s="28"/>
    </row>
    <row r="143" spans="1:8" ht="12.75" customHeight="1">
      <c r="A143" s="38">
        <v>44231</v>
      </c>
      <c r="B143" s="39"/>
      <c r="C143" s="22">
        <f>ROUND(11.08,5)</f>
        <v>11.08</v>
      </c>
      <c r="D143" s="22">
        <f>F143</f>
        <v>11.6936</v>
      </c>
      <c r="E143" s="22">
        <f>F143</f>
        <v>11.6936</v>
      </c>
      <c r="F143" s="22">
        <f>ROUND(11.6936,5)</f>
        <v>11.6936</v>
      </c>
      <c r="G143" s="20"/>
      <c r="H143" s="28"/>
    </row>
    <row r="144" spans="1:8" ht="12.75" customHeight="1">
      <c r="A144" s="38" t="s">
        <v>43</v>
      </c>
      <c r="B144" s="39"/>
      <c r="C144" s="21"/>
      <c r="D144" s="21"/>
      <c r="E144" s="21"/>
      <c r="F144" s="21"/>
      <c r="G144" s="20"/>
      <c r="H144" s="28"/>
    </row>
    <row r="145" spans="1:8" ht="12.75" customHeight="1">
      <c r="A145" s="38">
        <v>43867</v>
      </c>
      <c r="B145" s="39"/>
      <c r="C145" s="22">
        <f>ROUND(11.39,5)</f>
        <v>11.39</v>
      </c>
      <c r="D145" s="22">
        <f>F145</f>
        <v>11.46327</v>
      </c>
      <c r="E145" s="22">
        <f>F145</f>
        <v>11.46327</v>
      </c>
      <c r="F145" s="22">
        <f>ROUND(11.46327,5)</f>
        <v>11.46327</v>
      </c>
      <c r="G145" s="20"/>
      <c r="H145" s="28"/>
    </row>
    <row r="146" spans="1:8" ht="12.75" customHeight="1">
      <c r="A146" s="38">
        <v>43958</v>
      </c>
      <c r="B146" s="39"/>
      <c r="C146" s="22">
        <f>ROUND(11.39,5)</f>
        <v>11.39</v>
      </c>
      <c r="D146" s="22">
        <f>F146</f>
        <v>11.58528</v>
      </c>
      <c r="E146" s="22">
        <f>F146</f>
        <v>11.58528</v>
      </c>
      <c r="F146" s="22">
        <f>ROUND(11.58528,5)</f>
        <v>11.58528</v>
      </c>
      <c r="G146" s="20"/>
      <c r="H146" s="28"/>
    </row>
    <row r="147" spans="1:8" ht="12.75" customHeight="1">
      <c r="A147" s="38">
        <v>44049</v>
      </c>
      <c r="B147" s="39"/>
      <c r="C147" s="22">
        <f>ROUND(11.39,5)</f>
        <v>11.39</v>
      </c>
      <c r="D147" s="22">
        <f>F147</f>
        <v>11.70864</v>
      </c>
      <c r="E147" s="22">
        <f>F147</f>
        <v>11.70864</v>
      </c>
      <c r="F147" s="22">
        <f>ROUND(11.70864,5)</f>
        <v>11.70864</v>
      </c>
      <c r="G147" s="20"/>
      <c r="H147" s="28"/>
    </row>
    <row r="148" spans="1:8" ht="12.75" customHeight="1">
      <c r="A148" s="38">
        <v>44140</v>
      </c>
      <c r="B148" s="39"/>
      <c r="C148" s="22">
        <f>ROUND(11.39,5)</f>
        <v>11.39</v>
      </c>
      <c r="D148" s="22">
        <f>F148</f>
        <v>11.83276</v>
      </c>
      <c r="E148" s="22">
        <f>F148</f>
        <v>11.83276</v>
      </c>
      <c r="F148" s="22">
        <f>ROUND(11.83276,5)</f>
        <v>11.83276</v>
      </c>
      <c r="G148" s="20"/>
      <c r="H148" s="28"/>
    </row>
    <row r="149" spans="1:8" ht="12.75" customHeight="1">
      <c r="A149" s="38">
        <v>44231</v>
      </c>
      <c r="B149" s="39"/>
      <c r="C149" s="22">
        <f>ROUND(11.39,5)</f>
        <v>11.39</v>
      </c>
      <c r="D149" s="22">
        <f>F149</f>
        <v>11.97761</v>
      </c>
      <c r="E149" s="22">
        <f>F149</f>
        <v>11.97761</v>
      </c>
      <c r="F149" s="22">
        <f>ROUND(11.97761,5)</f>
        <v>11.97761</v>
      </c>
      <c r="G149" s="20"/>
      <c r="H149" s="28"/>
    </row>
    <row r="150" spans="1:8" ht="12.75" customHeight="1">
      <c r="A150" s="38" t="s">
        <v>44</v>
      </c>
      <c r="B150" s="39"/>
      <c r="C150" s="21"/>
      <c r="D150" s="21"/>
      <c r="E150" s="21"/>
      <c r="F150" s="21"/>
      <c r="G150" s="20"/>
      <c r="H150" s="28"/>
    </row>
    <row r="151" spans="1:8" ht="12.75" customHeight="1">
      <c r="A151" s="38">
        <v>43867</v>
      </c>
      <c r="B151" s="39"/>
      <c r="C151" s="22">
        <f>ROUND(7.275,5)</f>
        <v>7.275</v>
      </c>
      <c r="D151" s="22">
        <f>F151</f>
        <v>7.277</v>
      </c>
      <c r="E151" s="22">
        <f>F151</f>
        <v>7.277</v>
      </c>
      <c r="F151" s="22">
        <f>ROUND(7.277,5)</f>
        <v>7.277</v>
      </c>
      <c r="G151" s="20"/>
      <c r="H151" s="28"/>
    </row>
    <row r="152" spans="1:8" ht="12.75" customHeight="1">
      <c r="A152" s="38">
        <v>43958</v>
      </c>
      <c r="B152" s="39"/>
      <c r="C152" s="22">
        <f>ROUND(7.275,5)</f>
        <v>7.275</v>
      </c>
      <c r="D152" s="22">
        <f>F152</f>
        <v>7.26035</v>
      </c>
      <c r="E152" s="22">
        <f>F152</f>
        <v>7.26035</v>
      </c>
      <c r="F152" s="22">
        <f>ROUND(7.26035,5)</f>
        <v>7.26035</v>
      </c>
      <c r="G152" s="20"/>
      <c r="H152" s="28"/>
    </row>
    <row r="153" spans="1:8" ht="12.75" customHeight="1">
      <c r="A153" s="38">
        <v>44049</v>
      </c>
      <c r="B153" s="39"/>
      <c r="C153" s="22">
        <f>ROUND(7.275,5)</f>
        <v>7.275</v>
      </c>
      <c r="D153" s="22">
        <f>F153</f>
        <v>7.22687</v>
      </c>
      <c r="E153" s="22">
        <f>F153</f>
        <v>7.22687</v>
      </c>
      <c r="F153" s="22">
        <f>ROUND(7.22687,5)</f>
        <v>7.22687</v>
      </c>
      <c r="G153" s="20"/>
      <c r="H153" s="28"/>
    </row>
    <row r="154" spans="1:8" ht="12.75" customHeight="1">
      <c r="A154" s="38">
        <v>44140</v>
      </c>
      <c r="B154" s="39"/>
      <c r="C154" s="22">
        <f>ROUND(7.275,5)</f>
        <v>7.275</v>
      </c>
      <c r="D154" s="22">
        <f>F154</f>
        <v>7.18743</v>
      </c>
      <c r="E154" s="22">
        <f>F154</f>
        <v>7.18743</v>
      </c>
      <c r="F154" s="22">
        <f>ROUND(7.18743,5)</f>
        <v>7.18743</v>
      </c>
      <c r="G154" s="20"/>
      <c r="H154" s="28"/>
    </row>
    <row r="155" spans="1:8" ht="12.75" customHeight="1">
      <c r="A155" s="38">
        <v>44231</v>
      </c>
      <c r="B155" s="39"/>
      <c r="C155" s="22">
        <f>ROUND(7.275,5)</f>
        <v>7.275</v>
      </c>
      <c r="D155" s="22">
        <f>F155</f>
        <v>7.20437</v>
      </c>
      <c r="E155" s="22">
        <f>F155</f>
        <v>7.20437</v>
      </c>
      <c r="F155" s="22">
        <f>ROUND(7.20437,5)</f>
        <v>7.20437</v>
      </c>
      <c r="G155" s="20"/>
      <c r="H155" s="28"/>
    </row>
    <row r="156" spans="1:8" ht="12.75" customHeight="1">
      <c r="A156" s="38" t="s">
        <v>45</v>
      </c>
      <c r="B156" s="39"/>
      <c r="C156" s="21"/>
      <c r="D156" s="21"/>
      <c r="E156" s="21"/>
      <c r="F156" s="21"/>
      <c r="G156" s="20"/>
      <c r="H156" s="28"/>
    </row>
    <row r="157" spans="1:8" ht="12.75" customHeight="1">
      <c r="A157" s="38">
        <v>43867</v>
      </c>
      <c r="B157" s="39"/>
      <c r="C157" s="22">
        <f>ROUND(9.89,5)</f>
        <v>9.89</v>
      </c>
      <c r="D157" s="22">
        <f>F157</f>
        <v>9.94186</v>
      </c>
      <c r="E157" s="22">
        <f>F157</f>
        <v>9.94186</v>
      </c>
      <c r="F157" s="22">
        <f>ROUND(9.94186,5)</f>
        <v>9.94186</v>
      </c>
      <c r="G157" s="20"/>
      <c r="H157" s="28"/>
    </row>
    <row r="158" spans="1:8" ht="12.75" customHeight="1">
      <c r="A158" s="38">
        <v>43958</v>
      </c>
      <c r="B158" s="39"/>
      <c r="C158" s="22">
        <f>ROUND(9.89,5)</f>
        <v>9.89</v>
      </c>
      <c r="D158" s="22">
        <f>F158</f>
        <v>10.01937</v>
      </c>
      <c r="E158" s="22">
        <f>F158</f>
        <v>10.01937</v>
      </c>
      <c r="F158" s="22">
        <f>ROUND(10.01937,5)</f>
        <v>10.01937</v>
      </c>
      <c r="G158" s="20"/>
      <c r="H158" s="28"/>
    </row>
    <row r="159" spans="1:8" ht="12.75" customHeight="1">
      <c r="A159" s="38">
        <v>44049</v>
      </c>
      <c r="B159" s="39"/>
      <c r="C159" s="22">
        <f>ROUND(9.89,5)</f>
        <v>9.89</v>
      </c>
      <c r="D159" s="22">
        <f>F159</f>
        <v>10.09795</v>
      </c>
      <c r="E159" s="22">
        <f>F159</f>
        <v>10.09795</v>
      </c>
      <c r="F159" s="22">
        <f>ROUND(10.09795,5)</f>
        <v>10.09795</v>
      </c>
      <c r="G159" s="20"/>
      <c r="H159" s="28"/>
    </row>
    <row r="160" spans="1:8" ht="12.75" customHeight="1">
      <c r="A160" s="38">
        <v>44140</v>
      </c>
      <c r="B160" s="39"/>
      <c r="C160" s="22">
        <f>ROUND(9.89,5)</f>
        <v>9.89</v>
      </c>
      <c r="D160" s="22">
        <f>F160</f>
        <v>10.17852</v>
      </c>
      <c r="E160" s="22">
        <f>F160</f>
        <v>10.17852</v>
      </c>
      <c r="F160" s="22">
        <f>ROUND(10.17852,5)</f>
        <v>10.17852</v>
      </c>
      <c r="G160" s="20"/>
      <c r="H160" s="28"/>
    </row>
    <row r="161" spans="1:8" ht="12.75" customHeight="1">
      <c r="A161" s="38">
        <v>44231</v>
      </c>
      <c r="B161" s="39"/>
      <c r="C161" s="22">
        <f>ROUND(9.89,5)</f>
        <v>9.89</v>
      </c>
      <c r="D161" s="22">
        <f>F161</f>
        <v>10.28206</v>
      </c>
      <c r="E161" s="22">
        <f>F161</f>
        <v>10.28206</v>
      </c>
      <c r="F161" s="22">
        <f>ROUND(10.28206,5)</f>
        <v>10.28206</v>
      </c>
      <c r="G161" s="20"/>
      <c r="H161" s="28"/>
    </row>
    <row r="162" spans="1:8" ht="12.75" customHeight="1">
      <c r="A162" s="38" t="s">
        <v>46</v>
      </c>
      <c r="B162" s="39"/>
      <c r="C162" s="21"/>
      <c r="D162" s="21"/>
      <c r="E162" s="21"/>
      <c r="F162" s="21"/>
      <c r="G162" s="20"/>
      <c r="H162" s="28"/>
    </row>
    <row r="163" spans="1:8" ht="12.75" customHeight="1">
      <c r="A163" s="38">
        <v>43867</v>
      </c>
      <c r="B163" s="39"/>
      <c r="C163" s="22">
        <f>ROUND(8.385,5)</f>
        <v>8.385</v>
      </c>
      <c r="D163" s="22">
        <f>F163</f>
        <v>8.41704</v>
      </c>
      <c r="E163" s="22">
        <f>F163</f>
        <v>8.41704</v>
      </c>
      <c r="F163" s="22">
        <f>ROUND(8.41704,5)</f>
        <v>8.41704</v>
      </c>
      <c r="G163" s="20"/>
      <c r="H163" s="28"/>
    </row>
    <row r="164" spans="1:8" ht="12.75" customHeight="1">
      <c r="A164" s="38">
        <v>43958</v>
      </c>
      <c r="B164" s="39"/>
      <c r="C164" s="22">
        <f>ROUND(8.385,5)</f>
        <v>8.385</v>
      </c>
      <c r="D164" s="22">
        <f>F164</f>
        <v>8.46955</v>
      </c>
      <c r="E164" s="22">
        <f>F164</f>
        <v>8.46955</v>
      </c>
      <c r="F164" s="22">
        <f>ROUND(8.46955,5)</f>
        <v>8.46955</v>
      </c>
      <c r="G164" s="20"/>
      <c r="H164" s="28"/>
    </row>
    <row r="165" spans="1:8" ht="12.75" customHeight="1">
      <c r="A165" s="38">
        <v>44049</v>
      </c>
      <c r="B165" s="39"/>
      <c r="C165" s="22">
        <f>ROUND(8.385,5)</f>
        <v>8.385</v>
      </c>
      <c r="D165" s="22">
        <f>F165</f>
        <v>8.52223</v>
      </c>
      <c r="E165" s="22">
        <f>F165</f>
        <v>8.52223</v>
      </c>
      <c r="F165" s="22">
        <f>ROUND(8.52223,5)</f>
        <v>8.52223</v>
      </c>
      <c r="G165" s="20"/>
      <c r="H165" s="28"/>
    </row>
    <row r="166" spans="1:8" ht="12.75" customHeight="1">
      <c r="A166" s="38">
        <v>44140</v>
      </c>
      <c r="B166" s="39"/>
      <c r="C166" s="22">
        <f>ROUND(8.385,5)</f>
        <v>8.385</v>
      </c>
      <c r="D166" s="22">
        <f>F166</f>
        <v>8.57137</v>
      </c>
      <c r="E166" s="22">
        <f>F166</f>
        <v>8.57137</v>
      </c>
      <c r="F166" s="22">
        <f>ROUND(8.57137,5)</f>
        <v>8.57137</v>
      </c>
      <c r="G166" s="20"/>
      <c r="H166" s="28"/>
    </row>
    <row r="167" spans="1:8" ht="12.75" customHeight="1">
      <c r="A167" s="38">
        <v>44231</v>
      </c>
      <c r="B167" s="39"/>
      <c r="C167" s="22">
        <f>ROUND(8.385,5)</f>
        <v>8.385</v>
      </c>
      <c r="D167" s="22">
        <f>F167</f>
        <v>8.65388</v>
      </c>
      <c r="E167" s="22">
        <f>F167</f>
        <v>8.65388</v>
      </c>
      <c r="F167" s="22">
        <f>ROUND(8.65388,5)</f>
        <v>8.65388</v>
      </c>
      <c r="G167" s="20"/>
      <c r="H167" s="28"/>
    </row>
    <row r="168" spans="1:8" ht="12.75" customHeight="1">
      <c r="A168" s="38" t="s">
        <v>47</v>
      </c>
      <c r="B168" s="39"/>
      <c r="C168" s="21"/>
      <c r="D168" s="21"/>
      <c r="E168" s="21"/>
      <c r="F168" s="21"/>
      <c r="G168" s="20"/>
      <c r="H168" s="28"/>
    </row>
    <row r="169" spans="1:8" ht="12.75" customHeight="1">
      <c r="A169" s="38">
        <v>43867</v>
      </c>
      <c r="B169" s="39"/>
      <c r="C169" s="22">
        <f>ROUND(3.26,5)</f>
        <v>3.26</v>
      </c>
      <c r="D169" s="22">
        <f>F169</f>
        <v>301.61609</v>
      </c>
      <c r="E169" s="22">
        <f>F169</f>
        <v>301.61609</v>
      </c>
      <c r="F169" s="22">
        <f>ROUND(301.61609,5)</f>
        <v>301.61609</v>
      </c>
      <c r="G169" s="20"/>
      <c r="H169" s="28"/>
    </row>
    <row r="170" spans="1:8" ht="12.75" customHeight="1">
      <c r="A170" s="38">
        <v>43958</v>
      </c>
      <c r="B170" s="39"/>
      <c r="C170" s="22">
        <f>ROUND(3.26,5)</f>
        <v>3.26</v>
      </c>
      <c r="D170" s="22">
        <f>F170</f>
        <v>307.1865</v>
      </c>
      <c r="E170" s="22">
        <f>F170</f>
        <v>307.1865</v>
      </c>
      <c r="F170" s="22">
        <f>ROUND(307.1865,5)</f>
        <v>307.1865</v>
      </c>
      <c r="G170" s="20"/>
      <c r="H170" s="28"/>
    </row>
    <row r="171" spans="1:8" ht="12.75" customHeight="1">
      <c r="A171" s="38">
        <v>44049</v>
      </c>
      <c r="B171" s="39"/>
      <c r="C171" s="22">
        <f>ROUND(3.26,5)</f>
        <v>3.26</v>
      </c>
      <c r="D171" s="22">
        <f>F171</f>
        <v>305.21217</v>
      </c>
      <c r="E171" s="22">
        <f>F171</f>
        <v>305.21217</v>
      </c>
      <c r="F171" s="22">
        <f>ROUND(305.21217,5)</f>
        <v>305.21217</v>
      </c>
      <c r="G171" s="20"/>
      <c r="H171" s="28"/>
    </row>
    <row r="172" spans="1:8" ht="12.75" customHeight="1">
      <c r="A172" s="38">
        <v>44140</v>
      </c>
      <c r="B172" s="39"/>
      <c r="C172" s="22">
        <f>ROUND(3.26,5)</f>
        <v>3.26</v>
      </c>
      <c r="D172" s="22">
        <f>F172</f>
        <v>310.93986</v>
      </c>
      <c r="E172" s="22">
        <f>F172</f>
        <v>310.93986</v>
      </c>
      <c r="F172" s="22">
        <f>ROUND(310.93986,5)</f>
        <v>310.93986</v>
      </c>
      <c r="G172" s="20"/>
      <c r="H172" s="28"/>
    </row>
    <row r="173" spans="1:8" ht="12.75" customHeight="1">
      <c r="A173" s="38">
        <v>44231</v>
      </c>
      <c r="B173" s="39"/>
      <c r="C173" s="22">
        <f>ROUND(3.26,5)</f>
        <v>3.26</v>
      </c>
      <c r="D173" s="22">
        <f>F173</f>
        <v>308.51258</v>
      </c>
      <c r="E173" s="22">
        <f>F173</f>
        <v>308.51258</v>
      </c>
      <c r="F173" s="22">
        <f>ROUND(308.51258,5)</f>
        <v>308.51258</v>
      </c>
      <c r="G173" s="20"/>
      <c r="H173" s="28"/>
    </row>
    <row r="174" spans="1:8" ht="12.75" customHeight="1">
      <c r="A174" s="38" t="s">
        <v>48</v>
      </c>
      <c r="B174" s="39"/>
      <c r="C174" s="21"/>
      <c r="D174" s="21"/>
      <c r="E174" s="21"/>
      <c r="F174" s="21"/>
      <c r="G174" s="20"/>
      <c r="H174" s="28"/>
    </row>
    <row r="175" spans="1:8" ht="12.75" customHeight="1">
      <c r="A175" s="38">
        <v>43867</v>
      </c>
      <c r="B175" s="39"/>
      <c r="C175" s="22">
        <f>ROUND(3.82,5)</f>
        <v>3.82</v>
      </c>
      <c r="D175" s="22">
        <f>F175</f>
        <v>226.38681</v>
      </c>
      <c r="E175" s="22">
        <f>F175</f>
        <v>226.38681</v>
      </c>
      <c r="F175" s="22">
        <f>ROUND(226.38681,5)</f>
        <v>226.38681</v>
      </c>
      <c r="G175" s="20"/>
      <c r="H175" s="28"/>
    </row>
    <row r="176" spans="1:8" ht="12.75" customHeight="1">
      <c r="A176" s="38">
        <v>43958</v>
      </c>
      <c r="B176" s="39"/>
      <c r="C176" s="22">
        <f>ROUND(3.82,5)</f>
        <v>3.82</v>
      </c>
      <c r="D176" s="22">
        <f>F176</f>
        <v>230.56771</v>
      </c>
      <c r="E176" s="22">
        <f>F176</f>
        <v>230.56771</v>
      </c>
      <c r="F176" s="22">
        <f>ROUND(230.56771,5)</f>
        <v>230.56771</v>
      </c>
      <c r="G176" s="20"/>
      <c r="H176" s="28"/>
    </row>
    <row r="177" spans="1:8" ht="12.75" customHeight="1">
      <c r="A177" s="38">
        <v>44049</v>
      </c>
      <c r="B177" s="39"/>
      <c r="C177" s="22">
        <f>ROUND(3.82,5)</f>
        <v>3.82</v>
      </c>
      <c r="D177" s="22">
        <f>F177</f>
        <v>230.79189</v>
      </c>
      <c r="E177" s="22">
        <f>F177</f>
        <v>230.79189</v>
      </c>
      <c r="F177" s="22">
        <f>ROUND(230.79189,5)</f>
        <v>230.79189</v>
      </c>
      <c r="G177" s="20"/>
      <c r="H177" s="28"/>
    </row>
    <row r="178" spans="1:8" ht="12.75" customHeight="1">
      <c r="A178" s="38">
        <v>44140</v>
      </c>
      <c r="B178" s="39"/>
      <c r="C178" s="22">
        <f>ROUND(3.82,5)</f>
        <v>3.82</v>
      </c>
      <c r="D178" s="22">
        <f>F178</f>
        <v>235.12318</v>
      </c>
      <c r="E178" s="22">
        <f>F178</f>
        <v>235.12318</v>
      </c>
      <c r="F178" s="22">
        <f>ROUND(235.12318,5)</f>
        <v>235.12318</v>
      </c>
      <c r="G178" s="20"/>
      <c r="H178" s="28"/>
    </row>
    <row r="179" spans="1:8" ht="12.75" customHeight="1">
      <c r="A179" s="38">
        <v>44231</v>
      </c>
      <c r="B179" s="39"/>
      <c r="C179" s="22">
        <f>ROUND(3.82,5)</f>
        <v>3.82</v>
      </c>
      <c r="D179" s="22">
        <f>F179</f>
        <v>235.08346</v>
      </c>
      <c r="E179" s="22">
        <f>F179</f>
        <v>235.08346</v>
      </c>
      <c r="F179" s="22">
        <f>ROUND(235.08346,5)</f>
        <v>235.08346</v>
      </c>
      <c r="G179" s="20"/>
      <c r="H179" s="28"/>
    </row>
    <row r="180" spans="1:8" ht="12.75" customHeight="1">
      <c r="A180" s="38" t="s">
        <v>49</v>
      </c>
      <c r="B180" s="39"/>
      <c r="C180" s="21"/>
      <c r="D180" s="21"/>
      <c r="E180" s="21"/>
      <c r="F180" s="21"/>
      <c r="G180" s="20"/>
      <c r="H180" s="28"/>
    </row>
    <row r="181" spans="1:8" ht="12.75" customHeight="1">
      <c r="A181" s="38">
        <v>43867</v>
      </c>
      <c r="B181" s="39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8" t="s">
        <v>50</v>
      </c>
      <c r="B182" s="39"/>
      <c r="C182" s="21"/>
      <c r="D182" s="21"/>
      <c r="E182" s="21"/>
      <c r="F182" s="21"/>
      <c r="G182" s="20"/>
      <c r="H182" s="28"/>
    </row>
    <row r="183" spans="1:8" ht="12.75" customHeight="1">
      <c r="A183" s="38">
        <v>43867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>
        <v>43958</v>
      </c>
      <c r="B184" s="39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8">
        <v>44049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44140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44231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 t="s">
        <v>51</v>
      </c>
      <c r="B188" s="39"/>
      <c r="C188" s="21"/>
      <c r="D188" s="21"/>
      <c r="E188" s="21"/>
      <c r="F188" s="21"/>
      <c r="G188" s="20"/>
      <c r="H188" s="28"/>
    </row>
    <row r="189" spans="1:8" ht="12.75" customHeight="1">
      <c r="A189" s="38">
        <v>43867</v>
      </c>
      <c r="B189" s="39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>
        <v>43958</v>
      </c>
      <c r="B190" s="39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8">
        <v>44049</v>
      </c>
      <c r="B191" s="39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8">
        <v>44140</v>
      </c>
      <c r="B192" s="39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8">
        <v>44231</v>
      </c>
      <c r="B193" s="39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8" t="s">
        <v>52</v>
      </c>
      <c r="B194" s="39"/>
      <c r="C194" s="21"/>
      <c r="D194" s="21"/>
      <c r="E194" s="21"/>
      <c r="F194" s="21"/>
      <c r="G194" s="20"/>
      <c r="H194" s="28"/>
    </row>
    <row r="195" spans="1:8" ht="12.75" customHeight="1">
      <c r="A195" s="38">
        <v>43867</v>
      </c>
      <c r="B195" s="39"/>
      <c r="C195" s="22">
        <f>ROUND(6.7,5)</f>
        <v>6.7</v>
      </c>
      <c r="D195" s="22">
        <f>F195</f>
        <v>6.61249</v>
      </c>
      <c r="E195" s="22">
        <f>F195</f>
        <v>6.61249</v>
      </c>
      <c r="F195" s="22">
        <f>ROUND(6.61249,5)</f>
        <v>6.61249</v>
      </c>
      <c r="G195" s="20"/>
      <c r="H195" s="28"/>
    </row>
    <row r="196" spans="1:8" ht="12.75" customHeight="1">
      <c r="A196" s="38">
        <v>43958</v>
      </c>
      <c r="B196" s="39"/>
      <c r="C196" s="22">
        <f>ROUND(6.7,5)</f>
        <v>6.7</v>
      </c>
      <c r="D196" s="22">
        <f>F196</f>
        <v>6.38458</v>
      </c>
      <c r="E196" s="22">
        <f>F196</f>
        <v>6.38458</v>
      </c>
      <c r="F196" s="22">
        <f>ROUND(6.38458,5)</f>
        <v>6.38458</v>
      </c>
      <c r="G196" s="20"/>
      <c r="H196" s="28"/>
    </row>
    <row r="197" spans="1:8" ht="12.75" customHeight="1">
      <c r="A197" s="38">
        <v>44049</v>
      </c>
      <c r="B197" s="39"/>
      <c r="C197" s="22">
        <f>ROUND(6.7,5)</f>
        <v>6.7</v>
      </c>
      <c r="D197" s="22">
        <f>F197</f>
        <v>5.93839</v>
      </c>
      <c r="E197" s="22">
        <f>F197</f>
        <v>5.93839</v>
      </c>
      <c r="F197" s="22">
        <f>ROUND(5.93839,5)</f>
        <v>5.93839</v>
      </c>
      <c r="G197" s="20"/>
      <c r="H197" s="28"/>
    </row>
    <row r="198" spans="1:8" ht="12.75" customHeight="1">
      <c r="A198" s="38">
        <v>44140</v>
      </c>
      <c r="B198" s="39"/>
      <c r="C198" s="22">
        <f>ROUND(6.7,5)</f>
        <v>6.7</v>
      </c>
      <c r="D198" s="22">
        <f>F198</f>
        <v>4.87332</v>
      </c>
      <c r="E198" s="22">
        <f>F198</f>
        <v>4.87332</v>
      </c>
      <c r="F198" s="22">
        <f>ROUND(4.87332,5)</f>
        <v>4.87332</v>
      </c>
      <c r="G198" s="20"/>
      <c r="H198" s="28"/>
    </row>
    <row r="199" spans="1:8" ht="12.75" customHeight="1">
      <c r="A199" s="38">
        <v>44231</v>
      </c>
      <c r="B199" s="39"/>
      <c r="C199" s="22">
        <f>ROUND(6.7,5)</f>
        <v>6.7</v>
      </c>
      <c r="D199" s="22">
        <f>F199</f>
        <v>0.88264</v>
      </c>
      <c r="E199" s="22">
        <f>F199</f>
        <v>0.88264</v>
      </c>
      <c r="F199" s="22">
        <f>ROUND(0.88264,5)</f>
        <v>0.88264</v>
      </c>
      <c r="G199" s="20"/>
      <c r="H199" s="28"/>
    </row>
    <row r="200" spans="1:8" ht="12.75" customHeight="1">
      <c r="A200" s="38" t="s">
        <v>53</v>
      </c>
      <c r="B200" s="39"/>
      <c r="C200" s="21"/>
      <c r="D200" s="21"/>
      <c r="E200" s="21"/>
      <c r="F200" s="21"/>
      <c r="G200" s="20"/>
      <c r="H200" s="28"/>
    </row>
    <row r="201" spans="1:8" ht="12.75" customHeight="1">
      <c r="A201" s="38">
        <v>43867</v>
      </c>
      <c r="B201" s="39"/>
      <c r="C201" s="22">
        <f>ROUND(9.93,5)</f>
        <v>9.93</v>
      </c>
      <c r="D201" s="22">
        <f>F201</f>
        <v>9.97503</v>
      </c>
      <c r="E201" s="22">
        <f>F201</f>
        <v>9.97503</v>
      </c>
      <c r="F201" s="22">
        <f>ROUND(9.97503,5)</f>
        <v>9.97503</v>
      </c>
      <c r="G201" s="20"/>
      <c r="H201" s="28"/>
    </row>
    <row r="202" spans="1:8" ht="12.75" customHeight="1">
      <c r="A202" s="38">
        <v>43958</v>
      </c>
      <c r="B202" s="39"/>
      <c r="C202" s="22">
        <f>ROUND(9.93,5)</f>
        <v>9.93</v>
      </c>
      <c r="D202" s="22">
        <f>F202</f>
        <v>10.04811</v>
      </c>
      <c r="E202" s="22">
        <f>F202</f>
        <v>10.04811</v>
      </c>
      <c r="F202" s="22">
        <f>ROUND(10.04811,5)</f>
        <v>10.04811</v>
      </c>
      <c r="G202" s="20"/>
      <c r="H202" s="28"/>
    </row>
    <row r="203" spans="1:8" ht="12.75" customHeight="1">
      <c r="A203" s="38">
        <v>44049</v>
      </c>
      <c r="B203" s="39"/>
      <c r="C203" s="22">
        <f>ROUND(9.93,5)</f>
        <v>9.93</v>
      </c>
      <c r="D203" s="22">
        <f>F203</f>
        <v>10.12209</v>
      </c>
      <c r="E203" s="22">
        <f>F203</f>
        <v>10.12209</v>
      </c>
      <c r="F203" s="22">
        <f>ROUND(10.12209,5)</f>
        <v>10.12209</v>
      </c>
      <c r="G203" s="20"/>
      <c r="H203" s="28"/>
    </row>
    <row r="204" spans="1:8" ht="12.75" customHeight="1">
      <c r="A204" s="38">
        <v>44140</v>
      </c>
      <c r="B204" s="39"/>
      <c r="C204" s="22">
        <f>ROUND(9.93,5)</f>
        <v>9.93</v>
      </c>
      <c r="D204" s="22">
        <f>F204</f>
        <v>10.19446</v>
      </c>
      <c r="E204" s="22">
        <f>F204</f>
        <v>10.19446</v>
      </c>
      <c r="F204" s="22">
        <f>ROUND(10.19446,5)</f>
        <v>10.19446</v>
      </c>
      <c r="G204" s="20"/>
      <c r="H204" s="28"/>
    </row>
    <row r="205" spans="1:8" ht="12.75" customHeight="1">
      <c r="A205" s="38">
        <v>44231</v>
      </c>
      <c r="B205" s="39"/>
      <c r="C205" s="22">
        <f>ROUND(9.93,5)</f>
        <v>9.93</v>
      </c>
      <c r="D205" s="22">
        <f>F205</f>
        <v>10.28523</v>
      </c>
      <c r="E205" s="22">
        <f>F205</f>
        <v>10.28523</v>
      </c>
      <c r="F205" s="22">
        <f>ROUND(10.28523,5)</f>
        <v>10.28523</v>
      </c>
      <c r="G205" s="20"/>
      <c r="H205" s="28"/>
    </row>
    <row r="206" spans="1:8" ht="12.75" customHeight="1">
      <c r="A206" s="38" t="s">
        <v>54</v>
      </c>
      <c r="B206" s="39"/>
      <c r="C206" s="21"/>
      <c r="D206" s="21"/>
      <c r="E206" s="21"/>
      <c r="F206" s="21"/>
      <c r="G206" s="20"/>
      <c r="H206" s="28"/>
    </row>
    <row r="207" spans="1:8" ht="12.75" customHeight="1">
      <c r="A207" s="38">
        <v>43867</v>
      </c>
      <c r="B207" s="39"/>
      <c r="C207" s="22">
        <f>ROUND(3.635,5)</f>
        <v>3.635</v>
      </c>
      <c r="D207" s="22">
        <f>F207</f>
        <v>188.90469</v>
      </c>
      <c r="E207" s="22">
        <f>F207</f>
        <v>188.90469</v>
      </c>
      <c r="F207" s="22">
        <f>ROUND(188.90469,5)</f>
        <v>188.90469</v>
      </c>
      <c r="G207" s="20"/>
      <c r="H207" s="28"/>
    </row>
    <row r="208" spans="1:8" ht="12.75" customHeight="1">
      <c r="A208" s="38">
        <v>43958</v>
      </c>
      <c r="B208" s="39"/>
      <c r="C208" s="22">
        <f>ROUND(3.635,5)</f>
        <v>3.635</v>
      </c>
      <c r="D208" s="22">
        <f>F208</f>
        <v>189.74992</v>
      </c>
      <c r="E208" s="22">
        <f>F208</f>
        <v>189.74992</v>
      </c>
      <c r="F208" s="22">
        <f>ROUND(189.74992,5)</f>
        <v>189.74992</v>
      </c>
      <c r="G208" s="20"/>
      <c r="H208" s="28"/>
    </row>
    <row r="209" spans="1:8" ht="12.75" customHeight="1">
      <c r="A209" s="38">
        <v>44049</v>
      </c>
      <c r="B209" s="39"/>
      <c r="C209" s="22">
        <f>ROUND(3.635,5)</f>
        <v>3.635</v>
      </c>
      <c r="D209" s="22">
        <f>F209</f>
        <v>193.33265</v>
      </c>
      <c r="E209" s="22">
        <f>F209</f>
        <v>193.33265</v>
      </c>
      <c r="F209" s="22">
        <f>ROUND(193.33265,5)</f>
        <v>193.33265</v>
      </c>
      <c r="G209" s="20"/>
      <c r="H209" s="28"/>
    </row>
    <row r="210" spans="1:8" ht="12.75" customHeight="1">
      <c r="A210" s="38">
        <v>44140</v>
      </c>
      <c r="B210" s="39"/>
      <c r="C210" s="22">
        <f>ROUND(3.635,5)</f>
        <v>3.635</v>
      </c>
      <c r="D210" s="22">
        <f>F210</f>
        <v>194.2454</v>
      </c>
      <c r="E210" s="22">
        <f>F210</f>
        <v>194.2454</v>
      </c>
      <c r="F210" s="22">
        <f>ROUND(194.2454,5)</f>
        <v>194.2454</v>
      </c>
      <c r="G210" s="20"/>
      <c r="H210" s="28"/>
    </row>
    <row r="211" spans="1:8" ht="12.75" customHeight="1">
      <c r="A211" s="38">
        <v>44231</v>
      </c>
      <c r="B211" s="39"/>
      <c r="C211" s="22">
        <f>ROUND(3.635,5)</f>
        <v>3.635</v>
      </c>
      <c r="D211" s="22">
        <f>F211</f>
        <v>197.71091</v>
      </c>
      <c r="E211" s="22">
        <f>F211</f>
        <v>197.71091</v>
      </c>
      <c r="F211" s="22">
        <f>ROUND(197.71091,5)</f>
        <v>197.71091</v>
      </c>
      <c r="G211" s="20"/>
      <c r="H211" s="28"/>
    </row>
    <row r="212" spans="1:8" ht="12.75" customHeight="1">
      <c r="A212" s="38" t="s">
        <v>55</v>
      </c>
      <c r="B212" s="39"/>
      <c r="C212" s="21"/>
      <c r="D212" s="21"/>
      <c r="E212" s="21"/>
      <c r="F212" s="21"/>
      <c r="G212" s="20"/>
      <c r="H212" s="28"/>
    </row>
    <row r="213" spans="1:8" ht="12.75" customHeight="1">
      <c r="A213" s="38">
        <v>43867</v>
      </c>
      <c r="B213" s="39"/>
      <c r="C213" s="22">
        <f>ROUND(3.08,5)</f>
        <v>3.08</v>
      </c>
      <c r="D213" s="22">
        <f>F213</f>
        <v>161.84795</v>
      </c>
      <c r="E213" s="22">
        <f>F213</f>
        <v>161.84795</v>
      </c>
      <c r="F213" s="22">
        <f>ROUND(161.84795,5)</f>
        <v>161.84795</v>
      </c>
      <c r="G213" s="20"/>
      <c r="H213" s="28"/>
    </row>
    <row r="214" spans="1:8" ht="12.75" customHeight="1">
      <c r="A214" s="38">
        <v>43958</v>
      </c>
      <c r="B214" s="39"/>
      <c r="C214" s="22">
        <f>ROUND(3.08,5)</f>
        <v>3.08</v>
      </c>
      <c r="D214" s="22">
        <f>F214</f>
        <v>164.83698</v>
      </c>
      <c r="E214" s="22">
        <f>F214</f>
        <v>164.83698</v>
      </c>
      <c r="F214" s="22">
        <f>ROUND(164.83698,5)</f>
        <v>164.83698</v>
      </c>
      <c r="G214" s="20"/>
      <c r="H214" s="28"/>
    </row>
    <row r="215" spans="1:8" ht="12.75" customHeight="1">
      <c r="A215" s="38">
        <v>44049</v>
      </c>
      <c r="B215" s="39"/>
      <c r="C215" s="22">
        <f>ROUND(3.08,5)</f>
        <v>3.08</v>
      </c>
      <c r="D215" s="22">
        <f>F215</f>
        <v>165.66123</v>
      </c>
      <c r="E215" s="22">
        <f>F215</f>
        <v>165.66123</v>
      </c>
      <c r="F215" s="22">
        <f>ROUND(165.66123,5)</f>
        <v>165.66123</v>
      </c>
      <c r="G215" s="20"/>
      <c r="H215" s="28"/>
    </row>
    <row r="216" spans="1:8" ht="12.75" customHeight="1">
      <c r="A216" s="38">
        <v>44140</v>
      </c>
      <c r="B216" s="39"/>
      <c r="C216" s="22">
        <f>ROUND(3.08,5)</f>
        <v>3.08</v>
      </c>
      <c r="D216" s="22">
        <f>F216</f>
        <v>168.77008</v>
      </c>
      <c r="E216" s="22">
        <f>F216</f>
        <v>168.77008</v>
      </c>
      <c r="F216" s="22">
        <f>ROUND(168.77008,5)</f>
        <v>168.77008</v>
      </c>
      <c r="G216" s="20"/>
      <c r="H216" s="28"/>
    </row>
    <row r="217" spans="1:8" ht="12.75" customHeight="1">
      <c r="A217" s="38">
        <v>44231</v>
      </c>
      <c r="B217" s="39"/>
      <c r="C217" s="22">
        <f>ROUND(3.08,5)</f>
        <v>3.08</v>
      </c>
      <c r="D217" s="22">
        <f>F217</f>
        <v>169.46006</v>
      </c>
      <c r="E217" s="22">
        <f>F217</f>
        <v>169.46006</v>
      </c>
      <c r="F217" s="22">
        <f>ROUND(169.46006,5)</f>
        <v>169.46006</v>
      </c>
      <c r="G217" s="20"/>
      <c r="H217" s="28"/>
    </row>
    <row r="218" spans="1:8" ht="12.75" customHeight="1">
      <c r="A218" s="38" t="s">
        <v>56</v>
      </c>
      <c r="B218" s="39"/>
      <c r="C218" s="21"/>
      <c r="D218" s="21"/>
      <c r="E218" s="21"/>
      <c r="F218" s="21"/>
      <c r="G218" s="20"/>
      <c r="H218" s="28"/>
    </row>
    <row r="219" spans="1:8" ht="12.75" customHeight="1">
      <c r="A219" s="38">
        <v>43867</v>
      </c>
      <c r="B219" s="39"/>
      <c r="C219" s="22">
        <f>ROUND(9.405,5)</f>
        <v>9.405</v>
      </c>
      <c r="D219" s="22">
        <f>F219</f>
        <v>9.45138</v>
      </c>
      <c r="E219" s="22">
        <f>F219</f>
        <v>9.45138</v>
      </c>
      <c r="F219" s="22">
        <f>ROUND(9.45138,5)</f>
        <v>9.45138</v>
      </c>
      <c r="G219" s="20"/>
      <c r="H219" s="28"/>
    </row>
    <row r="220" spans="1:8" ht="12.75" customHeight="1">
      <c r="A220" s="38">
        <v>43958</v>
      </c>
      <c r="B220" s="39"/>
      <c r="C220" s="22">
        <f>ROUND(9.405,5)</f>
        <v>9.405</v>
      </c>
      <c r="D220" s="22">
        <f>F220</f>
        <v>9.52003</v>
      </c>
      <c r="E220" s="22">
        <f>F220</f>
        <v>9.52003</v>
      </c>
      <c r="F220" s="22">
        <f>ROUND(9.52003,5)</f>
        <v>9.52003</v>
      </c>
      <c r="G220" s="20"/>
      <c r="H220" s="28"/>
    </row>
    <row r="221" spans="1:8" ht="12.75" customHeight="1">
      <c r="A221" s="38">
        <v>44049</v>
      </c>
      <c r="B221" s="39"/>
      <c r="C221" s="22">
        <f>ROUND(9.405,5)</f>
        <v>9.405</v>
      </c>
      <c r="D221" s="22">
        <f>F221</f>
        <v>9.58922</v>
      </c>
      <c r="E221" s="22">
        <f>F221</f>
        <v>9.58922</v>
      </c>
      <c r="F221" s="22">
        <f>ROUND(9.58922,5)</f>
        <v>9.58922</v>
      </c>
      <c r="G221" s="20"/>
      <c r="H221" s="28"/>
    </row>
    <row r="222" spans="1:8" ht="12.75" customHeight="1">
      <c r="A222" s="38">
        <v>44140</v>
      </c>
      <c r="B222" s="39"/>
      <c r="C222" s="22">
        <f>ROUND(9.405,5)</f>
        <v>9.405</v>
      </c>
      <c r="D222" s="22">
        <f>F222</f>
        <v>9.66096</v>
      </c>
      <c r="E222" s="22">
        <f>F222</f>
        <v>9.66096</v>
      </c>
      <c r="F222" s="22">
        <f>ROUND(9.66096,5)</f>
        <v>9.66096</v>
      </c>
      <c r="G222" s="20"/>
      <c r="H222" s="28"/>
    </row>
    <row r="223" spans="1:8" ht="12.75" customHeight="1">
      <c r="A223" s="38">
        <v>44231</v>
      </c>
      <c r="B223" s="39"/>
      <c r="C223" s="22">
        <f>ROUND(9.405,5)</f>
        <v>9.405</v>
      </c>
      <c r="D223" s="22">
        <f>F223</f>
        <v>9.75744</v>
      </c>
      <c r="E223" s="22">
        <f>F223</f>
        <v>9.75744</v>
      </c>
      <c r="F223" s="22">
        <f>ROUND(9.75744,5)</f>
        <v>9.75744</v>
      </c>
      <c r="G223" s="20"/>
      <c r="H223" s="28"/>
    </row>
    <row r="224" spans="1:8" ht="12.75" customHeight="1">
      <c r="A224" s="38" t="s">
        <v>57</v>
      </c>
      <c r="B224" s="39"/>
      <c r="C224" s="21"/>
      <c r="D224" s="21"/>
      <c r="E224" s="21"/>
      <c r="F224" s="21"/>
      <c r="G224" s="20"/>
      <c r="H224" s="28"/>
    </row>
    <row r="225" spans="1:8" ht="12.75" customHeight="1">
      <c r="A225" s="38">
        <v>43867</v>
      </c>
      <c r="B225" s="39"/>
      <c r="C225" s="22">
        <f>ROUND(10.15,5)</f>
        <v>10.15</v>
      </c>
      <c r="D225" s="22">
        <f>F225</f>
        <v>10.19807</v>
      </c>
      <c r="E225" s="22">
        <f>F225</f>
        <v>10.19807</v>
      </c>
      <c r="F225" s="22">
        <f>ROUND(10.19807,5)</f>
        <v>10.19807</v>
      </c>
      <c r="G225" s="20"/>
      <c r="H225" s="28"/>
    </row>
    <row r="226" spans="1:8" ht="12.75" customHeight="1">
      <c r="A226" s="38">
        <v>43958</v>
      </c>
      <c r="B226" s="39"/>
      <c r="C226" s="22">
        <f>ROUND(10.15,5)</f>
        <v>10.15</v>
      </c>
      <c r="D226" s="22">
        <f>F226</f>
        <v>10.26998</v>
      </c>
      <c r="E226" s="22">
        <f>F226</f>
        <v>10.26998</v>
      </c>
      <c r="F226" s="22">
        <f>ROUND(10.26998,5)</f>
        <v>10.26998</v>
      </c>
      <c r="G226" s="20"/>
      <c r="H226" s="28"/>
    </row>
    <row r="227" spans="1:8" ht="12.75" customHeight="1">
      <c r="A227" s="38">
        <v>44049</v>
      </c>
      <c r="B227" s="39"/>
      <c r="C227" s="22">
        <f>ROUND(10.15,5)</f>
        <v>10.15</v>
      </c>
      <c r="D227" s="22">
        <f>F227</f>
        <v>10.34258</v>
      </c>
      <c r="E227" s="22">
        <f>F227</f>
        <v>10.34258</v>
      </c>
      <c r="F227" s="22">
        <f>ROUND(10.34258,5)</f>
        <v>10.34258</v>
      </c>
      <c r="G227" s="20"/>
      <c r="H227" s="28"/>
    </row>
    <row r="228" spans="1:8" ht="12.75" customHeight="1">
      <c r="A228" s="38">
        <v>44140</v>
      </c>
      <c r="B228" s="39"/>
      <c r="C228" s="22">
        <f>ROUND(10.15,5)</f>
        <v>10.15</v>
      </c>
      <c r="D228" s="22">
        <f>F228</f>
        <v>10.41639</v>
      </c>
      <c r="E228" s="22">
        <f>F228</f>
        <v>10.41639</v>
      </c>
      <c r="F228" s="22">
        <f>ROUND(10.41639,5)</f>
        <v>10.41639</v>
      </c>
      <c r="G228" s="20"/>
      <c r="H228" s="28"/>
    </row>
    <row r="229" spans="1:8" ht="12.75" customHeight="1">
      <c r="A229" s="38">
        <v>44231</v>
      </c>
      <c r="B229" s="39"/>
      <c r="C229" s="22">
        <f>ROUND(10.15,5)</f>
        <v>10.15</v>
      </c>
      <c r="D229" s="22">
        <f>F229</f>
        <v>10.50911</v>
      </c>
      <c r="E229" s="22">
        <f>F229</f>
        <v>10.50911</v>
      </c>
      <c r="F229" s="22">
        <f>ROUND(10.50911,5)</f>
        <v>10.50911</v>
      </c>
      <c r="G229" s="20"/>
      <c r="H229" s="28"/>
    </row>
    <row r="230" spans="1:8" ht="12.75" customHeight="1">
      <c r="A230" s="38" t="s">
        <v>58</v>
      </c>
      <c r="B230" s="39"/>
      <c r="C230" s="21"/>
      <c r="D230" s="21"/>
      <c r="E230" s="21"/>
      <c r="F230" s="21"/>
      <c r="G230" s="20"/>
      <c r="H230" s="28"/>
    </row>
    <row r="231" spans="1:8" ht="12.75" customHeight="1">
      <c r="A231" s="38">
        <v>43867</v>
      </c>
      <c r="B231" s="39"/>
      <c r="C231" s="22">
        <f>ROUND(10.26,5)</f>
        <v>10.26</v>
      </c>
      <c r="D231" s="22">
        <f>F231</f>
        <v>10.31021</v>
      </c>
      <c r="E231" s="22">
        <f>F231</f>
        <v>10.31021</v>
      </c>
      <c r="F231" s="22">
        <f>ROUND(10.31021,5)</f>
        <v>10.31021</v>
      </c>
      <c r="G231" s="20"/>
      <c r="H231" s="28"/>
    </row>
    <row r="232" spans="1:8" ht="12.75" customHeight="1">
      <c r="A232" s="38">
        <v>43958</v>
      </c>
      <c r="B232" s="39"/>
      <c r="C232" s="22">
        <f>ROUND(10.26,5)</f>
        <v>10.26</v>
      </c>
      <c r="D232" s="22">
        <f>F232</f>
        <v>10.38545</v>
      </c>
      <c r="E232" s="22">
        <f>F232</f>
        <v>10.38545</v>
      </c>
      <c r="F232" s="22">
        <f>ROUND(10.38545,5)</f>
        <v>10.38545</v>
      </c>
      <c r="G232" s="20"/>
      <c r="H232" s="28"/>
    </row>
    <row r="233" spans="1:8" ht="12.75" customHeight="1">
      <c r="A233" s="38">
        <v>44049</v>
      </c>
      <c r="B233" s="39"/>
      <c r="C233" s="22">
        <f>ROUND(10.26,5)</f>
        <v>10.26</v>
      </c>
      <c r="D233" s="22">
        <f>F233</f>
        <v>10.46161</v>
      </c>
      <c r="E233" s="22">
        <f>F233</f>
        <v>10.46161</v>
      </c>
      <c r="F233" s="22">
        <f>ROUND(10.46161,5)</f>
        <v>10.46161</v>
      </c>
      <c r="G233" s="20"/>
      <c r="H233" s="28"/>
    </row>
    <row r="234" spans="1:8" ht="12.75" customHeight="1">
      <c r="A234" s="38">
        <v>44140</v>
      </c>
      <c r="B234" s="39"/>
      <c r="C234" s="22">
        <f>ROUND(10.26,5)</f>
        <v>10.26</v>
      </c>
      <c r="D234" s="22">
        <f>F234</f>
        <v>10.53897</v>
      </c>
      <c r="E234" s="22">
        <f>F234</f>
        <v>10.53897</v>
      </c>
      <c r="F234" s="22">
        <f>ROUND(10.53897,5)</f>
        <v>10.53897</v>
      </c>
      <c r="G234" s="20"/>
      <c r="H234" s="28"/>
    </row>
    <row r="235" spans="1:8" ht="12.75" customHeight="1">
      <c r="A235" s="38">
        <v>44231</v>
      </c>
      <c r="B235" s="39"/>
      <c r="C235" s="22">
        <f>ROUND(10.26,5)</f>
        <v>10.26</v>
      </c>
      <c r="D235" s="22">
        <f>F235</f>
        <v>10.63567</v>
      </c>
      <c r="E235" s="22">
        <f>F235</f>
        <v>10.63567</v>
      </c>
      <c r="F235" s="22">
        <f>ROUND(10.63567,5)</f>
        <v>10.63567</v>
      </c>
      <c r="G235" s="20"/>
      <c r="H235" s="28"/>
    </row>
    <row r="236" spans="1:8" ht="12.75" customHeight="1">
      <c r="A236" s="38" t="s">
        <v>59</v>
      </c>
      <c r="B236" s="39"/>
      <c r="C236" s="21"/>
      <c r="D236" s="21"/>
      <c r="E236" s="21"/>
      <c r="F236" s="21"/>
      <c r="G236" s="20"/>
      <c r="H236" s="28"/>
    </row>
    <row r="237" spans="1:8" ht="12.75" customHeight="1">
      <c r="A237" s="38">
        <v>43867</v>
      </c>
      <c r="B237" s="39"/>
      <c r="C237" s="23">
        <f>ROUND(737.572,3)</f>
        <v>737.572</v>
      </c>
      <c r="D237" s="23">
        <f>F237</f>
        <v>745.878</v>
      </c>
      <c r="E237" s="23">
        <f>F237</f>
        <v>745.878</v>
      </c>
      <c r="F237" s="23">
        <f>ROUND(745.878,3)</f>
        <v>745.878</v>
      </c>
      <c r="G237" s="20"/>
      <c r="H237" s="28"/>
    </row>
    <row r="238" spans="1:8" ht="12.75" customHeight="1">
      <c r="A238" s="38">
        <v>43958</v>
      </c>
      <c r="B238" s="39"/>
      <c r="C238" s="23">
        <f>ROUND(737.572,3)</f>
        <v>737.572</v>
      </c>
      <c r="D238" s="23">
        <f>F238</f>
        <v>759.471</v>
      </c>
      <c r="E238" s="23">
        <f>F238</f>
        <v>759.471</v>
      </c>
      <c r="F238" s="23">
        <f>ROUND(759.471,3)</f>
        <v>759.471</v>
      </c>
      <c r="G238" s="20"/>
      <c r="H238" s="28"/>
    </row>
    <row r="239" spans="1:8" ht="12.75" customHeight="1">
      <c r="A239" s="38">
        <v>44049</v>
      </c>
      <c r="B239" s="39"/>
      <c r="C239" s="23">
        <f>ROUND(737.572,3)</f>
        <v>737.572</v>
      </c>
      <c r="D239" s="23">
        <f>F239</f>
        <v>773.48</v>
      </c>
      <c r="E239" s="23">
        <f>F239</f>
        <v>773.48</v>
      </c>
      <c r="F239" s="23">
        <f>ROUND(773.48,3)</f>
        <v>773.48</v>
      </c>
      <c r="G239" s="20"/>
      <c r="H239" s="28"/>
    </row>
    <row r="240" spans="1:8" ht="12.75" customHeight="1">
      <c r="A240" s="38">
        <v>44140</v>
      </c>
      <c r="B240" s="39"/>
      <c r="C240" s="23">
        <f>ROUND(737.572,3)</f>
        <v>737.572</v>
      </c>
      <c r="D240" s="23">
        <f>F240</f>
        <v>787.977</v>
      </c>
      <c r="E240" s="23">
        <f>F240</f>
        <v>787.977</v>
      </c>
      <c r="F240" s="23">
        <f>ROUND(787.977,3)</f>
        <v>787.977</v>
      </c>
      <c r="G240" s="20"/>
      <c r="H240" s="28"/>
    </row>
    <row r="241" spans="1:8" ht="12.75" customHeight="1">
      <c r="A241" s="38" t="s">
        <v>60</v>
      </c>
      <c r="B241" s="39"/>
      <c r="C241" s="21"/>
      <c r="D241" s="21"/>
      <c r="E241" s="21"/>
      <c r="F241" s="21"/>
      <c r="G241" s="20"/>
      <c r="H241" s="28"/>
    </row>
    <row r="242" spans="1:8" ht="12.75" customHeight="1">
      <c r="A242" s="38">
        <v>43867</v>
      </c>
      <c r="B242" s="39"/>
      <c r="C242" s="23">
        <f>ROUND(672.81,3)</f>
        <v>672.81</v>
      </c>
      <c r="D242" s="23">
        <f>F242</f>
        <v>680.386</v>
      </c>
      <c r="E242" s="23">
        <f>F242</f>
        <v>680.386</v>
      </c>
      <c r="F242" s="23">
        <f>ROUND(680.386,3)</f>
        <v>680.386</v>
      </c>
      <c r="G242" s="20"/>
      <c r="H242" s="28"/>
    </row>
    <row r="243" spans="1:8" ht="12.75" customHeight="1">
      <c r="A243" s="38">
        <v>43958</v>
      </c>
      <c r="B243" s="39"/>
      <c r="C243" s="23">
        <f>ROUND(672.81,3)</f>
        <v>672.81</v>
      </c>
      <c r="D243" s="23">
        <f>F243</f>
        <v>692.786</v>
      </c>
      <c r="E243" s="23">
        <f>F243</f>
        <v>692.786</v>
      </c>
      <c r="F243" s="23">
        <f>ROUND(692.786,3)</f>
        <v>692.786</v>
      </c>
      <c r="G243" s="20"/>
      <c r="H243" s="28"/>
    </row>
    <row r="244" spans="1:8" ht="12.75" customHeight="1">
      <c r="A244" s="38">
        <v>44049</v>
      </c>
      <c r="B244" s="39"/>
      <c r="C244" s="23">
        <f>ROUND(672.81,3)</f>
        <v>672.81</v>
      </c>
      <c r="D244" s="23">
        <f>F244</f>
        <v>705.566</v>
      </c>
      <c r="E244" s="23">
        <f>F244</f>
        <v>705.566</v>
      </c>
      <c r="F244" s="23">
        <f>ROUND(705.566,3)</f>
        <v>705.566</v>
      </c>
      <c r="G244" s="20"/>
      <c r="H244" s="28"/>
    </row>
    <row r="245" spans="1:8" ht="12.75" customHeight="1">
      <c r="A245" s="38">
        <v>44140</v>
      </c>
      <c r="B245" s="39"/>
      <c r="C245" s="23">
        <f>ROUND(672.81,3)</f>
        <v>672.81</v>
      </c>
      <c r="D245" s="23">
        <f>F245</f>
        <v>718.789</v>
      </c>
      <c r="E245" s="23">
        <f>F245</f>
        <v>718.789</v>
      </c>
      <c r="F245" s="23">
        <f>ROUND(718.789,3)</f>
        <v>718.789</v>
      </c>
      <c r="G245" s="20"/>
      <c r="H245" s="28"/>
    </row>
    <row r="246" spans="1:8" ht="12.75" customHeight="1">
      <c r="A246" s="38" t="s">
        <v>61</v>
      </c>
      <c r="B246" s="39"/>
      <c r="C246" s="21"/>
      <c r="D246" s="21"/>
      <c r="E246" s="21"/>
      <c r="F246" s="21"/>
      <c r="G246" s="20"/>
      <c r="H246" s="28"/>
    </row>
    <row r="247" spans="1:8" ht="12.75" customHeight="1">
      <c r="A247" s="38">
        <v>43867</v>
      </c>
      <c r="B247" s="39"/>
      <c r="C247" s="23">
        <f>ROUND(773.561,3)</f>
        <v>773.561</v>
      </c>
      <c r="D247" s="23">
        <f>F247</f>
        <v>782.272</v>
      </c>
      <c r="E247" s="23">
        <f>F247</f>
        <v>782.272</v>
      </c>
      <c r="F247" s="23">
        <f>ROUND(782.272,3)</f>
        <v>782.272</v>
      </c>
      <c r="G247" s="20"/>
      <c r="H247" s="28"/>
    </row>
    <row r="248" spans="1:8" ht="12.75" customHeight="1">
      <c r="A248" s="38">
        <v>43958</v>
      </c>
      <c r="B248" s="39"/>
      <c r="C248" s="23">
        <f>ROUND(773.561,3)</f>
        <v>773.561</v>
      </c>
      <c r="D248" s="23">
        <f>F248</f>
        <v>796.528</v>
      </c>
      <c r="E248" s="23">
        <f>F248</f>
        <v>796.528</v>
      </c>
      <c r="F248" s="23">
        <f>ROUND(796.528,3)</f>
        <v>796.528</v>
      </c>
      <c r="G248" s="20"/>
      <c r="H248" s="28"/>
    </row>
    <row r="249" spans="1:8" ht="12.75" customHeight="1">
      <c r="A249" s="38">
        <v>44049</v>
      </c>
      <c r="B249" s="39"/>
      <c r="C249" s="23">
        <f>ROUND(773.561,3)</f>
        <v>773.561</v>
      </c>
      <c r="D249" s="23">
        <f>F249</f>
        <v>811.222</v>
      </c>
      <c r="E249" s="23">
        <f>F249</f>
        <v>811.222</v>
      </c>
      <c r="F249" s="23">
        <f>ROUND(811.222,3)</f>
        <v>811.222</v>
      </c>
      <c r="G249" s="20"/>
      <c r="H249" s="28"/>
    </row>
    <row r="250" spans="1:8" ht="12.75" customHeight="1">
      <c r="A250" s="38">
        <v>44140</v>
      </c>
      <c r="B250" s="39"/>
      <c r="C250" s="23">
        <f>ROUND(773.561,3)</f>
        <v>773.561</v>
      </c>
      <c r="D250" s="23">
        <f>F250</f>
        <v>826.426</v>
      </c>
      <c r="E250" s="23">
        <f>F250</f>
        <v>826.426</v>
      </c>
      <c r="F250" s="23">
        <f>ROUND(826.426,3)</f>
        <v>826.426</v>
      </c>
      <c r="G250" s="20"/>
      <c r="H250" s="28"/>
    </row>
    <row r="251" spans="1:8" ht="12.75" customHeight="1">
      <c r="A251" s="38" t="s">
        <v>62</v>
      </c>
      <c r="B251" s="39"/>
      <c r="C251" s="21"/>
      <c r="D251" s="21"/>
      <c r="E251" s="21"/>
      <c r="F251" s="21"/>
      <c r="G251" s="20"/>
      <c r="H251" s="28"/>
    </row>
    <row r="252" spans="1:8" ht="12.75" customHeight="1">
      <c r="A252" s="38">
        <v>43867</v>
      </c>
      <c r="B252" s="39"/>
      <c r="C252" s="23">
        <f>ROUND(687.628,3)</f>
        <v>687.628</v>
      </c>
      <c r="D252" s="23">
        <f>F252</f>
        <v>695.371</v>
      </c>
      <c r="E252" s="23">
        <f>F252</f>
        <v>695.371</v>
      </c>
      <c r="F252" s="23">
        <f>ROUND(695.371,3)</f>
        <v>695.371</v>
      </c>
      <c r="G252" s="20"/>
      <c r="H252" s="28"/>
    </row>
    <row r="253" spans="1:8" ht="12.75" customHeight="1">
      <c r="A253" s="38">
        <v>43958</v>
      </c>
      <c r="B253" s="39"/>
      <c r="C253" s="23">
        <f>ROUND(687.628,3)</f>
        <v>687.628</v>
      </c>
      <c r="D253" s="23">
        <f>F253</f>
        <v>708.044</v>
      </c>
      <c r="E253" s="23">
        <f>F253</f>
        <v>708.044</v>
      </c>
      <c r="F253" s="23">
        <f>ROUND(708.044,3)</f>
        <v>708.044</v>
      </c>
      <c r="G253" s="20"/>
      <c r="H253" s="28"/>
    </row>
    <row r="254" spans="1:8" ht="12.75" customHeight="1">
      <c r="A254" s="38">
        <v>44049</v>
      </c>
      <c r="B254" s="39"/>
      <c r="C254" s="23">
        <f>ROUND(687.628,3)</f>
        <v>687.628</v>
      </c>
      <c r="D254" s="23">
        <f>F254</f>
        <v>721.105</v>
      </c>
      <c r="E254" s="23">
        <f>F254</f>
        <v>721.105</v>
      </c>
      <c r="F254" s="23">
        <f>ROUND(721.105,3)</f>
        <v>721.105</v>
      </c>
      <c r="G254" s="20"/>
      <c r="H254" s="28"/>
    </row>
    <row r="255" spans="1:8" ht="12.75" customHeight="1">
      <c r="A255" s="38">
        <v>44140</v>
      </c>
      <c r="B255" s="39"/>
      <c r="C255" s="23">
        <f>ROUND(687.628,3)</f>
        <v>687.628</v>
      </c>
      <c r="D255" s="23">
        <f>F255</f>
        <v>734.62</v>
      </c>
      <c r="E255" s="23">
        <f>F255</f>
        <v>734.62</v>
      </c>
      <c r="F255" s="23">
        <f>ROUND(734.62,3)</f>
        <v>734.62</v>
      </c>
      <c r="G255" s="20"/>
      <c r="H255" s="28"/>
    </row>
    <row r="256" spans="1:8" ht="12.75" customHeight="1">
      <c r="A256" s="38" t="s">
        <v>63</v>
      </c>
      <c r="B256" s="39"/>
      <c r="C256" s="21"/>
      <c r="D256" s="21"/>
      <c r="E256" s="21"/>
      <c r="F256" s="21"/>
      <c r="G256" s="20"/>
      <c r="H256" s="28"/>
    </row>
    <row r="257" spans="1:8" ht="12.75" customHeight="1">
      <c r="A257" s="38">
        <v>43867</v>
      </c>
      <c r="B257" s="39"/>
      <c r="C257" s="23">
        <f>ROUND(256.545900260134,3)</f>
        <v>256.546</v>
      </c>
      <c r="D257" s="23">
        <f>F257</f>
        <v>259.475</v>
      </c>
      <c r="E257" s="23">
        <f>F257</f>
        <v>259.475</v>
      </c>
      <c r="F257" s="23">
        <f>ROUND(259.475,3)</f>
        <v>259.475</v>
      </c>
      <c r="G257" s="20"/>
      <c r="H257" s="28"/>
    </row>
    <row r="258" spans="1:8" ht="12.75" customHeight="1">
      <c r="A258" s="38">
        <v>43958</v>
      </c>
      <c r="B258" s="39"/>
      <c r="C258" s="23">
        <f>ROUND(256.545900260134,3)</f>
        <v>256.546</v>
      </c>
      <c r="D258" s="23">
        <f>F258</f>
        <v>264.267</v>
      </c>
      <c r="E258" s="23">
        <f>F258</f>
        <v>264.267</v>
      </c>
      <c r="F258" s="23">
        <f>ROUND(264.267,3)</f>
        <v>264.267</v>
      </c>
      <c r="G258" s="20"/>
      <c r="H258" s="28"/>
    </row>
    <row r="259" spans="1:8" ht="12.75" customHeight="1">
      <c r="A259" s="38">
        <v>44049</v>
      </c>
      <c r="B259" s="39"/>
      <c r="C259" s="23">
        <f>ROUND(256.545900260134,3)</f>
        <v>256.546</v>
      </c>
      <c r="D259" s="23">
        <f>F259</f>
        <v>269.204</v>
      </c>
      <c r="E259" s="23">
        <f>F259</f>
        <v>269.204</v>
      </c>
      <c r="F259" s="23">
        <f>ROUND(269.204,3)</f>
        <v>269.204</v>
      </c>
      <c r="G259" s="20"/>
      <c r="H259" s="28"/>
    </row>
    <row r="260" spans="1:8" ht="12.75" customHeight="1">
      <c r="A260" s="38">
        <v>44140</v>
      </c>
      <c r="B260" s="39"/>
      <c r="C260" s="23">
        <f>ROUND(256.545900260134,3)</f>
        <v>256.546</v>
      </c>
      <c r="D260" s="23">
        <f>F260</f>
        <v>274.31</v>
      </c>
      <c r="E260" s="23">
        <f>F260</f>
        <v>274.31</v>
      </c>
      <c r="F260" s="23">
        <f>ROUND(274.31,3)</f>
        <v>274.31</v>
      </c>
      <c r="G260" s="20"/>
      <c r="H260" s="28"/>
    </row>
    <row r="261" spans="1:8" ht="12.75" customHeight="1">
      <c r="A261" s="38" t="s">
        <v>64</v>
      </c>
      <c r="B261" s="39"/>
      <c r="C261" s="21"/>
      <c r="D261" s="21"/>
      <c r="E261" s="21"/>
      <c r="F261" s="21"/>
      <c r="G261" s="20"/>
      <c r="H261" s="28"/>
    </row>
    <row r="262" spans="1:8" ht="12.75" customHeight="1">
      <c r="A262" s="38">
        <v>43817</v>
      </c>
      <c r="B262" s="39"/>
      <c r="C262" s="23">
        <f>ROUND(6.8,3)</f>
        <v>6.8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8" t="s">
        <v>65</v>
      </c>
      <c r="B263" s="39"/>
      <c r="C263" s="21"/>
      <c r="D263" s="21"/>
      <c r="E263" s="21"/>
      <c r="F263" s="21"/>
      <c r="G263" s="20"/>
      <c r="H263" s="28"/>
    </row>
    <row r="264" spans="1:8" ht="12.75" customHeight="1">
      <c r="A264" s="38">
        <v>43867</v>
      </c>
      <c r="B264" s="39"/>
      <c r="C264" s="23">
        <f>ROUND(679.714,3)</f>
        <v>679.714</v>
      </c>
      <c r="D264" s="23">
        <f>F264</f>
        <v>687.368</v>
      </c>
      <c r="E264" s="23">
        <f>F264</f>
        <v>687.368</v>
      </c>
      <c r="F264" s="23">
        <f>ROUND(687.368,3)</f>
        <v>687.368</v>
      </c>
      <c r="G264" s="20"/>
      <c r="H264" s="28"/>
    </row>
    <row r="265" spans="1:8" ht="12.75" customHeight="1">
      <c r="A265" s="38">
        <v>43958</v>
      </c>
      <c r="B265" s="39"/>
      <c r="C265" s="23">
        <f>ROUND(679.714,3)</f>
        <v>679.714</v>
      </c>
      <c r="D265" s="23">
        <f>F265</f>
        <v>699.895</v>
      </c>
      <c r="E265" s="23">
        <f>F265</f>
        <v>699.895</v>
      </c>
      <c r="F265" s="23">
        <f>ROUND(699.895,3)</f>
        <v>699.895</v>
      </c>
      <c r="G265" s="20"/>
      <c r="H265" s="28"/>
    </row>
    <row r="266" spans="1:8" ht="12.75" customHeight="1">
      <c r="A266" s="38">
        <v>44049</v>
      </c>
      <c r="B266" s="39"/>
      <c r="C266" s="23">
        <f>ROUND(679.714,3)</f>
        <v>679.714</v>
      </c>
      <c r="D266" s="23">
        <f>F266</f>
        <v>712.806</v>
      </c>
      <c r="E266" s="23">
        <f>F266</f>
        <v>712.806</v>
      </c>
      <c r="F266" s="23">
        <f>ROUND(712.806,3)</f>
        <v>712.806</v>
      </c>
      <c r="G266" s="20"/>
      <c r="H266" s="28"/>
    </row>
    <row r="267" spans="1:8" ht="12.75" customHeight="1">
      <c r="A267" s="38">
        <v>44140</v>
      </c>
      <c r="B267" s="39"/>
      <c r="C267" s="23">
        <f>ROUND(679.714,3)</f>
        <v>679.714</v>
      </c>
      <c r="D267" s="23">
        <f>F267</f>
        <v>726.165</v>
      </c>
      <c r="E267" s="23">
        <f>F267</f>
        <v>726.165</v>
      </c>
      <c r="F267" s="23">
        <f>ROUND(726.165,3)</f>
        <v>726.165</v>
      </c>
      <c r="G267" s="20"/>
      <c r="H267" s="28"/>
    </row>
    <row r="268" spans="1:8" ht="12.75" customHeight="1">
      <c r="A268" s="38" t="s">
        <v>12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43913</v>
      </c>
      <c r="B269" s="39"/>
      <c r="C269" s="20">
        <f>ROUND(102.061693117223,2)</f>
        <v>102.06</v>
      </c>
      <c r="D269" s="20">
        <f>F269</f>
        <v>98.61</v>
      </c>
      <c r="E269" s="20">
        <f>F269</f>
        <v>98.61</v>
      </c>
      <c r="F269" s="20">
        <f>ROUND(98.6089476963299,2)</f>
        <v>98.61</v>
      </c>
      <c r="G269" s="20"/>
      <c r="H269" s="28"/>
    </row>
    <row r="270" spans="1:8" ht="12.75" customHeight="1">
      <c r="A270" s="38" t="s">
        <v>13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45007</v>
      </c>
      <c r="B271" s="39"/>
      <c r="C271" s="20">
        <f>ROUND(99.9627910840867,2)</f>
        <v>99.96</v>
      </c>
      <c r="D271" s="20">
        <f>F271</f>
        <v>94.04</v>
      </c>
      <c r="E271" s="20">
        <f>F271</f>
        <v>94.04</v>
      </c>
      <c r="F271" s="20">
        <f>ROUND(94.0425393085806,2)</f>
        <v>94.04</v>
      </c>
      <c r="G271" s="20"/>
      <c r="H271" s="28"/>
    </row>
    <row r="272" spans="1:8" ht="12.75" customHeight="1">
      <c r="A272" s="38" t="s">
        <v>14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46834</v>
      </c>
      <c r="B273" s="39"/>
      <c r="C273" s="20">
        <f>ROUND(99.5135542962279,2)</f>
        <v>99.51</v>
      </c>
      <c r="D273" s="20">
        <f>F273</f>
        <v>92.12</v>
      </c>
      <c r="E273" s="20">
        <f>F273</f>
        <v>92.12</v>
      </c>
      <c r="F273" s="20">
        <f>ROUND(92.1168147888047,2)</f>
        <v>92.12</v>
      </c>
      <c r="G273" s="20"/>
      <c r="H273" s="28"/>
    </row>
    <row r="274" spans="1:8" ht="12.75" customHeight="1">
      <c r="A274" s="38" t="s">
        <v>66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44004</v>
      </c>
      <c r="B275" s="39"/>
      <c r="C275" s="20">
        <f>ROUND(102.061693117223,2)</f>
        <v>102.06</v>
      </c>
      <c r="D275" s="20">
        <f>F275</f>
        <v>102.06</v>
      </c>
      <c r="E275" s="20">
        <f>F275</f>
        <v>102.06</v>
      </c>
      <c r="F275" s="20">
        <f>ROUND(102.061693117223,2)</f>
        <v>102.06</v>
      </c>
      <c r="G275" s="20"/>
      <c r="H275" s="28"/>
    </row>
    <row r="276" spans="1:8" ht="12.75" customHeight="1">
      <c r="A276" s="38" t="s">
        <v>67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44095</v>
      </c>
      <c r="B277" s="39"/>
      <c r="C277" s="20">
        <f>ROUND(102.061693117223,2)</f>
        <v>102.06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8" t="s">
        <v>68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44182</v>
      </c>
      <c r="B279" s="39"/>
      <c r="C279" s="22">
        <f>ROUND(99.9627910840867,5)</f>
        <v>99.96279</v>
      </c>
      <c r="D279" s="22">
        <f>F279</f>
        <v>95.50583</v>
      </c>
      <c r="E279" s="22">
        <f>F279</f>
        <v>95.50583</v>
      </c>
      <c r="F279" s="22">
        <f>ROUND(95.5058253131344,5)</f>
        <v>95.50583</v>
      </c>
      <c r="G279" s="20"/>
      <c r="H279" s="28"/>
    </row>
    <row r="280" spans="1:8" ht="12.75" customHeight="1">
      <c r="A280" s="38" t="s">
        <v>69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44271</v>
      </c>
      <c r="B281" s="39"/>
      <c r="C281" s="22">
        <f>ROUND(99.9627910840867,5)</f>
        <v>99.96279</v>
      </c>
      <c r="D281" s="22">
        <f>F281</f>
        <v>94.48249</v>
      </c>
      <c r="E281" s="22">
        <f>F281</f>
        <v>94.48249</v>
      </c>
      <c r="F281" s="22">
        <f>ROUND(94.4824913386807,5)</f>
        <v>94.48249</v>
      </c>
      <c r="G281" s="20"/>
      <c r="H281" s="28"/>
    </row>
    <row r="282" spans="1:8" ht="12.75" customHeight="1">
      <c r="A282" s="38" t="s">
        <v>70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44362</v>
      </c>
      <c r="B283" s="39"/>
      <c r="C283" s="22">
        <f>ROUND(99.9627910840867,5)</f>
        <v>99.96279</v>
      </c>
      <c r="D283" s="22">
        <f>F283</f>
        <v>93.41035</v>
      </c>
      <c r="E283" s="22">
        <f>F283</f>
        <v>93.41035</v>
      </c>
      <c r="F283" s="22">
        <f>ROUND(93.4103509285027,5)</f>
        <v>93.41035</v>
      </c>
      <c r="G283" s="20"/>
      <c r="H283" s="28"/>
    </row>
    <row r="284" spans="1:8" ht="12.75" customHeight="1">
      <c r="A284" s="38" t="s">
        <v>71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44460</v>
      </c>
      <c r="B285" s="39"/>
      <c r="C285" s="22">
        <f>ROUND(99.9627910840867,5)</f>
        <v>99.96279</v>
      </c>
      <c r="D285" s="22">
        <f>F285</f>
        <v>93.3102</v>
      </c>
      <c r="E285" s="22">
        <f>F285</f>
        <v>93.3102</v>
      </c>
      <c r="F285" s="22">
        <f>ROUND(93.3101987933811,5)</f>
        <v>93.3102</v>
      </c>
      <c r="G285" s="20"/>
      <c r="H285" s="28"/>
    </row>
    <row r="286" spans="1:8" ht="12.75" customHeight="1">
      <c r="A286" s="38" t="s">
        <v>72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44551</v>
      </c>
      <c r="B287" s="39"/>
      <c r="C287" s="22">
        <f>ROUND(99.9627910840867,5)</f>
        <v>99.96279</v>
      </c>
      <c r="D287" s="22">
        <f>F287</f>
        <v>95.2809</v>
      </c>
      <c r="E287" s="22">
        <f>F287</f>
        <v>95.2809</v>
      </c>
      <c r="F287" s="22">
        <f>ROUND(95.2808974895057,5)</f>
        <v>95.2809</v>
      </c>
      <c r="G287" s="20"/>
      <c r="H287" s="28"/>
    </row>
    <row r="288" spans="1:8" ht="12.75" customHeight="1">
      <c r="A288" s="38" t="s">
        <v>73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44635</v>
      </c>
      <c r="B289" s="39"/>
      <c r="C289" s="22">
        <f>ROUND(99.9627910840867,5)</f>
        <v>99.96279</v>
      </c>
      <c r="D289" s="22">
        <f>F289</f>
        <v>95.20209</v>
      </c>
      <c r="E289" s="22">
        <f>F289</f>
        <v>95.20209</v>
      </c>
      <c r="F289" s="22">
        <f>ROUND(95.2020907937431,5)</f>
        <v>95.20209</v>
      </c>
      <c r="G289" s="20"/>
      <c r="H289" s="28"/>
    </row>
    <row r="290" spans="1:8" ht="12.75" customHeight="1">
      <c r="A290" s="38" t="s">
        <v>74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44733</v>
      </c>
      <c r="B291" s="39"/>
      <c r="C291" s="22">
        <f>ROUND(99.9627910840867,5)</f>
        <v>99.96279</v>
      </c>
      <c r="D291" s="22">
        <f>F291</f>
        <v>96.15615</v>
      </c>
      <c r="E291" s="22">
        <f>F291</f>
        <v>96.15615</v>
      </c>
      <c r="F291" s="22">
        <f>ROUND(96.1561518672503,5)</f>
        <v>96.15615</v>
      </c>
      <c r="G291" s="20"/>
      <c r="H291" s="28"/>
    </row>
    <row r="292" spans="1:8" ht="12.75" customHeight="1">
      <c r="A292" s="38" t="s">
        <v>75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44824</v>
      </c>
      <c r="B293" s="39"/>
      <c r="C293" s="22">
        <f>ROUND(99.9627910840867,5)</f>
        <v>99.96279</v>
      </c>
      <c r="D293" s="22">
        <f>F293</f>
        <v>99.88738</v>
      </c>
      <c r="E293" s="22">
        <f>F293</f>
        <v>99.88738</v>
      </c>
      <c r="F293" s="22">
        <f>ROUND(99.8873817069941,5)</f>
        <v>99.88738</v>
      </c>
      <c r="G293" s="20"/>
      <c r="H293" s="28"/>
    </row>
    <row r="294" spans="1:8" ht="12.75" customHeight="1">
      <c r="A294" s="38" t="s">
        <v>76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45097</v>
      </c>
      <c r="B295" s="39"/>
      <c r="C295" s="20">
        <f>ROUND(99.9627910840867,2)</f>
        <v>99.96</v>
      </c>
      <c r="D295" s="20">
        <f>F295</f>
        <v>99.96</v>
      </c>
      <c r="E295" s="20">
        <f>F295</f>
        <v>99.96</v>
      </c>
      <c r="F295" s="20">
        <f>ROUND(99.9627910840867,2)</f>
        <v>99.96</v>
      </c>
      <c r="G295" s="20"/>
      <c r="H295" s="28"/>
    </row>
    <row r="296" spans="1:8" ht="12.75" customHeight="1">
      <c r="A296" s="38" t="s">
        <v>77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45188</v>
      </c>
      <c r="B297" s="39"/>
      <c r="C297" s="20">
        <f>ROUND(99.9627910840867,2)</f>
        <v>99.96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8" t="s">
        <v>78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46008</v>
      </c>
      <c r="B299" s="39"/>
      <c r="C299" s="22">
        <f>ROUND(99.5135542962279,5)</f>
        <v>99.51355</v>
      </c>
      <c r="D299" s="22">
        <f>F299</f>
        <v>90.80928</v>
      </c>
      <c r="E299" s="22">
        <f>F299</f>
        <v>90.80928</v>
      </c>
      <c r="F299" s="22">
        <f>ROUND(90.809284223323,5)</f>
        <v>90.80928</v>
      </c>
      <c r="G299" s="20"/>
      <c r="H299" s="28"/>
    </row>
    <row r="300" spans="1:8" ht="12.75" customHeight="1">
      <c r="A300" s="38" t="s">
        <v>79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46097</v>
      </c>
      <c r="B301" s="39"/>
      <c r="C301" s="22">
        <f>ROUND(99.5135542962279,5)</f>
        <v>99.51355</v>
      </c>
      <c r="D301" s="22">
        <f>F301</f>
        <v>87.6629</v>
      </c>
      <c r="E301" s="22">
        <f>F301</f>
        <v>87.6629</v>
      </c>
      <c r="F301" s="22">
        <f>ROUND(87.6629042093911,5)</f>
        <v>87.6629</v>
      </c>
      <c r="G301" s="20"/>
      <c r="H301" s="28"/>
    </row>
    <row r="302" spans="1:8" ht="12.75" customHeight="1">
      <c r="A302" s="38" t="s">
        <v>80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46188</v>
      </c>
      <c r="B303" s="39"/>
      <c r="C303" s="22">
        <f>ROUND(99.5135542962279,5)</f>
        <v>99.51355</v>
      </c>
      <c r="D303" s="22">
        <f>F303</f>
        <v>86.30216</v>
      </c>
      <c r="E303" s="22">
        <f>F303</f>
        <v>86.30216</v>
      </c>
      <c r="F303" s="22">
        <f>ROUND(86.3021550434466,5)</f>
        <v>86.30216</v>
      </c>
      <c r="G303" s="20"/>
      <c r="H303" s="28"/>
    </row>
    <row r="304" spans="1:8" ht="12.75" customHeight="1">
      <c r="A304" s="38" t="s">
        <v>81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46286</v>
      </c>
      <c r="B305" s="39"/>
      <c r="C305" s="22">
        <f>ROUND(99.5135542962279,5)</f>
        <v>99.51355</v>
      </c>
      <c r="D305" s="22">
        <f>F305</f>
        <v>88.45236</v>
      </c>
      <c r="E305" s="22">
        <f>F305</f>
        <v>88.45236</v>
      </c>
      <c r="F305" s="22">
        <f>ROUND(88.4523552249707,5)</f>
        <v>88.45236</v>
      </c>
      <c r="G305" s="20"/>
      <c r="H305" s="28"/>
    </row>
    <row r="306" spans="1:8" ht="12.75" customHeight="1">
      <c r="A306" s="38" t="s">
        <v>82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46377</v>
      </c>
      <c r="B307" s="39"/>
      <c r="C307" s="22">
        <f>ROUND(99.5135542962279,5)</f>
        <v>99.51355</v>
      </c>
      <c r="D307" s="22">
        <f>F307</f>
        <v>92.29406</v>
      </c>
      <c r="E307" s="22">
        <f>F307</f>
        <v>92.29406</v>
      </c>
      <c r="F307" s="22">
        <f>ROUND(92.2940599888485,5)</f>
        <v>92.29406</v>
      </c>
      <c r="G307" s="20"/>
      <c r="H307" s="28"/>
    </row>
    <row r="308" spans="1:8" ht="12.75" customHeight="1">
      <c r="A308" s="38" t="s">
        <v>83</v>
      </c>
      <c r="B308" s="39"/>
      <c r="C308" s="21"/>
      <c r="D308" s="21"/>
      <c r="E308" s="21"/>
      <c r="F308" s="21"/>
      <c r="G308" s="20"/>
      <c r="H308" s="28"/>
    </row>
    <row r="309" spans="1:8" ht="12.75" customHeight="1">
      <c r="A309" s="38">
        <v>46461</v>
      </c>
      <c r="B309" s="39"/>
      <c r="C309" s="22">
        <f>ROUND(99.5135542962279,5)</f>
        <v>99.51355</v>
      </c>
      <c r="D309" s="22">
        <f>F309</f>
        <v>90.77858</v>
      </c>
      <c r="E309" s="22">
        <f>F309</f>
        <v>90.77858</v>
      </c>
      <c r="F309" s="22">
        <f>ROUND(90.7785798831125,5)</f>
        <v>90.77858</v>
      </c>
      <c r="G309" s="20"/>
      <c r="H309" s="28"/>
    </row>
    <row r="310" spans="1:8" ht="12.75" customHeight="1">
      <c r="A310" s="38" t="s">
        <v>84</v>
      </c>
      <c r="B310" s="39"/>
      <c r="C310" s="21"/>
      <c r="D310" s="21"/>
      <c r="E310" s="21"/>
      <c r="F310" s="21"/>
      <c r="G310" s="20"/>
      <c r="H310" s="28"/>
    </row>
    <row r="311" spans="1:8" ht="12.75" customHeight="1">
      <c r="A311" s="38">
        <v>46559</v>
      </c>
      <c r="B311" s="39"/>
      <c r="C311" s="22">
        <f>ROUND(99.5135542962279,5)</f>
        <v>99.51355</v>
      </c>
      <c r="D311" s="22">
        <f>F311</f>
        <v>92.85873</v>
      </c>
      <c r="E311" s="22">
        <f>F311</f>
        <v>92.85873</v>
      </c>
      <c r="F311" s="22">
        <f>ROUND(92.8587254418559,5)</f>
        <v>92.85873</v>
      </c>
      <c r="G311" s="20"/>
      <c r="H311" s="28"/>
    </row>
    <row r="312" spans="1:8" ht="12.75" customHeight="1">
      <c r="A312" s="38" t="s">
        <v>85</v>
      </c>
      <c r="B312" s="39"/>
      <c r="C312" s="21"/>
      <c r="D312" s="21"/>
      <c r="E312" s="21"/>
      <c r="F312" s="21"/>
      <c r="G312" s="20"/>
      <c r="H312" s="28"/>
    </row>
    <row r="313" spans="1:8" ht="12.75" customHeight="1">
      <c r="A313" s="38">
        <v>46650</v>
      </c>
      <c r="B313" s="39"/>
      <c r="C313" s="22">
        <f>ROUND(99.5135542962279,5)</f>
        <v>99.51355</v>
      </c>
      <c r="D313" s="22">
        <f>F313</f>
        <v>98.39417</v>
      </c>
      <c r="E313" s="22">
        <f>F313</f>
        <v>98.39417</v>
      </c>
      <c r="F313" s="22">
        <f>ROUND(98.3941689575593,5)</f>
        <v>98.39417</v>
      </c>
      <c r="G313" s="20"/>
      <c r="H313" s="28"/>
    </row>
    <row r="314" spans="1:8" ht="12.75" customHeight="1">
      <c r="A314" s="38" t="s">
        <v>86</v>
      </c>
      <c r="B314" s="39"/>
      <c r="C314" s="21"/>
      <c r="D314" s="21"/>
      <c r="E314" s="21"/>
      <c r="F314" s="21"/>
      <c r="G314" s="20"/>
      <c r="H314" s="28"/>
    </row>
    <row r="315" spans="1:8" ht="12.75" customHeight="1">
      <c r="A315" s="38">
        <v>46924</v>
      </c>
      <c r="B315" s="39"/>
      <c r="C315" s="20">
        <f>ROUND(99.5135542962279,2)</f>
        <v>99.51</v>
      </c>
      <c r="D315" s="20">
        <f>F315</f>
        <v>99.51</v>
      </c>
      <c r="E315" s="20">
        <f>F315</f>
        <v>99.51</v>
      </c>
      <c r="F315" s="20">
        <f>ROUND(99.5135542962279,2)</f>
        <v>99.51</v>
      </c>
      <c r="G315" s="20"/>
      <c r="H315" s="28"/>
    </row>
    <row r="316" spans="1:8" ht="12.75" customHeight="1">
      <c r="A316" s="38" t="s">
        <v>87</v>
      </c>
      <c r="B316" s="39"/>
      <c r="C316" s="21"/>
      <c r="D316" s="21"/>
      <c r="E316" s="21"/>
      <c r="F316" s="21"/>
      <c r="G316" s="20"/>
      <c r="H316" s="28"/>
    </row>
    <row r="317" spans="1:8" ht="12.75" customHeight="1" thickBot="1">
      <c r="A317" s="40">
        <v>47015</v>
      </c>
      <c r="B317" s="41"/>
      <c r="C317" s="26">
        <f>ROUND(99.5135542962279,2)</f>
        <v>99.51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317:B317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6:B236"/>
    <mergeCell ref="A237:B237"/>
    <mergeCell ref="A238:B238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2019-12-11T15:58:46Z</dcterms:modified>
  <cp:category/>
  <cp:version/>
  <cp:contentType/>
  <cp:contentStatus/>
</cp:coreProperties>
</file>