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<sst xmlns="http://schemas.openxmlformats.org/spreadsheetml/2006/main" count="90" uniqueCount="87">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</sst>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43844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12" ht="12.75" customHeight="1">
      <c r="A6" s="32">
        <v>43913</v>
      </c>
      <c r="B6" s="33"/>
      <c r="C6" s="20">
        <f>ROUND(102.051696986048,2)</f>
        <v>102.05</v>
      </c>
      <c r="D6" s="20">
        <f>F6</f>
        <v>98.6</v>
      </c>
      <c r="E6" s="20">
        <f>F6</f>
        <v>98.6</v>
      </c>
      <c r="F6" s="20">
        <f>ROUND(98.6030690590397,2)</f>
        <v>98.6</v>
      </c>
      <c r="G6" s="20"/>
      <c r="H6" s="28"/>
      <c r="I6" s="30"/>
      <c r="J6" s="30"/>
      <c r="K6" s="31"/>
      <c r="L6" s="31"/>
    </row>
    <row r="7" spans="1:8" ht="12.75" customHeight="1">
      <c r="A7" s="32">
        <v>44004</v>
      </c>
      <c r="B7" s="33"/>
      <c r="C7" s="20">
        <f>ROUND(102.051696986048,2)</f>
        <v>102.05</v>
      </c>
      <c r="D7" s="20">
        <f>F7</f>
        <v>102.05</v>
      </c>
      <c r="E7" s="20">
        <f>F7</f>
        <v>102.05</v>
      </c>
      <c r="F7" s="20">
        <f>ROUND(102.051696986048,2)</f>
        <v>102.05</v>
      </c>
      <c r="G7" s="20"/>
      <c r="H7" s="28"/>
    </row>
    <row r="8" spans="1:8" ht="12.75" customHeight="1">
      <c r="A8" s="32">
        <v>44095</v>
      </c>
      <c r="B8" s="33"/>
      <c r="C8" s="20">
        <f>ROUND(102.051696986048,2)</f>
        <v>102.05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ROUND(99.6553420641767,2)</f>
        <v>99.66</v>
      </c>
      <c r="D10" s="20">
        <f aca="true" t="shared" si="1" ref="D10:D21">F10</f>
        <v>95.48</v>
      </c>
      <c r="E10" s="20">
        <f aca="true" t="shared" si="2" ref="E10:E21">F10</f>
        <v>95.48</v>
      </c>
      <c r="F10" s="20">
        <f>ROUND(95.4841965965778,2)</f>
        <v>95.48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99.66</v>
      </c>
      <c r="D11" s="20">
        <f t="shared" si="1"/>
        <v>94.44</v>
      </c>
      <c r="E11" s="20">
        <f t="shared" si="2"/>
        <v>94.44</v>
      </c>
      <c r="F11" s="20">
        <f>ROUND(94.4406655742412,2)</f>
        <v>94.44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99.66</v>
      </c>
      <c r="D12" s="20">
        <f t="shared" si="1"/>
        <v>93.35</v>
      </c>
      <c r="E12" s="20">
        <f t="shared" si="2"/>
        <v>93.35</v>
      </c>
      <c r="F12" s="20">
        <f>ROUND(93.3516899194598,2)</f>
        <v>93.35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99.66</v>
      </c>
      <c r="D13" s="20">
        <f t="shared" si="1"/>
        <v>93.22</v>
      </c>
      <c r="E13" s="20">
        <f t="shared" si="2"/>
        <v>93.22</v>
      </c>
      <c r="F13" s="20">
        <f>ROUND(93.2165093374087,2)</f>
        <v>93.22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99.66</v>
      </c>
      <c r="D14" s="20">
        <f t="shared" si="1"/>
        <v>95.15</v>
      </c>
      <c r="E14" s="20">
        <f t="shared" si="2"/>
        <v>95.15</v>
      </c>
      <c r="F14" s="20">
        <f>ROUND(95.1542115454541,2)</f>
        <v>95.15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99.66</v>
      </c>
      <c r="D15" s="20">
        <f t="shared" si="1"/>
        <v>95.05</v>
      </c>
      <c r="E15" s="20">
        <f t="shared" si="2"/>
        <v>95.05</v>
      </c>
      <c r="F15" s="20">
        <f>ROUND(95.052708595115,2)</f>
        <v>95.05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99.66</v>
      </c>
      <c r="D16" s="20">
        <f t="shared" si="1"/>
        <v>95.97</v>
      </c>
      <c r="E16" s="20">
        <f t="shared" si="2"/>
        <v>95.97</v>
      </c>
      <c r="F16" s="20">
        <f>ROUND(95.9694781202442,2)</f>
        <v>95.97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99.66</v>
      </c>
      <c r="D17" s="20">
        <f t="shared" si="1"/>
        <v>99.67</v>
      </c>
      <c r="E17" s="20">
        <f t="shared" si="2"/>
        <v>99.67</v>
      </c>
      <c r="F17" s="20">
        <f>ROUND(99.6749530280059,2)</f>
        <v>99.67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99.66</v>
      </c>
      <c r="D18" s="20">
        <f t="shared" si="1"/>
        <v>100.7</v>
      </c>
      <c r="E18" s="20">
        <f t="shared" si="2"/>
        <v>100.7</v>
      </c>
      <c r="F18" s="20">
        <f>ROUND(100.704088468265,2)</f>
        <v>100.7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99.66</v>
      </c>
      <c r="D19" s="20">
        <f t="shared" si="1"/>
        <v>93.76</v>
      </c>
      <c r="E19" s="20">
        <f t="shared" si="2"/>
        <v>93.76</v>
      </c>
      <c r="F19" s="20">
        <f>ROUND(93.7616903905452,2)</f>
        <v>93.76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99.66</v>
      </c>
      <c r="D20" s="20">
        <f t="shared" si="1"/>
        <v>99.66</v>
      </c>
      <c r="E20" s="20">
        <f t="shared" si="2"/>
        <v>99.66</v>
      </c>
      <c r="F20" s="20">
        <f>ROUND(99.6553420641767,2)</f>
        <v>99.66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99.66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ROUND(98.6260155142217,2)</f>
        <v>98.63</v>
      </c>
      <c r="D23" s="20">
        <f aca="true" t="shared" si="4" ref="D23:D34">F23</f>
        <v>90.09</v>
      </c>
      <c r="E23" s="20">
        <f aca="true" t="shared" si="5" ref="E23:E34">F23</f>
        <v>90.09</v>
      </c>
      <c r="F23" s="20">
        <f>ROUND(90.0858408738254,2)</f>
        <v>90.09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98.63</v>
      </c>
      <c r="D24" s="20">
        <f t="shared" si="4"/>
        <v>86.9</v>
      </c>
      <c r="E24" s="20">
        <f t="shared" si="5"/>
        <v>86.9</v>
      </c>
      <c r="F24" s="20">
        <f>ROUND(86.9021484649243,2)</f>
        <v>86.9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98.63</v>
      </c>
      <c r="D25" s="20">
        <f t="shared" si="4"/>
        <v>85.52</v>
      </c>
      <c r="E25" s="20">
        <f t="shared" si="5"/>
        <v>85.52</v>
      </c>
      <c r="F25" s="20">
        <f>ROUND(85.5173380767245,2)</f>
        <v>85.52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98.63</v>
      </c>
      <c r="D26" s="20">
        <f t="shared" si="4"/>
        <v>87.65</v>
      </c>
      <c r="E26" s="20">
        <f t="shared" si="5"/>
        <v>87.65</v>
      </c>
      <c r="F26" s="20">
        <f>ROUND(87.6517857931849,2)</f>
        <v>87.65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98.63</v>
      </c>
      <c r="D27" s="20">
        <f t="shared" si="4"/>
        <v>91.49</v>
      </c>
      <c r="E27" s="20">
        <f t="shared" si="5"/>
        <v>91.49</v>
      </c>
      <c r="F27" s="20">
        <f>ROUND(91.4938650382519,2)</f>
        <v>91.49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98.63</v>
      </c>
      <c r="D28" s="20">
        <f t="shared" si="4"/>
        <v>89.97</v>
      </c>
      <c r="E28" s="20">
        <f t="shared" si="5"/>
        <v>89.97</v>
      </c>
      <c r="F28" s="20">
        <f>ROUND(89.9703713602974,2)</f>
        <v>89.97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98.63</v>
      </c>
      <c r="D29" s="20">
        <f t="shared" si="4"/>
        <v>92.04</v>
      </c>
      <c r="E29" s="20">
        <f t="shared" si="5"/>
        <v>92.04</v>
      </c>
      <c r="F29" s="20">
        <f>ROUND(92.0403038912763,2)</f>
        <v>92.04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98.63</v>
      </c>
      <c r="D30" s="20">
        <f t="shared" si="4"/>
        <v>97.58</v>
      </c>
      <c r="E30" s="20">
        <f t="shared" si="5"/>
        <v>97.58</v>
      </c>
      <c r="F30" s="20">
        <f>ROUND(97.5788969439751,2)</f>
        <v>97.58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98.63</v>
      </c>
      <c r="D31" s="20">
        <f t="shared" si="4"/>
        <v>97.92</v>
      </c>
      <c r="E31" s="20">
        <f t="shared" si="5"/>
        <v>97.92</v>
      </c>
      <c r="F31" s="20">
        <f>ROUND(97.9150813366923,2)</f>
        <v>97.92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98.63</v>
      </c>
      <c r="D32" s="20">
        <f t="shared" si="4"/>
        <v>91.23</v>
      </c>
      <c r="E32" s="20">
        <f t="shared" si="5"/>
        <v>91.23</v>
      </c>
      <c r="F32" s="20">
        <f>ROUND(91.230622686856,2)</f>
        <v>91.23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98.63</v>
      </c>
      <c r="D33" s="20">
        <f t="shared" si="4"/>
        <v>98.63</v>
      </c>
      <c r="E33" s="20">
        <f t="shared" si="5"/>
        <v>98.63</v>
      </c>
      <c r="F33" s="20">
        <f>ROUND(98.6260155142217,2)</f>
        <v>98.63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98.63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ROUND(3.865,5)</f>
        <v>3.865</v>
      </c>
      <c r="D38" s="22">
        <f>F38</f>
        <v>3.865</v>
      </c>
      <c r="E38" s="22">
        <f>F38</f>
        <v>3.865</v>
      </c>
      <c r="F38" s="22">
        <f>ROUND(3.865,5)</f>
        <v>3.865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ROUND(3.93,5)</f>
        <v>3.93</v>
      </c>
      <c r="D40" s="22">
        <f>F40</f>
        <v>3.93</v>
      </c>
      <c r="E40" s="22">
        <f>F40</f>
        <v>3.93</v>
      </c>
      <c r="F40" s="22">
        <f>ROUND(3.93,5)</f>
        <v>3.93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ROUND(4.63,5)</f>
        <v>4.63</v>
      </c>
      <c r="D42" s="22">
        <f>F42</f>
        <v>4.63</v>
      </c>
      <c r="E42" s="22">
        <f>F42</f>
        <v>4.63</v>
      </c>
      <c r="F42" s="22">
        <f>ROUND(4.63,5)</f>
        <v>4.63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ROUND(10.975,5)</f>
        <v>10.975</v>
      </c>
      <c r="D44" s="22">
        <f>F44</f>
        <v>10.975</v>
      </c>
      <c r="E44" s="22">
        <f>F44</f>
        <v>10.975</v>
      </c>
      <c r="F44" s="22">
        <f>ROUND(10.975,5)</f>
        <v>10.975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ROUND(7.15,5)</f>
        <v>7.15</v>
      </c>
      <c r="D46" s="22">
        <f>F46</f>
        <v>7.15</v>
      </c>
      <c r="E46" s="22">
        <f>F46</f>
        <v>7.15</v>
      </c>
      <c r="F46" s="22">
        <f>ROUND(7.15,5)</f>
        <v>7.15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ROUND(8.255,3)</f>
        <v>8.255</v>
      </c>
      <c r="D48" s="23">
        <f>F48</f>
        <v>8.255</v>
      </c>
      <c r="E48" s="23">
        <f>F48</f>
        <v>8.255</v>
      </c>
      <c r="F48" s="23">
        <f>ROUND(8.255,3)</f>
        <v>8.255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ROUND(3.295,3)</f>
        <v>3.295</v>
      </c>
      <c r="D50" s="23">
        <f>F50</f>
        <v>3.295</v>
      </c>
      <c r="E50" s="23">
        <f>F50</f>
        <v>3.295</v>
      </c>
      <c r="F50" s="23">
        <f>ROUND(3.295,3)</f>
        <v>3.295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ROUND(3.815,3)</f>
        <v>3.815</v>
      </c>
      <c r="D52" s="23">
        <f>F52</f>
        <v>3.815</v>
      </c>
      <c r="E52" s="23">
        <f>F52</f>
        <v>3.815</v>
      </c>
      <c r="F52" s="23">
        <f>ROUND(3.815,3)</f>
        <v>3.815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43845</v>
      </c>
      <c r="B54" s="33"/>
      <c r="C54" s="23">
        <f>ROUND(0,3)</f>
        <v>0</v>
      </c>
      <c r="D54" s="23">
        <f>F54</f>
        <v>0</v>
      </c>
      <c r="E54" s="23">
        <f>F54</f>
        <v>0</v>
      </c>
      <c r="F54" s="23">
        <f>ROUND(0,3)</f>
        <v>0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44286</v>
      </c>
      <c r="B56" s="33"/>
      <c r="C56" s="23">
        <f>ROUND(6.72,3)</f>
        <v>6.72</v>
      </c>
      <c r="D56" s="23">
        <f>F56</f>
        <v>6.72</v>
      </c>
      <c r="E56" s="23">
        <f>F56</f>
        <v>6.72</v>
      </c>
      <c r="F56" s="23">
        <f>ROUND(6.72,3)</f>
        <v>6.72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49765</v>
      </c>
      <c r="B58" s="33"/>
      <c r="C58" s="23">
        <f>ROUND(9.825,3)</f>
        <v>9.825</v>
      </c>
      <c r="D58" s="23">
        <f>F58</f>
        <v>9.825</v>
      </c>
      <c r="E58" s="23">
        <f>F58</f>
        <v>9.825</v>
      </c>
      <c r="F58" s="23">
        <f>ROUND(9.825,3)</f>
        <v>9.825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46843</v>
      </c>
      <c r="B60" s="33"/>
      <c r="C60" s="23">
        <f>ROUND(3.71,3)</f>
        <v>3.71</v>
      </c>
      <c r="D60" s="23">
        <f>F60</f>
        <v>3.71</v>
      </c>
      <c r="E60" s="23">
        <f>F60</f>
        <v>3.71</v>
      </c>
      <c r="F60" s="23">
        <f>ROUND(3.71,3)</f>
        <v>3.71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44592</v>
      </c>
      <c r="B62" s="33"/>
      <c r="C62" s="23">
        <f>ROUND(3.07,3)</f>
        <v>3.07</v>
      </c>
      <c r="D62" s="23">
        <f>F62</f>
        <v>3.07</v>
      </c>
      <c r="E62" s="23">
        <f>F62</f>
        <v>3.07</v>
      </c>
      <c r="F62" s="23">
        <f>ROUND(3.07,3)</f>
        <v>3.07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47907</v>
      </c>
      <c r="B64" s="33"/>
      <c r="C64" s="23">
        <f>ROUND(9.255,3)</f>
        <v>9.255</v>
      </c>
      <c r="D64" s="23">
        <f>F64</f>
        <v>9.255</v>
      </c>
      <c r="E64" s="23">
        <f>F64</f>
        <v>9.255</v>
      </c>
      <c r="F64" s="23">
        <f>ROUND(9.255,3)</f>
        <v>9.255</v>
      </c>
      <c r="G64" s="20"/>
      <c r="H64" s="28"/>
    </row>
    <row r="65" spans="1:8" ht="12.75" customHeight="1">
      <c r="A65" s="32" t="s">
        <v>30</v>
      </c>
      <c r="B65" s="33"/>
      <c r="C65" s="21"/>
      <c r="D65" s="21"/>
      <c r="E65" s="21"/>
      <c r="F65" s="21"/>
      <c r="G65" s="20"/>
      <c r="H65" s="28"/>
    </row>
    <row r="66" spans="1:8" ht="12.75" customHeight="1">
      <c r="A66" s="32">
        <v>43867</v>
      </c>
      <c r="B66" s="33"/>
      <c r="C66" s="22">
        <f>ROUND(3.6,5)</f>
        <v>3.6</v>
      </c>
      <c r="D66" s="22">
        <f>F66</f>
        <v>135.96044</v>
      </c>
      <c r="E66" s="22">
        <f>F66</f>
        <v>135.96044</v>
      </c>
      <c r="F66" s="22">
        <f>ROUND(135.96044,5)</f>
        <v>135.96044</v>
      </c>
      <c r="G66" s="20"/>
      <c r="H66" s="28"/>
    </row>
    <row r="67" spans="1:8" ht="12.75" customHeight="1">
      <c r="A67" s="32">
        <v>43958</v>
      </c>
      <c r="B67" s="33"/>
      <c r="C67" s="22">
        <f>ROUND(3.6,5)</f>
        <v>3.6</v>
      </c>
      <c r="D67" s="22">
        <f>F67</f>
        <v>138.45823</v>
      </c>
      <c r="E67" s="22">
        <f>F67</f>
        <v>138.45823</v>
      </c>
      <c r="F67" s="22">
        <f>ROUND(138.45823,5)</f>
        <v>138.45823</v>
      </c>
      <c r="G67" s="20"/>
      <c r="H67" s="28"/>
    </row>
    <row r="68" spans="1:8" ht="12.75" customHeight="1">
      <c r="A68" s="32">
        <v>44049</v>
      </c>
      <c r="B68" s="33"/>
      <c r="C68" s="22">
        <f>ROUND(3.6,5)</f>
        <v>3.6</v>
      </c>
      <c r="D68" s="22">
        <f>F68</f>
        <v>139.57774</v>
      </c>
      <c r="E68" s="22">
        <f>F68</f>
        <v>139.57774</v>
      </c>
      <c r="F68" s="22">
        <f>ROUND(139.57774,5)</f>
        <v>139.57774</v>
      </c>
      <c r="G68" s="20"/>
      <c r="H68" s="28"/>
    </row>
    <row r="69" spans="1:8" ht="12.75" customHeight="1">
      <c r="A69" s="32">
        <v>44140</v>
      </c>
      <c r="B69" s="33"/>
      <c r="C69" s="22">
        <f>ROUND(3.6,5)</f>
        <v>3.6</v>
      </c>
      <c r="D69" s="22">
        <f>F69</f>
        <v>142.19679</v>
      </c>
      <c r="E69" s="22">
        <f>F69</f>
        <v>142.19679</v>
      </c>
      <c r="F69" s="22">
        <f>ROUND(142.19679,5)</f>
        <v>142.19679</v>
      </c>
      <c r="G69" s="20"/>
      <c r="H69" s="28"/>
    </row>
    <row r="70" spans="1:8" ht="12.75" customHeight="1">
      <c r="A70" s="32">
        <v>44231</v>
      </c>
      <c r="B70" s="33"/>
      <c r="C70" s="22">
        <f>ROUND(3.6,5)</f>
        <v>3.6</v>
      </c>
      <c r="D70" s="22">
        <f>F70</f>
        <v>143.2261</v>
      </c>
      <c r="E70" s="22">
        <f>F70</f>
        <v>143.2261</v>
      </c>
      <c r="F70" s="22">
        <f>ROUND(143.2261,5)</f>
        <v>143.2261</v>
      </c>
      <c r="G70" s="20"/>
      <c r="H70" s="28"/>
    </row>
    <row r="71" spans="1:8" ht="12.75" customHeight="1">
      <c r="A71" s="32" t="s">
        <v>31</v>
      </c>
      <c r="B71" s="33"/>
      <c r="C71" s="21"/>
      <c r="D71" s="21"/>
      <c r="E71" s="21"/>
      <c r="F71" s="21"/>
      <c r="G71" s="20"/>
      <c r="H71" s="28"/>
    </row>
    <row r="72" spans="1:8" ht="12.75" customHeight="1">
      <c r="A72" s="32">
        <v>43867</v>
      </c>
      <c r="B72" s="33"/>
      <c r="C72" s="22">
        <f>ROUND(100.73017,5)</f>
        <v>100.73017</v>
      </c>
      <c r="D72" s="22">
        <f>F72</f>
        <v>101.22842</v>
      </c>
      <c r="E72" s="22">
        <f>F72</f>
        <v>101.22842</v>
      </c>
      <c r="F72" s="22">
        <f>ROUND(101.22842,5)</f>
        <v>101.22842</v>
      </c>
      <c r="G72" s="20"/>
      <c r="H72" s="28"/>
    </row>
    <row r="73" spans="1:8" ht="12.75" customHeight="1">
      <c r="A73" s="32">
        <v>43958</v>
      </c>
      <c r="B73" s="33"/>
      <c r="C73" s="22">
        <f>ROUND(100.73017,5)</f>
        <v>100.73017</v>
      </c>
      <c r="D73" s="22">
        <f>F73</f>
        <v>101.98453</v>
      </c>
      <c r="E73" s="22">
        <f>F73</f>
        <v>101.98453</v>
      </c>
      <c r="F73" s="22">
        <f>ROUND(101.98453,5)</f>
        <v>101.98453</v>
      </c>
      <c r="G73" s="20"/>
      <c r="H73" s="28"/>
    </row>
    <row r="74" spans="1:8" ht="12.75" customHeight="1">
      <c r="A74" s="32">
        <v>44049</v>
      </c>
      <c r="B74" s="33"/>
      <c r="C74" s="22">
        <f>ROUND(100.73017,5)</f>
        <v>100.73017</v>
      </c>
      <c r="D74" s="22">
        <f>F74</f>
        <v>103.90915</v>
      </c>
      <c r="E74" s="22">
        <f>F74</f>
        <v>103.90915</v>
      </c>
      <c r="F74" s="22">
        <f>ROUND(103.90915,5)</f>
        <v>103.90915</v>
      </c>
      <c r="G74" s="20"/>
      <c r="H74" s="28"/>
    </row>
    <row r="75" spans="1:8" ht="12.75" customHeight="1">
      <c r="A75" s="32">
        <v>44140</v>
      </c>
      <c r="B75" s="33"/>
      <c r="C75" s="22">
        <f>ROUND(100.73017,5)</f>
        <v>100.73017</v>
      </c>
      <c r="D75" s="22">
        <f>F75</f>
        <v>104.72514</v>
      </c>
      <c r="E75" s="22">
        <f>F75</f>
        <v>104.72514</v>
      </c>
      <c r="F75" s="22">
        <f>ROUND(104.72514,5)</f>
        <v>104.72514</v>
      </c>
      <c r="G75" s="20"/>
      <c r="H75" s="28"/>
    </row>
    <row r="76" spans="1:8" ht="12.75" customHeight="1">
      <c r="A76" s="32">
        <v>44231</v>
      </c>
      <c r="B76" s="33"/>
      <c r="C76" s="22">
        <f>ROUND(100.73017,5)</f>
        <v>100.73017</v>
      </c>
      <c r="D76" s="22">
        <f>F76</f>
        <v>106.59893</v>
      </c>
      <c r="E76" s="22">
        <f>F76</f>
        <v>106.59893</v>
      </c>
      <c r="F76" s="22">
        <f>ROUND(106.59893,5)</f>
        <v>106.59893</v>
      </c>
      <c r="G76" s="20"/>
      <c r="H76" s="28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28"/>
    </row>
    <row r="78" spans="1:8" ht="12.75" customHeight="1">
      <c r="A78" s="32">
        <v>43867</v>
      </c>
      <c r="B78" s="33"/>
      <c r="C78" s="22">
        <f>ROUND(9.04,5)</f>
        <v>9.04</v>
      </c>
      <c r="D78" s="22">
        <f>F78</f>
        <v>9.05809</v>
      </c>
      <c r="E78" s="22">
        <f>F78</f>
        <v>9.05809</v>
      </c>
      <c r="F78" s="22">
        <f>ROUND(9.05809,5)</f>
        <v>9.05809</v>
      </c>
      <c r="G78" s="20"/>
      <c r="H78" s="28"/>
    </row>
    <row r="79" spans="1:8" ht="12.75" customHeight="1">
      <c r="A79" s="32">
        <v>43958</v>
      </c>
      <c r="B79" s="33"/>
      <c r="C79" s="22">
        <f>ROUND(9.04,5)</f>
        <v>9.04</v>
      </c>
      <c r="D79" s="22">
        <f>F79</f>
        <v>9.12375</v>
      </c>
      <c r="E79" s="22">
        <f>F79</f>
        <v>9.12375</v>
      </c>
      <c r="F79" s="22">
        <f>ROUND(9.12375,5)</f>
        <v>9.12375</v>
      </c>
      <c r="G79" s="20"/>
      <c r="H79" s="28"/>
    </row>
    <row r="80" spans="1:8" ht="12.75" customHeight="1">
      <c r="A80" s="32">
        <v>44049</v>
      </c>
      <c r="B80" s="33"/>
      <c r="C80" s="22">
        <f>ROUND(9.04,5)</f>
        <v>9.04</v>
      </c>
      <c r="D80" s="22">
        <f>F80</f>
        <v>9.18966</v>
      </c>
      <c r="E80" s="22">
        <f>F80</f>
        <v>9.18966</v>
      </c>
      <c r="F80" s="22">
        <f>ROUND(9.18966,5)</f>
        <v>9.18966</v>
      </c>
      <c r="G80" s="20"/>
      <c r="H80" s="28"/>
    </row>
    <row r="81" spans="1:8" ht="12.75" customHeight="1">
      <c r="A81" s="32">
        <v>44140</v>
      </c>
      <c r="B81" s="33"/>
      <c r="C81" s="22">
        <f>ROUND(9.04,5)</f>
        <v>9.04</v>
      </c>
      <c r="D81" s="22">
        <f>F81</f>
        <v>9.24833</v>
      </c>
      <c r="E81" s="22">
        <f>F81</f>
        <v>9.24833</v>
      </c>
      <c r="F81" s="22">
        <f>ROUND(9.24833,5)</f>
        <v>9.24833</v>
      </c>
      <c r="G81" s="20"/>
      <c r="H81" s="28"/>
    </row>
    <row r="82" spans="1:8" ht="12.75" customHeight="1">
      <c r="A82" s="32">
        <v>44231</v>
      </c>
      <c r="B82" s="33"/>
      <c r="C82" s="22">
        <f>ROUND(9.04,5)</f>
        <v>9.04</v>
      </c>
      <c r="D82" s="22">
        <f>F82</f>
        <v>9.33098</v>
      </c>
      <c r="E82" s="22">
        <f>F82</f>
        <v>9.33098</v>
      </c>
      <c r="F82" s="22">
        <f>ROUND(9.33098,5)</f>
        <v>9.33098</v>
      </c>
      <c r="G82" s="20"/>
      <c r="H82" s="28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28"/>
    </row>
    <row r="84" spans="1:8" ht="12.75" customHeight="1">
      <c r="A84" s="32">
        <v>43867</v>
      </c>
      <c r="B84" s="33"/>
      <c r="C84" s="22">
        <f>ROUND(9.43,5)</f>
        <v>9.43</v>
      </c>
      <c r="D84" s="22">
        <f>F84</f>
        <v>9.4501</v>
      </c>
      <c r="E84" s="22">
        <f>F84</f>
        <v>9.4501</v>
      </c>
      <c r="F84" s="22">
        <f>ROUND(9.4501,5)</f>
        <v>9.4501</v>
      </c>
      <c r="G84" s="20"/>
      <c r="H84" s="28"/>
    </row>
    <row r="85" spans="1:8" ht="12.75" customHeight="1">
      <c r="A85" s="32">
        <v>43958</v>
      </c>
      <c r="B85" s="33"/>
      <c r="C85" s="22">
        <f>ROUND(9.43,5)</f>
        <v>9.43</v>
      </c>
      <c r="D85" s="22">
        <f>F85</f>
        <v>9.52149</v>
      </c>
      <c r="E85" s="22">
        <f>F85</f>
        <v>9.52149</v>
      </c>
      <c r="F85" s="22">
        <f>ROUND(9.52149,5)</f>
        <v>9.52149</v>
      </c>
      <c r="G85" s="20"/>
      <c r="H85" s="28"/>
    </row>
    <row r="86" spans="1:8" ht="12.75" customHeight="1">
      <c r="A86" s="32">
        <v>44049</v>
      </c>
      <c r="B86" s="33"/>
      <c r="C86" s="22">
        <f>ROUND(9.43,5)</f>
        <v>9.43</v>
      </c>
      <c r="D86" s="22">
        <f>F86</f>
        <v>9.59263</v>
      </c>
      <c r="E86" s="22">
        <f>F86</f>
        <v>9.59263</v>
      </c>
      <c r="F86" s="22">
        <f>ROUND(9.59263,5)</f>
        <v>9.59263</v>
      </c>
      <c r="G86" s="20"/>
      <c r="H86" s="28"/>
    </row>
    <row r="87" spans="1:8" ht="12.75" customHeight="1">
      <c r="A87" s="32">
        <v>44140</v>
      </c>
      <c r="B87" s="33"/>
      <c r="C87" s="22">
        <f>ROUND(9.43,5)</f>
        <v>9.43</v>
      </c>
      <c r="D87" s="22">
        <f>F87</f>
        <v>9.66212</v>
      </c>
      <c r="E87" s="22">
        <f>F87</f>
        <v>9.66212</v>
      </c>
      <c r="F87" s="22">
        <f>ROUND(9.66212,5)</f>
        <v>9.66212</v>
      </c>
      <c r="G87" s="20"/>
      <c r="H87" s="28"/>
    </row>
    <row r="88" spans="1:8" ht="12.75" customHeight="1">
      <c r="A88" s="32">
        <v>44231</v>
      </c>
      <c r="B88" s="33"/>
      <c r="C88" s="22">
        <f>ROUND(9.43,5)</f>
        <v>9.43</v>
      </c>
      <c r="D88" s="22">
        <f>F88</f>
        <v>9.75305</v>
      </c>
      <c r="E88" s="22">
        <f>F88</f>
        <v>9.75305</v>
      </c>
      <c r="F88" s="22">
        <f>ROUND(9.75305,5)</f>
        <v>9.75305</v>
      </c>
      <c r="G88" s="20"/>
      <c r="H88" s="28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28"/>
    </row>
    <row r="90" spans="1:8" ht="12.75" customHeight="1">
      <c r="A90" s="32">
        <v>43867</v>
      </c>
      <c r="B90" s="33"/>
      <c r="C90" s="22">
        <f>ROUND(100.78998,5)</f>
        <v>100.78998</v>
      </c>
      <c r="D90" s="22">
        <f>F90</f>
        <v>101.28854</v>
      </c>
      <c r="E90" s="22">
        <f>F90</f>
        <v>101.28854</v>
      </c>
      <c r="F90" s="22">
        <f>ROUND(101.28854,5)</f>
        <v>101.28854</v>
      </c>
      <c r="G90" s="20"/>
      <c r="H90" s="28"/>
    </row>
    <row r="91" spans="1:8" ht="12.75" customHeight="1">
      <c r="A91" s="32">
        <v>43958</v>
      </c>
      <c r="B91" s="33"/>
      <c r="C91" s="22">
        <f>ROUND(100.78998,5)</f>
        <v>100.78998</v>
      </c>
      <c r="D91" s="22">
        <f>F91</f>
        <v>101.9634</v>
      </c>
      <c r="E91" s="22">
        <f>F91</f>
        <v>101.9634</v>
      </c>
      <c r="F91" s="22">
        <f>ROUND(101.9634,5)</f>
        <v>101.9634</v>
      </c>
      <c r="G91" s="20"/>
      <c r="H91" s="28"/>
    </row>
    <row r="92" spans="1:8" ht="12.75" customHeight="1">
      <c r="A92" s="32">
        <v>44049</v>
      </c>
      <c r="B92" s="33"/>
      <c r="C92" s="22">
        <f>ROUND(100.78998,5)</f>
        <v>100.78998</v>
      </c>
      <c r="D92" s="22">
        <f>F92</f>
        <v>103.88761</v>
      </c>
      <c r="E92" s="22">
        <f>F92</f>
        <v>103.88761</v>
      </c>
      <c r="F92" s="22">
        <f>ROUND(103.88761,5)</f>
        <v>103.88761</v>
      </c>
      <c r="G92" s="20"/>
      <c r="H92" s="28"/>
    </row>
    <row r="93" spans="1:8" ht="12.75" customHeight="1">
      <c r="A93" s="32">
        <v>44140</v>
      </c>
      <c r="B93" s="33"/>
      <c r="C93" s="22">
        <f>ROUND(100.78998,5)</f>
        <v>100.78998</v>
      </c>
      <c r="D93" s="22">
        <f>F93</f>
        <v>104.62526</v>
      </c>
      <c r="E93" s="22">
        <f>F93</f>
        <v>104.62526</v>
      </c>
      <c r="F93" s="22">
        <f>ROUND(104.62526,5)</f>
        <v>104.62526</v>
      </c>
      <c r="G93" s="20"/>
      <c r="H93" s="28"/>
    </row>
    <row r="94" spans="1:8" ht="12.75" customHeight="1">
      <c r="A94" s="32">
        <v>44231</v>
      </c>
      <c r="B94" s="33"/>
      <c r="C94" s="22">
        <f>ROUND(100.78998,5)</f>
        <v>100.78998</v>
      </c>
      <c r="D94" s="22">
        <f>F94</f>
        <v>106.49746</v>
      </c>
      <c r="E94" s="22">
        <f>F94</f>
        <v>106.49746</v>
      </c>
      <c r="F94" s="22">
        <f>ROUND(106.49746,5)</f>
        <v>106.49746</v>
      </c>
      <c r="G94" s="20"/>
      <c r="H94" s="28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28"/>
    </row>
    <row r="96" spans="1:8" ht="12.75" customHeight="1">
      <c r="A96" s="32">
        <v>43867</v>
      </c>
      <c r="B96" s="33"/>
      <c r="C96" s="22">
        <f>ROUND(9.955,5)</f>
        <v>9.955</v>
      </c>
      <c r="D96" s="22">
        <f>F96</f>
        <v>9.97673</v>
      </c>
      <c r="E96" s="22">
        <f>F96</f>
        <v>9.97673</v>
      </c>
      <c r="F96" s="22">
        <f>ROUND(9.97673,5)</f>
        <v>9.97673</v>
      </c>
      <c r="G96" s="20"/>
      <c r="H96" s="28"/>
    </row>
    <row r="97" spans="1:8" ht="12.75" customHeight="1">
      <c r="A97" s="32">
        <v>43958</v>
      </c>
      <c r="B97" s="33"/>
      <c r="C97" s="22">
        <f>ROUND(9.955,5)</f>
        <v>9.955</v>
      </c>
      <c r="D97" s="22">
        <f>F97</f>
        <v>10.05559</v>
      </c>
      <c r="E97" s="22">
        <f>F97</f>
        <v>10.05559</v>
      </c>
      <c r="F97" s="22">
        <f>ROUND(10.05559,5)</f>
        <v>10.05559</v>
      </c>
      <c r="G97" s="20"/>
      <c r="H97" s="28"/>
    </row>
    <row r="98" spans="1:8" ht="12.75" customHeight="1">
      <c r="A98" s="32">
        <v>44049</v>
      </c>
      <c r="B98" s="33"/>
      <c r="C98" s="22">
        <f>ROUND(9.955,5)</f>
        <v>9.955</v>
      </c>
      <c r="D98" s="22">
        <f>F98</f>
        <v>10.13572</v>
      </c>
      <c r="E98" s="22">
        <f>F98</f>
        <v>10.13572</v>
      </c>
      <c r="F98" s="22">
        <f>ROUND(10.13572,5)</f>
        <v>10.13572</v>
      </c>
      <c r="G98" s="20"/>
      <c r="H98" s="28"/>
    </row>
    <row r="99" spans="1:8" ht="12.75" customHeight="1">
      <c r="A99" s="32">
        <v>44140</v>
      </c>
      <c r="B99" s="33"/>
      <c r="C99" s="22">
        <f>ROUND(9.955,5)</f>
        <v>9.955</v>
      </c>
      <c r="D99" s="22">
        <f>F99</f>
        <v>10.20893</v>
      </c>
      <c r="E99" s="22">
        <f>F99</f>
        <v>10.20893</v>
      </c>
      <c r="F99" s="22">
        <f>ROUND(10.20893,5)</f>
        <v>10.20893</v>
      </c>
      <c r="G99" s="20"/>
      <c r="H99" s="28"/>
    </row>
    <row r="100" spans="1:8" ht="12.75" customHeight="1">
      <c r="A100" s="32">
        <v>44231</v>
      </c>
      <c r="B100" s="33"/>
      <c r="C100" s="22">
        <f>ROUND(9.955,5)</f>
        <v>9.955</v>
      </c>
      <c r="D100" s="22">
        <f>F100</f>
        <v>10.3019</v>
      </c>
      <c r="E100" s="22">
        <f>F100</f>
        <v>10.3019</v>
      </c>
      <c r="F100" s="22">
        <f>ROUND(10.3019,5)</f>
        <v>10.3019</v>
      </c>
      <c r="G100" s="20"/>
      <c r="H100" s="28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28"/>
    </row>
    <row r="102" spans="1:8" ht="12.75" customHeight="1">
      <c r="A102" s="32">
        <v>43867</v>
      </c>
      <c r="B102" s="33"/>
      <c r="C102" s="22">
        <f>ROUND(3.865,5)</f>
        <v>3.865</v>
      </c>
      <c r="D102" s="22">
        <f>F102</f>
        <v>116.09102</v>
      </c>
      <c r="E102" s="22">
        <f>F102</f>
        <v>116.09102</v>
      </c>
      <c r="F102" s="22">
        <f>ROUND(116.09102,5)</f>
        <v>116.09102</v>
      </c>
      <c r="G102" s="20"/>
      <c r="H102" s="28"/>
    </row>
    <row r="103" spans="1:8" ht="12.75" customHeight="1">
      <c r="A103" s="32">
        <v>43958</v>
      </c>
      <c r="B103" s="33"/>
      <c r="C103" s="22">
        <f>ROUND(3.865,5)</f>
        <v>3.865</v>
      </c>
      <c r="D103" s="22">
        <f>F103</f>
        <v>118.22385</v>
      </c>
      <c r="E103" s="22">
        <f>F103</f>
        <v>118.22385</v>
      </c>
      <c r="F103" s="22">
        <f>ROUND(118.22385,5)</f>
        <v>118.22385</v>
      </c>
      <c r="G103" s="20"/>
      <c r="H103" s="28"/>
    </row>
    <row r="104" spans="1:8" ht="12.75" customHeight="1">
      <c r="A104" s="32">
        <v>44049</v>
      </c>
      <c r="B104" s="33"/>
      <c r="C104" s="22">
        <f>ROUND(3.865,5)</f>
        <v>3.865</v>
      </c>
      <c r="D104" s="22">
        <f>F104</f>
        <v>118.77469</v>
      </c>
      <c r="E104" s="22">
        <f>F104</f>
        <v>118.77469</v>
      </c>
      <c r="F104" s="22">
        <f>ROUND(118.77469,5)</f>
        <v>118.77469</v>
      </c>
      <c r="G104" s="20"/>
      <c r="H104" s="28"/>
    </row>
    <row r="105" spans="1:8" ht="12.75" customHeight="1">
      <c r="A105" s="32">
        <v>44140</v>
      </c>
      <c r="B105" s="33"/>
      <c r="C105" s="22">
        <f>ROUND(3.865,5)</f>
        <v>3.865</v>
      </c>
      <c r="D105" s="22">
        <f>F105</f>
        <v>121.00346</v>
      </c>
      <c r="E105" s="22">
        <f>F105</f>
        <v>121.00346</v>
      </c>
      <c r="F105" s="22">
        <f>ROUND(121.00346,5)</f>
        <v>121.00346</v>
      </c>
      <c r="G105" s="20"/>
      <c r="H105" s="28"/>
    </row>
    <row r="106" spans="1:8" ht="12.75" customHeight="1">
      <c r="A106" s="32">
        <v>44231</v>
      </c>
      <c r="B106" s="33"/>
      <c r="C106" s="22">
        <f>ROUND(3.865,5)</f>
        <v>3.865</v>
      </c>
      <c r="D106" s="22">
        <f>F106</f>
        <v>121.46369</v>
      </c>
      <c r="E106" s="22">
        <f>F106</f>
        <v>121.46369</v>
      </c>
      <c r="F106" s="22">
        <f>ROUND(121.46369,5)</f>
        <v>121.46369</v>
      </c>
      <c r="G106" s="20"/>
      <c r="H106" s="28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28"/>
    </row>
    <row r="108" spans="1:8" ht="12.75" customHeight="1">
      <c r="A108" s="32">
        <v>43867</v>
      </c>
      <c r="B108" s="33"/>
      <c r="C108" s="22">
        <f>ROUND(10.085,5)</f>
        <v>10.085</v>
      </c>
      <c r="D108" s="22">
        <f>F108</f>
        <v>10.10693</v>
      </c>
      <c r="E108" s="22">
        <f>F108</f>
        <v>10.10693</v>
      </c>
      <c r="F108" s="22">
        <f>ROUND(10.10693,5)</f>
        <v>10.10693</v>
      </c>
      <c r="G108" s="20"/>
      <c r="H108" s="28"/>
    </row>
    <row r="109" spans="1:8" ht="12.75" customHeight="1">
      <c r="A109" s="32">
        <v>43958</v>
      </c>
      <c r="B109" s="33"/>
      <c r="C109" s="22">
        <f>ROUND(10.085,5)</f>
        <v>10.085</v>
      </c>
      <c r="D109" s="22">
        <f>F109</f>
        <v>10.18645</v>
      </c>
      <c r="E109" s="22">
        <f>F109</f>
        <v>10.18645</v>
      </c>
      <c r="F109" s="22">
        <f>ROUND(10.18645,5)</f>
        <v>10.18645</v>
      </c>
      <c r="G109" s="20"/>
      <c r="H109" s="28"/>
    </row>
    <row r="110" spans="1:8" ht="12.75" customHeight="1">
      <c r="A110" s="32">
        <v>44049</v>
      </c>
      <c r="B110" s="33"/>
      <c r="C110" s="22">
        <f>ROUND(10.085,5)</f>
        <v>10.085</v>
      </c>
      <c r="D110" s="22">
        <f>F110</f>
        <v>10.26729</v>
      </c>
      <c r="E110" s="22">
        <f>F110</f>
        <v>10.26729</v>
      </c>
      <c r="F110" s="22">
        <f>ROUND(10.26729,5)</f>
        <v>10.26729</v>
      </c>
      <c r="G110" s="20"/>
      <c r="H110" s="28"/>
    </row>
    <row r="111" spans="1:8" ht="12.75" customHeight="1">
      <c r="A111" s="32">
        <v>44140</v>
      </c>
      <c r="B111" s="33"/>
      <c r="C111" s="22">
        <f>ROUND(10.085,5)</f>
        <v>10.085</v>
      </c>
      <c r="D111" s="22">
        <f>F111</f>
        <v>10.34123</v>
      </c>
      <c r="E111" s="22">
        <f>F111</f>
        <v>10.34123</v>
      </c>
      <c r="F111" s="22">
        <f>ROUND(10.34123,5)</f>
        <v>10.34123</v>
      </c>
      <c r="G111" s="20"/>
      <c r="H111" s="28"/>
    </row>
    <row r="112" spans="1:8" ht="12.75" customHeight="1">
      <c r="A112" s="32">
        <v>44231</v>
      </c>
      <c r="B112" s="33"/>
      <c r="C112" s="22">
        <f>ROUND(10.085,5)</f>
        <v>10.085</v>
      </c>
      <c r="D112" s="22">
        <f>F112</f>
        <v>10.43425</v>
      </c>
      <c r="E112" s="22">
        <f>F112</f>
        <v>10.43425</v>
      </c>
      <c r="F112" s="22">
        <f>ROUND(10.43425,5)</f>
        <v>10.43425</v>
      </c>
      <c r="G112" s="20"/>
      <c r="H112" s="28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28"/>
    </row>
    <row r="114" spans="1:8" ht="12.75" customHeight="1">
      <c r="A114" s="32">
        <v>43867</v>
      </c>
      <c r="B114" s="33"/>
      <c r="C114" s="22">
        <f>ROUND(10.195,5)</f>
        <v>10.195</v>
      </c>
      <c r="D114" s="22">
        <f>F114</f>
        <v>10.21675</v>
      </c>
      <c r="E114" s="22">
        <f>F114</f>
        <v>10.21675</v>
      </c>
      <c r="F114" s="22">
        <f>ROUND(10.21675,5)</f>
        <v>10.21675</v>
      </c>
      <c r="G114" s="20"/>
      <c r="H114" s="28"/>
    </row>
    <row r="115" spans="1:8" ht="12.75" customHeight="1">
      <c r="A115" s="32">
        <v>43958</v>
      </c>
      <c r="B115" s="33"/>
      <c r="C115" s="22">
        <f>ROUND(10.195,5)</f>
        <v>10.195</v>
      </c>
      <c r="D115" s="22">
        <f>F115</f>
        <v>10.29559</v>
      </c>
      <c r="E115" s="22">
        <f>F115</f>
        <v>10.29559</v>
      </c>
      <c r="F115" s="22">
        <f>ROUND(10.29559,5)</f>
        <v>10.29559</v>
      </c>
      <c r="G115" s="20"/>
      <c r="H115" s="28"/>
    </row>
    <row r="116" spans="1:8" ht="12.75" customHeight="1">
      <c r="A116" s="32">
        <v>44049</v>
      </c>
      <c r="B116" s="33"/>
      <c r="C116" s="22">
        <f>ROUND(10.195,5)</f>
        <v>10.195</v>
      </c>
      <c r="D116" s="22">
        <f>F116</f>
        <v>10.37573</v>
      </c>
      <c r="E116" s="22">
        <f>F116</f>
        <v>10.37573</v>
      </c>
      <c r="F116" s="22">
        <f>ROUND(10.37573,5)</f>
        <v>10.37573</v>
      </c>
      <c r="G116" s="20"/>
      <c r="H116" s="28"/>
    </row>
    <row r="117" spans="1:8" ht="12.75" customHeight="1">
      <c r="A117" s="32">
        <v>44140</v>
      </c>
      <c r="B117" s="33"/>
      <c r="C117" s="22">
        <f>ROUND(10.195,5)</f>
        <v>10.195</v>
      </c>
      <c r="D117" s="22">
        <f>F117</f>
        <v>10.44905</v>
      </c>
      <c r="E117" s="22">
        <f>F117</f>
        <v>10.44905</v>
      </c>
      <c r="F117" s="22">
        <f>ROUND(10.44905,5)</f>
        <v>10.44905</v>
      </c>
      <c r="G117" s="20"/>
      <c r="H117" s="28"/>
    </row>
    <row r="118" spans="1:8" ht="12.75" customHeight="1">
      <c r="A118" s="32">
        <v>44231</v>
      </c>
      <c r="B118" s="33"/>
      <c r="C118" s="22">
        <f>ROUND(10.195,5)</f>
        <v>10.195</v>
      </c>
      <c r="D118" s="22">
        <f>F118</f>
        <v>10.54062</v>
      </c>
      <c r="E118" s="22">
        <f>F118</f>
        <v>10.54062</v>
      </c>
      <c r="F118" s="22">
        <f>ROUND(10.54062,5)</f>
        <v>10.54062</v>
      </c>
      <c r="G118" s="20"/>
      <c r="H118" s="28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28"/>
    </row>
    <row r="120" spans="1:8" ht="12.75" customHeight="1">
      <c r="A120" s="32">
        <v>43867</v>
      </c>
      <c r="B120" s="33"/>
      <c r="C120" s="22">
        <f>ROUND(107.14927,5)</f>
        <v>107.14927</v>
      </c>
      <c r="D120" s="22">
        <f>F120</f>
        <v>107.67922</v>
      </c>
      <c r="E120" s="22">
        <f>F120</f>
        <v>107.67922</v>
      </c>
      <c r="F120" s="22">
        <f>ROUND(107.67922,5)</f>
        <v>107.67922</v>
      </c>
      <c r="G120" s="20"/>
      <c r="H120" s="28"/>
    </row>
    <row r="121" spans="1:8" ht="12.75" customHeight="1">
      <c r="A121" s="32">
        <v>43958</v>
      </c>
      <c r="B121" s="33"/>
      <c r="C121" s="22">
        <f>ROUND(107.14927,5)</f>
        <v>107.14927</v>
      </c>
      <c r="D121" s="22">
        <f>F121</f>
        <v>107.92324</v>
      </c>
      <c r="E121" s="22">
        <f>F121</f>
        <v>107.92324</v>
      </c>
      <c r="F121" s="22">
        <f>ROUND(107.92324,5)</f>
        <v>107.92324</v>
      </c>
      <c r="G121" s="20"/>
      <c r="H121" s="28"/>
    </row>
    <row r="122" spans="1:8" ht="12.75" customHeight="1">
      <c r="A122" s="32">
        <v>44049</v>
      </c>
      <c r="B122" s="33"/>
      <c r="C122" s="22">
        <f>ROUND(107.14927,5)</f>
        <v>107.14927</v>
      </c>
      <c r="D122" s="22">
        <f>F122</f>
        <v>109.96</v>
      </c>
      <c r="E122" s="22">
        <f>F122</f>
        <v>109.96</v>
      </c>
      <c r="F122" s="22">
        <f>ROUND(109.96,5)</f>
        <v>109.96</v>
      </c>
      <c r="G122" s="20"/>
      <c r="H122" s="28"/>
    </row>
    <row r="123" spans="1:8" ht="12.75" customHeight="1">
      <c r="A123" s="32">
        <v>44140</v>
      </c>
      <c r="B123" s="33"/>
      <c r="C123" s="22">
        <f>ROUND(107.14927,5)</f>
        <v>107.14927</v>
      </c>
      <c r="D123" s="22">
        <f>F123</f>
        <v>110.24192</v>
      </c>
      <c r="E123" s="22">
        <f>F123</f>
        <v>110.24192</v>
      </c>
      <c r="F123" s="22">
        <f>ROUND(110.24192,5)</f>
        <v>110.24192</v>
      </c>
      <c r="G123" s="20"/>
      <c r="H123" s="28"/>
    </row>
    <row r="124" spans="1:8" ht="12.75" customHeight="1">
      <c r="A124" s="32">
        <v>44231</v>
      </c>
      <c r="B124" s="33"/>
      <c r="C124" s="22">
        <f>ROUND(107.14927,5)</f>
        <v>107.14927</v>
      </c>
      <c r="D124" s="22">
        <f>F124</f>
        <v>112.21371</v>
      </c>
      <c r="E124" s="22">
        <f>F124</f>
        <v>112.21371</v>
      </c>
      <c r="F124" s="22">
        <f>ROUND(112.21371,5)</f>
        <v>112.21371</v>
      </c>
      <c r="G124" s="20"/>
      <c r="H124" s="28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28"/>
    </row>
    <row r="126" spans="1:8" ht="12.75" customHeight="1">
      <c r="A126" s="32">
        <v>43867</v>
      </c>
      <c r="B126" s="33"/>
      <c r="C126" s="22">
        <f>ROUND(3.93,5)</f>
        <v>3.93</v>
      </c>
      <c r="D126" s="22">
        <f>F126</f>
        <v>109.46965</v>
      </c>
      <c r="E126" s="22">
        <f>F126</f>
        <v>109.46965</v>
      </c>
      <c r="F126" s="22">
        <f>ROUND(109.46965,5)</f>
        <v>109.46965</v>
      </c>
      <c r="G126" s="20"/>
      <c r="H126" s="28"/>
    </row>
    <row r="127" spans="1:8" ht="12.75" customHeight="1">
      <c r="A127" s="32">
        <v>43958</v>
      </c>
      <c r="B127" s="33"/>
      <c r="C127" s="22">
        <f>ROUND(3.93,5)</f>
        <v>3.93</v>
      </c>
      <c r="D127" s="22">
        <f>F127</f>
        <v>111.48075</v>
      </c>
      <c r="E127" s="22">
        <f>F127</f>
        <v>111.48075</v>
      </c>
      <c r="F127" s="22">
        <f>ROUND(111.48075,5)</f>
        <v>111.48075</v>
      </c>
      <c r="G127" s="20"/>
      <c r="H127" s="28"/>
    </row>
    <row r="128" spans="1:8" ht="12.75" customHeight="1">
      <c r="A128" s="32">
        <v>44049</v>
      </c>
      <c r="B128" s="33"/>
      <c r="C128" s="22">
        <f>ROUND(3.93,5)</f>
        <v>3.93</v>
      </c>
      <c r="D128" s="22">
        <f>F128</f>
        <v>111.71952</v>
      </c>
      <c r="E128" s="22">
        <f>F128</f>
        <v>111.71952</v>
      </c>
      <c r="F128" s="22">
        <f>ROUND(111.71952,5)</f>
        <v>111.71952</v>
      </c>
      <c r="G128" s="20"/>
      <c r="H128" s="28"/>
    </row>
    <row r="129" spans="1:8" ht="12.75" customHeight="1">
      <c r="A129" s="32">
        <v>44140</v>
      </c>
      <c r="B129" s="33"/>
      <c r="C129" s="22">
        <f>ROUND(3.93,5)</f>
        <v>3.93</v>
      </c>
      <c r="D129" s="22">
        <f>F129</f>
        <v>113.81596</v>
      </c>
      <c r="E129" s="22">
        <f>F129</f>
        <v>113.81596</v>
      </c>
      <c r="F129" s="22">
        <f>ROUND(113.81596,5)</f>
        <v>113.81596</v>
      </c>
      <c r="G129" s="20"/>
      <c r="H129" s="28"/>
    </row>
    <row r="130" spans="1:8" ht="12.75" customHeight="1">
      <c r="A130" s="32">
        <v>44231</v>
      </c>
      <c r="B130" s="33"/>
      <c r="C130" s="22">
        <f>ROUND(3.93,5)</f>
        <v>3.93</v>
      </c>
      <c r="D130" s="22">
        <f>F130</f>
        <v>113.9479</v>
      </c>
      <c r="E130" s="22">
        <f>F130</f>
        <v>113.9479</v>
      </c>
      <c r="F130" s="22">
        <f>ROUND(113.9479,5)</f>
        <v>113.9479</v>
      </c>
      <c r="G130" s="20"/>
      <c r="H130" s="28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28"/>
    </row>
    <row r="132" spans="1:8" ht="12.75" customHeight="1">
      <c r="A132" s="32">
        <v>43867</v>
      </c>
      <c r="B132" s="33"/>
      <c r="C132" s="22">
        <f>ROUND(4.63,5)</f>
        <v>4.63</v>
      </c>
      <c r="D132" s="22">
        <f>F132</f>
        <v>128.88159</v>
      </c>
      <c r="E132" s="22">
        <f>F132</f>
        <v>128.88159</v>
      </c>
      <c r="F132" s="22">
        <f>ROUND(128.88159,5)</f>
        <v>128.88159</v>
      </c>
      <c r="G132" s="20"/>
      <c r="H132" s="28"/>
    </row>
    <row r="133" spans="1:8" ht="12.75" customHeight="1">
      <c r="A133" s="32">
        <v>43958</v>
      </c>
      <c r="B133" s="33"/>
      <c r="C133" s="22">
        <f>ROUND(4.63,5)</f>
        <v>4.63</v>
      </c>
      <c r="D133" s="22">
        <f>F133</f>
        <v>129.35642</v>
      </c>
      <c r="E133" s="22">
        <f>F133</f>
        <v>129.35642</v>
      </c>
      <c r="F133" s="22">
        <f>ROUND(129.35642,5)</f>
        <v>129.35642</v>
      </c>
      <c r="G133" s="20"/>
      <c r="H133" s="28"/>
    </row>
    <row r="134" spans="1:8" ht="12.75" customHeight="1">
      <c r="A134" s="32">
        <v>44049</v>
      </c>
      <c r="B134" s="33"/>
      <c r="C134" s="22">
        <f>ROUND(4.63,5)</f>
        <v>4.63</v>
      </c>
      <c r="D134" s="22">
        <f>F134</f>
        <v>131.79761</v>
      </c>
      <c r="E134" s="22">
        <f>F134</f>
        <v>131.79761</v>
      </c>
      <c r="F134" s="22">
        <f>ROUND(131.79761,5)</f>
        <v>131.79761</v>
      </c>
      <c r="G134" s="20"/>
      <c r="H134" s="28"/>
    </row>
    <row r="135" spans="1:8" ht="12.75" customHeight="1">
      <c r="A135" s="32">
        <v>44140</v>
      </c>
      <c r="B135" s="33"/>
      <c r="C135" s="22">
        <f>ROUND(4.63,5)</f>
        <v>4.63</v>
      </c>
      <c r="D135" s="22">
        <f>F135</f>
        <v>132.31643</v>
      </c>
      <c r="E135" s="22">
        <f>F135</f>
        <v>132.31643</v>
      </c>
      <c r="F135" s="22">
        <f>ROUND(132.31643,5)</f>
        <v>132.31643</v>
      </c>
      <c r="G135" s="20"/>
      <c r="H135" s="28"/>
    </row>
    <row r="136" spans="1:8" ht="12.75" customHeight="1">
      <c r="A136" s="32">
        <v>44231</v>
      </c>
      <c r="B136" s="33"/>
      <c r="C136" s="22">
        <f>ROUND(4.63,5)</f>
        <v>4.63</v>
      </c>
      <c r="D136" s="22">
        <f>F136</f>
        <v>134.68271</v>
      </c>
      <c r="E136" s="22">
        <f>F136</f>
        <v>134.68271</v>
      </c>
      <c r="F136" s="22">
        <f>ROUND(134.68271,5)</f>
        <v>134.68271</v>
      </c>
      <c r="G136" s="20"/>
      <c r="H136" s="28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28"/>
    </row>
    <row r="138" spans="1:8" ht="12.75" customHeight="1">
      <c r="A138" s="32">
        <v>43867</v>
      </c>
      <c r="B138" s="33"/>
      <c r="C138" s="22">
        <f>ROUND(10.975,5)</f>
        <v>10.975</v>
      </c>
      <c r="D138" s="22">
        <f>F138</f>
        <v>11.00905</v>
      </c>
      <c r="E138" s="22">
        <f>F138</f>
        <v>11.00905</v>
      </c>
      <c r="F138" s="22">
        <f>ROUND(11.00905,5)</f>
        <v>11.00905</v>
      </c>
      <c r="G138" s="20"/>
      <c r="H138" s="28"/>
    </row>
    <row r="139" spans="1:8" ht="12.75" customHeight="1">
      <c r="A139" s="32">
        <v>43958</v>
      </c>
      <c r="B139" s="33"/>
      <c r="C139" s="22">
        <f>ROUND(10.975,5)</f>
        <v>10.975</v>
      </c>
      <c r="D139" s="22">
        <f>F139</f>
        <v>11.12865</v>
      </c>
      <c r="E139" s="22">
        <f>F139</f>
        <v>11.12865</v>
      </c>
      <c r="F139" s="22">
        <f>ROUND(11.12865,5)</f>
        <v>11.12865</v>
      </c>
      <c r="G139" s="20"/>
      <c r="H139" s="28"/>
    </row>
    <row r="140" spans="1:8" ht="12.75" customHeight="1">
      <c r="A140" s="32">
        <v>44049</v>
      </c>
      <c r="B140" s="33"/>
      <c r="C140" s="22">
        <f>ROUND(10.975,5)</f>
        <v>10.975</v>
      </c>
      <c r="D140" s="22">
        <f>F140</f>
        <v>11.25006</v>
      </c>
      <c r="E140" s="22">
        <f>F140</f>
        <v>11.25006</v>
      </c>
      <c r="F140" s="22">
        <f>ROUND(11.25006,5)</f>
        <v>11.25006</v>
      </c>
      <c r="G140" s="20"/>
      <c r="H140" s="28"/>
    </row>
    <row r="141" spans="1:8" ht="12.75" customHeight="1">
      <c r="A141" s="32">
        <v>44140</v>
      </c>
      <c r="B141" s="33"/>
      <c r="C141" s="22">
        <f>ROUND(10.975,5)</f>
        <v>10.975</v>
      </c>
      <c r="D141" s="22">
        <f>F141</f>
        <v>11.37309</v>
      </c>
      <c r="E141" s="22">
        <f>F141</f>
        <v>11.37309</v>
      </c>
      <c r="F141" s="22">
        <f>ROUND(11.37309,5)</f>
        <v>11.37309</v>
      </c>
      <c r="G141" s="20"/>
      <c r="H141" s="28"/>
    </row>
    <row r="142" spans="1:8" ht="12.75" customHeight="1">
      <c r="A142" s="32">
        <v>44231</v>
      </c>
      <c r="B142" s="33"/>
      <c r="C142" s="22">
        <f>ROUND(10.975,5)</f>
        <v>10.975</v>
      </c>
      <c r="D142" s="22">
        <f>F142</f>
        <v>11.52247</v>
      </c>
      <c r="E142" s="22">
        <f>F142</f>
        <v>11.52247</v>
      </c>
      <c r="F142" s="22">
        <f>ROUND(11.52247,5)</f>
        <v>11.52247</v>
      </c>
      <c r="G142" s="20"/>
      <c r="H142" s="28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28"/>
    </row>
    <row r="144" spans="1:8" ht="12.75" customHeight="1">
      <c r="A144" s="32">
        <v>43867</v>
      </c>
      <c r="B144" s="33"/>
      <c r="C144" s="22">
        <f>ROUND(11.285,5)</f>
        <v>11.285</v>
      </c>
      <c r="D144" s="22">
        <f>F144</f>
        <v>11.3172</v>
      </c>
      <c r="E144" s="22">
        <f>F144</f>
        <v>11.3172</v>
      </c>
      <c r="F144" s="22">
        <f>ROUND(11.3172,5)</f>
        <v>11.3172</v>
      </c>
      <c r="G144" s="20"/>
      <c r="H144" s="28"/>
    </row>
    <row r="145" spans="1:8" ht="12.75" customHeight="1">
      <c r="A145" s="32">
        <v>43958</v>
      </c>
      <c r="B145" s="33"/>
      <c r="C145" s="22">
        <f>ROUND(11.285,5)</f>
        <v>11.285</v>
      </c>
      <c r="D145" s="22">
        <f>F145</f>
        <v>11.43503</v>
      </c>
      <c r="E145" s="22">
        <f>F145</f>
        <v>11.43503</v>
      </c>
      <c r="F145" s="22">
        <f>ROUND(11.43503,5)</f>
        <v>11.43503</v>
      </c>
      <c r="G145" s="20"/>
      <c r="H145" s="28"/>
    </row>
    <row r="146" spans="1:8" ht="12.75" customHeight="1">
      <c r="A146" s="32">
        <v>44049</v>
      </c>
      <c r="B146" s="33"/>
      <c r="C146" s="22">
        <f>ROUND(11.285,5)</f>
        <v>11.285</v>
      </c>
      <c r="D146" s="22">
        <f>F146</f>
        <v>11.55295</v>
      </c>
      <c r="E146" s="22">
        <f>F146</f>
        <v>11.55295</v>
      </c>
      <c r="F146" s="22">
        <f>ROUND(11.55295,5)</f>
        <v>11.55295</v>
      </c>
      <c r="G146" s="20"/>
      <c r="H146" s="28"/>
    </row>
    <row r="147" spans="1:8" ht="12.75" customHeight="1">
      <c r="A147" s="32">
        <v>44140</v>
      </c>
      <c r="B147" s="33"/>
      <c r="C147" s="22">
        <f>ROUND(11.285,5)</f>
        <v>11.285</v>
      </c>
      <c r="D147" s="22">
        <f>F147</f>
        <v>11.67132</v>
      </c>
      <c r="E147" s="22">
        <f>F147</f>
        <v>11.67132</v>
      </c>
      <c r="F147" s="22">
        <f>ROUND(11.67132,5)</f>
        <v>11.67132</v>
      </c>
      <c r="G147" s="20"/>
      <c r="H147" s="28"/>
    </row>
    <row r="148" spans="1:8" ht="12.75" customHeight="1">
      <c r="A148" s="32">
        <v>44231</v>
      </c>
      <c r="B148" s="33"/>
      <c r="C148" s="22">
        <f>ROUND(11.285,5)</f>
        <v>11.285</v>
      </c>
      <c r="D148" s="22">
        <f>F148</f>
        <v>11.80928</v>
      </c>
      <c r="E148" s="22">
        <f>F148</f>
        <v>11.80928</v>
      </c>
      <c r="F148" s="22">
        <f>ROUND(11.80928,5)</f>
        <v>11.80928</v>
      </c>
      <c r="G148" s="20"/>
      <c r="H148" s="28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28"/>
    </row>
    <row r="150" spans="1:8" ht="12.75" customHeight="1">
      <c r="A150" s="32">
        <v>43867</v>
      </c>
      <c r="B150" s="33"/>
      <c r="C150" s="22">
        <f>ROUND(7.15,5)</f>
        <v>7.15</v>
      </c>
      <c r="D150" s="22">
        <f>F150</f>
        <v>7.14945</v>
      </c>
      <c r="E150" s="22">
        <f>F150</f>
        <v>7.14945</v>
      </c>
      <c r="F150" s="22">
        <f>ROUND(7.14945,5)</f>
        <v>7.14945</v>
      </c>
      <c r="G150" s="20"/>
      <c r="H150" s="28"/>
    </row>
    <row r="151" spans="1:8" ht="12.75" customHeight="1">
      <c r="A151" s="32">
        <v>43958</v>
      </c>
      <c r="B151" s="33"/>
      <c r="C151" s="22">
        <f>ROUND(7.15,5)</f>
        <v>7.15</v>
      </c>
      <c r="D151" s="22">
        <f>F151</f>
        <v>7.12432</v>
      </c>
      <c r="E151" s="22">
        <f>F151</f>
        <v>7.12432</v>
      </c>
      <c r="F151" s="22">
        <f>ROUND(7.12432,5)</f>
        <v>7.12432</v>
      </c>
      <c r="G151" s="20"/>
      <c r="H151" s="28"/>
    </row>
    <row r="152" spans="1:8" ht="12.75" customHeight="1">
      <c r="A152" s="32">
        <v>44049</v>
      </c>
      <c r="B152" s="33"/>
      <c r="C152" s="22">
        <f>ROUND(7.15,5)</f>
        <v>7.15</v>
      </c>
      <c r="D152" s="22">
        <f>F152</f>
        <v>7.07662</v>
      </c>
      <c r="E152" s="22">
        <f>F152</f>
        <v>7.07662</v>
      </c>
      <c r="F152" s="22">
        <f>ROUND(7.07662,5)</f>
        <v>7.07662</v>
      </c>
      <c r="G152" s="20"/>
      <c r="H152" s="28"/>
    </row>
    <row r="153" spans="1:8" ht="12.75" customHeight="1">
      <c r="A153" s="32">
        <v>44140</v>
      </c>
      <c r="B153" s="33"/>
      <c r="C153" s="22">
        <f>ROUND(7.15,5)</f>
        <v>7.15</v>
      </c>
      <c r="D153" s="22">
        <f>F153</f>
        <v>7.01978</v>
      </c>
      <c r="E153" s="22">
        <f>F153</f>
        <v>7.01978</v>
      </c>
      <c r="F153" s="22">
        <f>ROUND(7.01978,5)</f>
        <v>7.01978</v>
      </c>
      <c r="G153" s="20"/>
      <c r="H153" s="28"/>
    </row>
    <row r="154" spans="1:8" ht="12.75" customHeight="1">
      <c r="A154" s="32">
        <v>44231</v>
      </c>
      <c r="B154" s="33"/>
      <c r="C154" s="22">
        <f>ROUND(7.15,5)</f>
        <v>7.15</v>
      </c>
      <c r="D154" s="22">
        <f>F154</f>
        <v>7.0115</v>
      </c>
      <c r="E154" s="22">
        <f>F154</f>
        <v>7.0115</v>
      </c>
      <c r="F154" s="22">
        <f>ROUND(7.0115,5)</f>
        <v>7.0115</v>
      </c>
      <c r="G154" s="20"/>
      <c r="H154" s="28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28"/>
    </row>
    <row r="156" spans="1:8" ht="12.75" customHeight="1">
      <c r="A156" s="32">
        <v>43867</v>
      </c>
      <c r="B156" s="33"/>
      <c r="C156" s="22">
        <f>ROUND(9.775,5)</f>
        <v>9.775</v>
      </c>
      <c r="D156" s="22">
        <f>F156</f>
        <v>9.79764</v>
      </c>
      <c r="E156" s="22">
        <f>F156</f>
        <v>9.79764</v>
      </c>
      <c r="F156" s="22">
        <f>ROUND(9.79764,5)</f>
        <v>9.79764</v>
      </c>
      <c r="G156" s="20"/>
      <c r="H156" s="28"/>
    </row>
    <row r="157" spans="1:8" ht="12.75" customHeight="1">
      <c r="A157" s="32">
        <v>43958</v>
      </c>
      <c r="B157" s="33"/>
      <c r="C157" s="22">
        <f>ROUND(9.775,5)</f>
        <v>9.775</v>
      </c>
      <c r="D157" s="22">
        <f>F157</f>
        <v>9.87156</v>
      </c>
      <c r="E157" s="22">
        <f>F157</f>
        <v>9.87156</v>
      </c>
      <c r="F157" s="22">
        <f>ROUND(9.87156,5)</f>
        <v>9.87156</v>
      </c>
      <c r="G157" s="20"/>
      <c r="H157" s="28"/>
    </row>
    <row r="158" spans="1:8" ht="12.75" customHeight="1">
      <c r="A158" s="32">
        <v>44049</v>
      </c>
      <c r="B158" s="33"/>
      <c r="C158" s="22">
        <f>ROUND(9.775,5)</f>
        <v>9.775</v>
      </c>
      <c r="D158" s="22">
        <f>F158</f>
        <v>9.94514</v>
      </c>
      <c r="E158" s="22">
        <f>F158</f>
        <v>9.94514</v>
      </c>
      <c r="F158" s="22">
        <f>ROUND(9.94514,5)</f>
        <v>9.94514</v>
      </c>
      <c r="G158" s="20"/>
      <c r="H158" s="28"/>
    </row>
    <row r="159" spans="1:8" ht="12.75" customHeight="1">
      <c r="A159" s="32">
        <v>44140</v>
      </c>
      <c r="B159" s="33"/>
      <c r="C159" s="22">
        <f>ROUND(9.775,5)</f>
        <v>9.775</v>
      </c>
      <c r="D159" s="22">
        <f>F159</f>
        <v>10.02049</v>
      </c>
      <c r="E159" s="22">
        <f>F159</f>
        <v>10.02049</v>
      </c>
      <c r="F159" s="22">
        <f>ROUND(10.02049,5)</f>
        <v>10.02049</v>
      </c>
      <c r="G159" s="20"/>
      <c r="H159" s="28"/>
    </row>
    <row r="160" spans="1:8" ht="12.75" customHeight="1">
      <c r="A160" s="32">
        <v>44231</v>
      </c>
      <c r="B160" s="33"/>
      <c r="C160" s="22">
        <f>ROUND(9.775,5)</f>
        <v>9.775</v>
      </c>
      <c r="D160" s="22">
        <f>F160</f>
        <v>10.11753</v>
      </c>
      <c r="E160" s="22">
        <f>F160</f>
        <v>10.11753</v>
      </c>
      <c r="F160" s="22">
        <f>ROUND(10.11753,5)</f>
        <v>10.11753</v>
      </c>
      <c r="G160" s="20"/>
      <c r="H160" s="28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28"/>
    </row>
    <row r="162" spans="1:8" ht="12.75" customHeight="1">
      <c r="A162" s="32">
        <v>43867</v>
      </c>
      <c r="B162" s="33"/>
      <c r="C162" s="22">
        <f>ROUND(8.255,5)</f>
        <v>8.255</v>
      </c>
      <c r="D162" s="22">
        <f>F162</f>
        <v>8.26847</v>
      </c>
      <c r="E162" s="22">
        <f>F162</f>
        <v>8.26847</v>
      </c>
      <c r="F162" s="22">
        <f>ROUND(8.26847,5)</f>
        <v>8.26847</v>
      </c>
      <c r="G162" s="20"/>
      <c r="H162" s="28"/>
    </row>
    <row r="163" spans="1:8" ht="12.75" customHeight="1">
      <c r="A163" s="32">
        <v>43958</v>
      </c>
      <c r="B163" s="33"/>
      <c r="C163" s="22">
        <f>ROUND(8.255,5)</f>
        <v>8.255</v>
      </c>
      <c r="D163" s="22">
        <f>F163</f>
        <v>8.31537</v>
      </c>
      <c r="E163" s="22">
        <f>F163</f>
        <v>8.31537</v>
      </c>
      <c r="F163" s="22">
        <f>ROUND(8.31537,5)</f>
        <v>8.31537</v>
      </c>
      <c r="G163" s="20"/>
      <c r="H163" s="28"/>
    </row>
    <row r="164" spans="1:8" ht="12.75" customHeight="1">
      <c r="A164" s="32">
        <v>44049</v>
      </c>
      <c r="B164" s="33"/>
      <c r="C164" s="22">
        <f>ROUND(8.255,5)</f>
        <v>8.255</v>
      </c>
      <c r="D164" s="22">
        <f>F164</f>
        <v>8.35996</v>
      </c>
      <c r="E164" s="22">
        <f>F164</f>
        <v>8.35996</v>
      </c>
      <c r="F164" s="22">
        <f>ROUND(8.35996,5)</f>
        <v>8.35996</v>
      </c>
      <c r="G164" s="20"/>
      <c r="H164" s="28"/>
    </row>
    <row r="165" spans="1:8" ht="12.75" customHeight="1">
      <c r="A165" s="32">
        <v>44140</v>
      </c>
      <c r="B165" s="33"/>
      <c r="C165" s="22">
        <f>ROUND(8.255,5)</f>
        <v>8.255</v>
      </c>
      <c r="D165" s="22">
        <f>F165</f>
        <v>8.40035</v>
      </c>
      <c r="E165" s="22">
        <f>F165</f>
        <v>8.40035</v>
      </c>
      <c r="F165" s="22">
        <f>ROUND(8.40035,5)</f>
        <v>8.40035</v>
      </c>
      <c r="G165" s="20"/>
      <c r="H165" s="28"/>
    </row>
    <row r="166" spans="1:8" ht="12.75" customHeight="1">
      <c r="A166" s="32">
        <v>44231</v>
      </c>
      <c r="B166" s="33"/>
      <c r="C166" s="22">
        <f>ROUND(8.255,5)</f>
        <v>8.255</v>
      </c>
      <c r="D166" s="22">
        <f>F166</f>
        <v>8.4719</v>
      </c>
      <c r="E166" s="22">
        <f>F166</f>
        <v>8.4719</v>
      </c>
      <c r="F166" s="22">
        <f>ROUND(8.4719,5)</f>
        <v>8.4719</v>
      </c>
      <c r="G166" s="20"/>
      <c r="H166" s="28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28"/>
    </row>
    <row r="168" spans="1:8" ht="12.75" customHeight="1">
      <c r="A168" s="32">
        <v>43867</v>
      </c>
      <c r="B168" s="33"/>
      <c r="C168" s="22">
        <f>ROUND(3.295,5)</f>
        <v>3.295</v>
      </c>
      <c r="D168" s="22">
        <f>F168</f>
        <v>300.58547</v>
      </c>
      <c r="E168" s="22">
        <f>F168</f>
        <v>300.58547</v>
      </c>
      <c r="F168" s="22">
        <f>ROUND(300.58547,5)</f>
        <v>300.58547</v>
      </c>
      <c r="G168" s="20"/>
      <c r="H168" s="28"/>
    </row>
    <row r="169" spans="1:8" ht="12.75" customHeight="1">
      <c r="A169" s="32">
        <v>43958</v>
      </c>
      <c r="B169" s="33"/>
      <c r="C169" s="22">
        <f>ROUND(3.295,5)</f>
        <v>3.295</v>
      </c>
      <c r="D169" s="22">
        <f>F169</f>
        <v>306.10761</v>
      </c>
      <c r="E169" s="22">
        <f>F169</f>
        <v>306.10761</v>
      </c>
      <c r="F169" s="22">
        <f>ROUND(306.10761,5)</f>
        <v>306.10761</v>
      </c>
      <c r="G169" s="20"/>
      <c r="H169" s="28"/>
    </row>
    <row r="170" spans="1:8" ht="12.75" customHeight="1">
      <c r="A170" s="32">
        <v>44049</v>
      </c>
      <c r="B170" s="33"/>
      <c r="C170" s="22">
        <f>ROUND(3.295,5)</f>
        <v>3.295</v>
      </c>
      <c r="D170" s="22">
        <f>F170</f>
        <v>304.15318</v>
      </c>
      <c r="E170" s="22">
        <f>F170</f>
        <v>304.15318</v>
      </c>
      <c r="F170" s="22">
        <f>ROUND(304.15318,5)</f>
        <v>304.15318</v>
      </c>
      <c r="G170" s="20"/>
      <c r="H170" s="28"/>
    </row>
    <row r="171" spans="1:8" ht="12.75" customHeight="1">
      <c r="A171" s="32">
        <v>44140</v>
      </c>
      <c r="B171" s="33"/>
      <c r="C171" s="22">
        <f>ROUND(3.295,5)</f>
        <v>3.295</v>
      </c>
      <c r="D171" s="22">
        <f>F171</f>
        <v>309.86022</v>
      </c>
      <c r="E171" s="22">
        <f>F171</f>
        <v>309.86022</v>
      </c>
      <c r="F171" s="22">
        <f>ROUND(309.86022,5)</f>
        <v>309.86022</v>
      </c>
      <c r="G171" s="20"/>
      <c r="H171" s="28"/>
    </row>
    <row r="172" spans="1:8" ht="12.75" customHeight="1">
      <c r="A172" s="32">
        <v>44231</v>
      </c>
      <c r="B172" s="33"/>
      <c r="C172" s="22">
        <f>ROUND(3.295,5)</f>
        <v>3.295</v>
      </c>
      <c r="D172" s="22">
        <f>F172</f>
        <v>307.47264</v>
      </c>
      <c r="E172" s="22">
        <f>F172</f>
        <v>307.47264</v>
      </c>
      <c r="F172" s="22">
        <f>ROUND(307.47264,5)</f>
        <v>307.47264</v>
      </c>
      <c r="G172" s="20"/>
      <c r="H172" s="28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28"/>
    </row>
    <row r="174" spans="1:8" ht="12.75" customHeight="1">
      <c r="A174" s="32">
        <v>43867</v>
      </c>
      <c r="B174" s="33"/>
      <c r="C174" s="22">
        <f>ROUND(3.815,5)</f>
        <v>3.815</v>
      </c>
      <c r="D174" s="22">
        <f>F174</f>
        <v>226.11671</v>
      </c>
      <c r="E174" s="22">
        <f>F174</f>
        <v>226.11671</v>
      </c>
      <c r="F174" s="22">
        <f>ROUND(226.11671,5)</f>
        <v>226.11671</v>
      </c>
      <c r="G174" s="20"/>
      <c r="H174" s="28"/>
    </row>
    <row r="175" spans="1:8" ht="12.75" customHeight="1">
      <c r="A175" s="32">
        <v>43958</v>
      </c>
      <c r="B175" s="33"/>
      <c r="C175" s="22">
        <f>ROUND(3.815,5)</f>
        <v>3.815</v>
      </c>
      <c r="D175" s="22">
        <f>F175</f>
        <v>230.27072</v>
      </c>
      <c r="E175" s="22">
        <f>F175</f>
        <v>230.27072</v>
      </c>
      <c r="F175" s="22">
        <f>ROUND(230.27072,5)</f>
        <v>230.27072</v>
      </c>
      <c r="G175" s="20"/>
      <c r="H175" s="28"/>
    </row>
    <row r="176" spans="1:8" ht="12.75" customHeight="1">
      <c r="A176" s="32">
        <v>44049</v>
      </c>
      <c r="B176" s="33"/>
      <c r="C176" s="22">
        <f>ROUND(3.815,5)</f>
        <v>3.815</v>
      </c>
      <c r="D176" s="22">
        <f>F176</f>
        <v>230.50995</v>
      </c>
      <c r="E176" s="22">
        <f>F176</f>
        <v>230.50995</v>
      </c>
      <c r="F176" s="22">
        <f>ROUND(230.50995,5)</f>
        <v>230.50995</v>
      </c>
      <c r="G176" s="20"/>
      <c r="H176" s="28"/>
    </row>
    <row r="177" spans="1:8" ht="12.75" customHeight="1">
      <c r="A177" s="32">
        <v>44140</v>
      </c>
      <c r="B177" s="33"/>
      <c r="C177" s="22">
        <f>ROUND(3.815,5)</f>
        <v>3.815</v>
      </c>
      <c r="D177" s="22">
        <f>F177</f>
        <v>234.83533</v>
      </c>
      <c r="E177" s="22">
        <f>F177</f>
        <v>234.83533</v>
      </c>
      <c r="F177" s="22">
        <f>ROUND(234.83533,5)</f>
        <v>234.83533</v>
      </c>
      <c r="G177" s="20"/>
      <c r="H177" s="28"/>
    </row>
    <row r="178" spans="1:8" ht="12.75" customHeight="1">
      <c r="A178" s="32">
        <v>44231</v>
      </c>
      <c r="B178" s="33"/>
      <c r="C178" s="22">
        <f>ROUND(3.815,5)</f>
        <v>3.815</v>
      </c>
      <c r="D178" s="22">
        <f>F178</f>
        <v>234.82501</v>
      </c>
      <c r="E178" s="22">
        <f>F178</f>
        <v>234.82501</v>
      </c>
      <c r="F178" s="22">
        <f>ROUND(234.82501,5)</f>
        <v>234.82501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43867</v>
      </c>
      <c r="B180" s="33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2" t="s">
        <v>50</v>
      </c>
      <c r="B181" s="33"/>
      <c r="C181" s="21"/>
      <c r="D181" s="21"/>
      <c r="E181" s="21"/>
      <c r="F181" s="21"/>
      <c r="G181" s="20"/>
      <c r="H181" s="28"/>
    </row>
    <row r="182" spans="1:8" ht="12.75" customHeight="1">
      <c r="A182" s="32">
        <v>43867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43958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44049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44140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44231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 t="s">
        <v>51</v>
      </c>
      <c r="B187" s="33"/>
      <c r="C187" s="21"/>
      <c r="D187" s="21"/>
      <c r="E187" s="21"/>
      <c r="F187" s="21"/>
      <c r="G187" s="20"/>
      <c r="H187" s="28"/>
    </row>
    <row r="188" spans="1:8" ht="12.75" customHeight="1">
      <c r="A188" s="32">
        <v>43867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43958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44049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>
        <v>44140</v>
      </c>
      <c r="B191" s="33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2">
        <v>44231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28"/>
    </row>
    <row r="194" spans="1:8" ht="12.75" customHeight="1">
      <c r="A194" s="32">
        <v>43867</v>
      </c>
      <c r="B194" s="33"/>
      <c r="C194" s="22">
        <f>ROUND(6.72,5)</f>
        <v>6.72</v>
      </c>
      <c r="D194" s="22">
        <f>F194</f>
        <v>6.68656</v>
      </c>
      <c r="E194" s="22">
        <f>F194</f>
        <v>6.68656</v>
      </c>
      <c r="F194" s="22">
        <f>ROUND(6.68656,5)</f>
        <v>6.68656</v>
      </c>
      <c r="G194" s="20"/>
      <c r="H194" s="28"/>
    </row>
    <row r="195" spans="1:8" ht="12.75" customHeight="1">
      <c r="A195" s="32">
        <v>43958</v>
      </c>
      <c r="B195" s="33"/>
      <c r="C195" s="22">
        <f>ROUND(6.72,5)</f>
        <v>6.72</v>
      </c>
      <c r="D195" s="22">
        <f>F195</f>
        <v>6.49199</v>
      </c>
      <c r="E195" s="22">
        <f>F195</f>
        <v>6.49199</v>
      </c>
      <c r="F195" s="22">
        <f>ROUND(6.49199,5)</f>
        <v>6.49199</v>
      </c>
      <c r="G195" s="20"/>
      <c r="H195" s="28"/>
    </row>
    <row r="196" spans="1:8" ht="12.75" customHeight="1">
      <c r="A196" s="32">
        <v>44049</v>
      </c>
      <c r="B196" s="33"/>
      <c r="C196" s="22">
        <f>ROUND(6.72,5)</f>
        <v>6.72</v>
      </c>
      <c r="D196" s="22">
        <f>F196</f>
        <v>6.09105</v>
      </c>
      <c r="E196" s="22">
        <f>F196</f>
        <v>6.09105</v>
      </c>
      <c r="F196" s="22">
        <f>ROUND(6.09105,5)</f>
        <v>6.09105</v>
      </c>
      <c r="G196" s="20"/>
      <c r="H196" s="28"/>
    </row>
    <row r="197" spans="1:8" ht="12.75" customHeight="1">
      <c r="A197" s="32">
        <v>44140</v>
      </c>
      <c r="B197" s="33"/>
      <c r="C197" s="22">
        <f>ROUND(6.72,5)</f>
        <v>6.72</v>
      </c>
      <c r="D197" s="22">
        <f>F197</f>
        <v>5.12415</v>
      </c>
      <c r="E197" s="22">
        <f>F197</f>
        <v>5.12415</v>
      </c>
      <c r="F197" s="22">
        <f>ROUND(5.12415,5)</f>
        <v>5.12415</v>
      </c>
      <c r="G197" s="20"/>
      <c r="H197" s="28"/>
    </row>
    <row r="198" spans="1:8" ht="12.75" customHeight="1">
      <c r="A198" s="32">
        <v>44231</v>
      </c>
      <c r="B198" s="33"/>
      <c r="C198" s="22">
        <f>ROUND(6.72,5)</f>
        <v>6.72</v>
      </c>
      <c r="D198" s="22">
        <f>F198</f>
        <v>1.54255</v>
      </c>
      <c r="E198" s="22">
        <f>F198</f>
        <v>1.54255</v>
      </c>
      <c r="F198" s="22">
        <f>ROUND(1.54255,5)</f>
        <v>1.54255</v>
      </c>
      <c r="G198" s="20"/>
      <c r="H198" s="28"/>
    </row>
    <row r="199" spans="1:8" ht="12.75" customHeight="1">
      <c r="A199" s="32" t="s">
        <v>53</v>
      </c>
      <c r="B199" s="33"/>
      <c r="C199" s="21"/>
      <c r="D199" s="21"/>
      <c r="E199" s="21"/>
      <c r="F199" s="21"/>
      <c r="G199" s="20"/>
      <c r="H199" s="28"/>
    </row>
    <row r="200" spans="1:8" ht="12.75" customHeight="1">
      <c r="A200" s="32">
        <v>43867</v>
      </c>
      <c r="B200" s="33"/>
      <c r="C200" s="22">
        <f>ROUND(9.825,5)</f>
        <v>9.825</v>
      </c>
      <c r="D200" s="22">
        <f>F200</f>
        <v>9.84474</v>
      </c>
      <c r="E200" s="22">
        <f>F200</f>
        <v>9.84474</v>
      </c>
      <c r="F200" s="22">
        <f>ROUND(9.84474,5)</f>
        <v>9.84474</v>
      </c>
      <c r="G200" s="20"/>
      <c r="H200" s="28"/>
    </row>
    <row r="201" spans="1:8" ht="12.75" customHeight="1">
      <c r="A201" s="32">
        <v>43958</v>
      </c>
      <c r="B201" s="33"/>
      <c r="C201" s="22">
        <f>ROUND(9.825,5)</f>
        <v>9.825</v>
      </c>
      <c r="D201" s="22">
        <f>F201</f>
        <v>9.91493</v>
      </c>
      <c r="E201" s="22">
        <f>F201</f>
        <v>9.91493</v>
      </c>
      <c r="F201" s="22">
        <f>ROUND(9.91493,5)</f>
        <v>9.91493</v>
      </c>
      <c r="G201" s="20"/>
      <c r="H201" s="28"/>
    </row>
    <row r="202" spans="1:8" ht="12.75" customHeight="1">
      <c r="A202" s="32">
        <v>44049</v>
      </c>
      <c r="B202" s="33"/>
      <c r="C202" s="22">
        <f>ROUND(9.825,5)</f>
        <v>9.825</v>
      </c>
      <c r="D202" s="22">
        <f>F202</f>
        <v>9.98483</v>
      </c>
      <c r="E202" s="22">
        <f>F202</f>
        <v>9.98483</v>
      </c>
      <c r="F202" s="22">
        <f>ROUND(9.98483,5)</f>
        <v>9.98483</v>
      </c>
      <c r="G202" s="20"/>
      <c r="H202" s="28"/>
    </row>
    <row r="203" spans="1:8" ht="12.75" customHeight="1">
      <c r="A203" s="32">
        <v>44140</v>
      </c>
      <c r="B203" s="33"/>
      <c r="C203" s="22">
        <f>ROUND(9.825,5)</f>
        <v>9.825</v>
      </c>
      <c r="D203" s="22">
        <f>F203</f>
        <v>10.05296</v>
      </c>
      <c r="E203" s="22">
        <f>F203</f>
        <v>10.05296</v>
      </c>
      <c r="F203" s="22">
        <f>ROUND(10.05296,5)</f>
        <v>10.05296</v>
      </c>
      <c r="G203" s="20"/>
      <c r="H203" s="28"/>
    </row>
    <row r="204" spans="1:8" ht="12.75" customHeight="1">
      <c r="A204" s="32">
        <v>44231</v>
      </c>
      <c r="B204" s="33"/>
      <c r="C204" s="22">
        <f>ROUND(9.825,5)</f>
        <v>9.825</v>
      </c>
      <c r="D204" s="22">
        <f>F204</f>
        <v>10.1385</v>
      </c>
      <c r="E204" s="22">
        <f>F204</f>
        <v>10.1385</v>
      </c>
      <c r="F204" s="22">
        <f>ROUND(10.1385,5)</f>
        <v>10.1385</v>
      </c>
      <c r="G204" s="20"/>
      <c r="H204" s="28"/>
    </row>
    <row r="205" spans="1:8" ht="12.75" customHeight="1">
      <c r="A205" s="32" t="s">
        <v>54</v>
      </c>
      <c r="B205" s="33"/>
      <c r="C205" s="21"/>
      <c r="D205" s="21"/>
      <c r="E205" s="21"/>
      <c r="F205" s="21"/>
      <c r="G205" s="20"/>
      <c r="H205" s="28"/>
    </row>
    <row r="206" spans="1:8" ht="12.75" customHeight="1">
      <c r="A206" s="32">
        <v>43867</v>
      </c>
      <c r="B206" s="33"/>
      <c r="C206" s="22">
        <f>ROUND(3.71,5)</f>
        <v>3.71</v>
      </c>
      <c r="D206" s="22">
        <f>F206</f>
        <v>187.53167</v>
      </c>
      <c r="E206" s="22">
        <f>F206</f>
        <v>187.53167</v>
      </c>
      <c r="F206" s="22">
        <f>ROUND(187.53167,5)</f>
        <v>187.53167</v>
      </c>
      <c r="G206" s="20"/>
      <c r="H206" s="28"/>
    </row>
    <row r="207" spans="1:8" ht="12.75" customHeight="1">
      <c r="A207" s="32">
        <v>43958</v>
      </c>
      <c r="B207" s="33"/>
      <c r="C207" s="22">
        <f>ROUND(3.71,5)</f>
        <v>3.71</v>
      </c>
      <c r="D207" s="22">
        <f>F207</f>
        <v>188.34809</v>
      </c>
      <c r="E207" s="22">
        <f>F207</f>
        <v>188.34809</v>
      </c>
      <c r="F207" s="22">
        <f>ROUND(188.34809,5)</f>
        <v>188.34809</v>
      </c>
      <c r="G207" s="20"/>
      <c r="H207" s="28"/>
    </row>
    <row r="208" spans="1:8" ht="12.75" customHeight="1">
      <c r="A208" s="32">
        <v>44049</v>
      </c>
      <c r="B208" s="33"/>
      <c r="C208" s="22">
        <f>ROUND(3.71,5)</f>
        <v>3.71</v>
      </c>
      <c r="D208" s="22">
        <f>F208</f>
        <v>191.90267</v>
      </c>
      <c r="E208" s="22">
        <f>F208</f>
        <v>191.90267</v>
      </c>
      <c r="F208" s="22">
        <f>ROUND(191.90267,5)</f>
        <v>191.90267</v>
      </c>
      <c r="G208" s="20"/>
      <c r="H208" s="28"/>
    </row>
    <row r="209" spans="1:8" ht="12.75" customHeight="1">
      <c r="A209" s="32">
        <v>44140</v>
      </c>
      <c r="B209" s="33"/>
      <c r="C209" s="22">
        <f>ROUND(3.71,5)</f>
        <v>3.71</v>
      </c>
      <c r="D209" s="22">
        <f>F209</f>
        <v>192.80292</v>
      </c>
      <c r="E209" s="22">
        <f>F209</f>
        <v>192.80292</v>
      </c>
      <c r="F209" s="22">
        <f>ROUND(192.80292,5)</f>
        <v>192.80292</v>
      </c>
      <c r="G209" s="20"/>
      <c r="H209" s="28"/>
    </row>
    <row r="210" spans="1:8" ht="12.75" customHeight="1">
      <c r="A210" s="32">
        <v>44231</v>
      </c>
      <c r="B210" s="33"/>
      <c r="C210" s="22">
        <f>ROUND(3.71,5)</f>
        <v>3.71</v>
      </c>
      <c r="D210" s="22">
        <f>F210</f>
        <v>196.2519</v>
      </c>
      <c r="E210" s="22">
        <f>F210</f>
        <v>196.2519</v>
      </c>
      <c r="F210" s="22">
        <f>ROUND(196.2519,5)</f>
        <v>196.2519</v>
      </c>
      <c r="G210" s="20"/>
      <c r="H210" s="28"/>
    </row>
    <row r="211" spans="1:8" ht="12.75" customHeight="1">
      <c r="A211" s="32" t="s">
        <v>55</v>
      </c>
      <c r="B211" s="33"/>
      <c r="C211" s="21"/>
      <c r="D211" s="21"/>
      <c r="E211" s="21"/>
      <c r="F211" s="21"/>
      <c r="G211" s="20"/>
      <c r="H211" s="28"/>
    </row>
    <row r="212" spans="1:8" ht="12.75" customHeight="1">
      <c r="A212" s="32">
        <v>43867</v>
      </c>
      <c r="B212" s="33"/>
      <c r="C212" s="22">
        <f>ROUND(3.07,5)</f>
        <v>3.07</v>
      </c>
      <c r="D212" s="22">
        <f>F212</f>
        <v>161.49227</v>
      </c>
      <c r="E212" s="22">
        <f>F212</f>
        <v>161.49227</v>
      </c>
      <c r="F212" s="22">
        <f>ROUND(161.49227,5)</f>
        <v>161.49227</v>
      </c>
      <c r="G212" s="20"/>
      <c r="H212" s="28"/>
    </row>
    <row r="213" spans="1:8" ht="12.75" customHeight="1">
      <c r="A213" s="32">
        <v>43958</v>
      </c>
      <c r="B213" s="33"/>
      <c r="C213" s="22">
        <f>ROUND(3.07,5)</f>
        <v>3.07</v>
      </c>
      <c r="D213" s="22">
        <f>F213</f>
        <v>164.45909</v>
      </c>
      <c r="E213" s="22">
        <f>F213</f>
        <v>164.45909</v>
      </c>
      <c r="F213" s="22">
        <f>ROUND(164.45909,5)</f>
        <v>164.45909</v>
      </c>
      <c r="G213" s="20"/>
      <c r="H213" s="28"/>
    </row>
    <row r="214" spans="1:8" ht="12.75" customHeight="1">
      <c r="A214" s="32">
        <v>44049</v>
      </c>
      <c r="B214" s="33"/>
      <c r="C214" s="22">
        <f>ROUND(3.07,5)</f>
        <v>3.07</v>
      </c>
      <c r="D214" s="22">
        <f>F214</f>
        <v>165.28715</v>
      </c>
      <c r="E214" s="22">
        <f>F214</f>
        <v>165.28715</v>
      </c>
      <c r="F214" s="22">
        <f>ROUND(165.28715,5)</f>
        <v>165.28715</v>
      </c>
      <c r="G214" s="20"/>
      <c r="H214" s="28"/>
    </row>
    <row r="215" spans="1:8" ht="12.75" customHeight="1">
      <c r="A215" s="32">
        <v>44140</v>
      </c>
      <c r="B215" s="33"/>
      <c r="C215" s="22">
        <f>ROUND(3.07,5)</f>
        <v>3.07</v>
      </c>
      <c r="D215" s="22">
        <f>F215</f>
        <v>168.38857</v>
      </c>
      <c r="E215" s="22">
        <f>F215</f>
        <v>168.38857</v>
      </c>
      <c r="F215" s="22">
        <f>ROUND(168.38857,5)</f>
        <v>168.38857</v>
      </c>
      <c r="G215" s="20"/>
      <c r="H215" s="28"/>
    </row>
    <row r="216" spans="1:8" ht="12.75" customHeight="1">
      <c r="A216" s="32">
        <v>44231</v>
      </c>
      <c r="B216" s="33"/>
      <c r="C216" s="22">
        <f>ROUND(3.07,5)</f>
        <v>3.07</v>
      </c>
      <c r="D216" s="22">
        <f>F216</f>
        <v>169.09255</v>
      </c>
      <c r="E216" s="22">
        <f>F216</f>
        <v>169.09255</v>
      </c>
      <c r="F216" s="22">
        <f>ROUND(169.09255,5)</f>
        <v>169.09255</v>
      </c>
      <c r="G216" s="20"/>
      <c r="H216" s="28"/>
    </row>
    <row r="217" spans="1:8" ht="12.75" customHeight="1">
      <c r="A217" s="32" t="s">
        <v>56</v>
      </c>
      <c r="B217" s="33"/>
      <c r="C217" s="21"/>
      <c r="D217" s="21"/>
      <c r="E217" s="21"/>
      <c r="F217" s="21"/>
      <c r="G217" s="20"/>
      <c r="H217" s="28"/>
    </row>
    <row r="218" spans="1:8" ht="12.75" customHeight="1">
      <c r="A218" s="32">
        <v>43867</v>
      </c>
      <c r="B218" s="33"/>
      <c r="C218" s="22">
        <f>ROUND(9.255,5)</f>
        <v>9.255</v>
      </c>
      <c r="D218" s="22">
        <f>F218</f>
        <v>9.27485</v>
      </c>
      <c r="E218" s="22">
        <f>F218</f>
        <v>9.27485</v>
      </c>
      <c r="F218" s="22">
        <f>ROUND(9.27485,5)</f>
        <v>9.27485</v>
      </c>
      <c r="G218" s="20"/>
      <c r="H218" s="28"/>
    </row>
    <row r="219" spans="1:8" ht="12.75" customHeight="1">
      <c r="A219" s="32">
        <v>43958</v>
      </c>
      <c r="B219" s="33"/>
      <c r="C219" s="22">
        <f>ROUND(9.255,5)</f>
        <v>9.255</v>
      </c>
      <c r="D219" s="22">
        <f>F219</f>
        <v>9.33861</v>
      </c>
      <c r="E219" s="22">
        <f>F219</f>
        <v>9.33861</v>
      </c>
      <c r="F219" s="22">
        <f>ROUND(9.33861,5)</f>
        <v>9.33861</v>
      </c>
      <c r="G219" s="20"/>
      <c r="H219" s="28"/>
    </row>
    <row r="220" spans="1:8" ht="12.75" customHeight="1">
      <c r="A220" s="32">
        <v>44049</v>
      </c>
      <c r="B220" s="33"/>
      <c r="C220" s="22">
        <f>ROUND(9.255,5)</f>
        <v>9.255</v>
      </c>
      <c r="D220" s="22">
        <f>F220</f>
        <v>9.40128</v>
      </c>
      <c r="E220" s="22">
        <f>F220</f>
        <v>9.40128</v>
      </c>
      <c r="F220" s="22">
        <f>ROUND(9.40128,5)</f>
        <v>9.40128</v>
      </c>
      <c r="G220" s="20"/>
      <c r="H220" s="28"/>
    </row>
    <row r="221" spans="1:8" ht="12.75" customHeight="1">
      <c r="A221" s="32">
        <v>44140</v>
      </c>
      <c r="B221" s="33"/>
      <c r="C221" s="22">
        <f>ROUND(9.255,5)</f>
        <v>9.255</v>
      </c>
      <c r="D221" s="22">
        <f>F221</f>
        <v>9.46616</v>
      </c>
      <c r="E221" s="22">
        <f>F221</f>
        <v>9.46616</v>
      </c>
      <c r="F221" s="22">
        <f>ROUND(9.46616,5)</f>
        <v>9.46616</v>
      </c>
      <c r="G221" s="20"/>
      <c r="H221" s="28"/>
    </row>
    <row r="222" spans="1:8" ht="12.75" customHeight="1">
      <c r="A222" s="32">
        <v>44231</v>
      </c>
      <c r="B222" s="33"/>
      <c r="C222" s="22">
        <f>ROUND(9.255,5)</f>
        <v>9.255</v>
      </c>
      <c r="D222" s="22">
        <f>F222</f>
        <v>9.55427</v>
      </c>
      <c r="E222" s="22">
        <f>F222</f>
        <v>9.55427</v>
      </c>
      <c r="F222" s="22">
        <f>ROUND(9.55427,5)</f>
        <v>9.55427</v>
      </c>
      <c r="G222" s="20"/>
      <c r="H222" s="28"/>
    </row>
    <row r="223" spans="1:8" ht="12.75" customHeight="1">
      <c r="A223" s="32" t="s">
        <v>57</v>
      </c>
      <c r="B223" s="33"/>
      <c r="C223" s="21"/>
      <c r="D223" s="21"/>
      <c r="E223" s="21"/>
      <c r="F223" s="21"/>
      <c r="G223" s="20"/>
      <c r="H223" s="28"/>
    </row>
    <row r="224" spans="1:8" ht="12.75" customHeight="1">
      <c r="A224" s="32">
        <v>43867</v>
      </c>
      <c r="B224" s="33"/>
      <c r="C224" s="22">
        <f>ROUND(10.045,5)</f>
        <v>10.045</v>
      </c>
      <c r="D224" s="22">
        <f>F224</f>
        <v>10.06605</v>
      </c>
      <c r="E224" s="22">
        <f>F224</f>
        <v>10.06605</v>
      </c>
      <c r="F224" s="22">
        <f>ROUND(10.06605,5)</f>
        <v>10.06605</v>
      </c>
      <c r="G224" s="20"/>
      <c r="H224" s="28"/>
    </row>
    <row r="225" spans="1:8" ht="12.75" customHeight="1">
      <c r="A225" s="32">
        <v>43958</v>
      </c>
      <c r="B225" s="33"/>
      <c r="C225" s="22">
        <f>ROUND(10.045,5)</f>
        <v>10.045</v>
      </c>
      <c r="D225" s="22">
        <f>F225</f>
        <v>10.13509</v>
      </c>
      <c r="E225" s="22">
        <f>F225</f>
        <v>10.13509</v>
      </c>
      <c r="F225" s="22">
        <f>ROUND(10.13509,5)</f>
        <v>10.13509</v>
      </c>
      <c r="G225" s="20"/>
      <c r="H225" s="28"/>
    </row>
    <row r="226" spans="1:8" ht="12.75" customHeight="1">
      <c r="A226" s="32">
        <v>44049</v>
      </c>
      <c r="B226" s="33"/>
      <c r="C226" s="22">
        <f>ROUND(10.045,5)</f>
        <v>10.045</v>
      </c>
      <c r="D226" s="22">
        <f>F226</f>
        <v>10.20366</v>
      </c>
      <c r="E226" s="22">
        <f>F226</f>
        <v>10.20366</v>
      </c>
      <c r="F226" s="22">
        <f>ROUND(10.20366,5)</f>
        <v>10.20366</v>
      </c>
      <c r="G226" s="20"/>
      <c r="H226" s="28"/>
    </row>
    <row r="227" spans="1:8" ht="12.75" customHeight="1">
      <c r="A227" s="32">
        <v>44140</v>
      </c>
      <c r="B227" s="33"/>
      <c r="C227" s="22">
        <f>ROUND(10.045,5)</f>
        <v>10.045</v>
      </c>
      <c r="D227" s="22">
        <f>F227</f>
        <v>10.27329</v>
      </c>
      <c r="E227" s="22">
        <f>F227</f>
        <v>10.27329</v>
      </c>
      <c r="F227" s="22">
        <f>ROUND(10.27329,5)</f>
        <v>10.27329</v>
      </c>
      <c r="G227" s="20"/>
      <c r="H227" s="28"/>
    </row>
    <row r="228" spans="1:8" ht="12.75" customHeight="1">
      <c r="A228" s="32">
        <v>44231</v>
      </c>
      <c r="B228" s="33"/>
      <c r="C228" s="22">
        <f>ROUND(10.045,5)</f>
        <v>10.045</v>
      </c>
      <c r="D228" s="22">
        <f>F228</f>
        <v>10.36077</v>
      </c>
      <c r="E228" s="22">
        <f>F228</f>
        <v>10.36077</v>
      </c>
      <c r="F228" s="22">
        <f>ROUND(10.36077,5)</f>
        <v>10.36077</v>
      </c>
      <c r="G228" s="20"/>
      <c r="H228" s="28"/>
    </row>
    <row r="229" spans="1:8" ht="12.75" customHeight="1">
      <c r="A229" s="32" t="s">
        <v>58</v>
      </c>
      <c r="B229" s="33"/>
      <c r="C229" s="21"/>
      <c r="D229" s="21"/>
      <c r="E229" s="21"/>
      <c r="F229" s="21"/>
      <c r="G229" s="20"/>
      <c r="H229" s="28"/>
    </row>
    <row r="230" spans="1:8" ht="12.75" customHeight="1">
      <c r="A230" s="32">
        <v>43867</v>
      </c>
      <c r="B230" s="33"/>
      <c r="C230" s="22">
        <f>ROUND(10.18,5)</f>
        <v>10.18</v>
      </c>
      <c r="D230" s="22">
        <f>F230</f>
        <v>10.20219</v>
      </c>
      <c r="E230" s="22">
        <f>F230</f>
        <v>10.20219</v>
      </c>
      <c r="F230" s="22">
        <f>ROUND(10.20219,5)</f>
        <v>10.20219</v>
      </c>
      <c r="G230" s="20"/>
      <c r="H230" s="28"/>
    </row>
    <row r="231" spans="1:8" ht="12.75" customHeight="1">
      <c r="A231" s="32">
        <v>43958</v>
      </c>
      <c r="B231" s="33"/>
      <c r="C231" s="22">
        <f>ROUND(10.18,5)</f>
        <v>10.18</v>
      </c>
      <c r="D231" s="22">
        <f>F231</f>
        <v>10.27511</v>
      </c>
      <c r="E231" s="22">
        <f>F231</f>
        <v>10.27511</v>
      </c>
      <c r="F231" s="22">
        <f>ROUND(10.27511,5)</f>
        <v>10.27511</v>
      </c>
      <c r="G231" s="20"/>
      <c r="H231" s="28"/>
    </row>
    <row r="232" spans="1:8" ht="12.75" customHeight="1">
      <c r="A232" s="32">
        <v>44049</v>
      </c>
      <c r="B232" s="33"/>
      <c r="C232" s="22">
        <f>ROUND(10.18,5)</f>
        <v>10.18</v>
      </c>
      <c r="D232" s="22">
        <f>F232</f>
        <v>10.34783</v>
      </c>
      <c r="E232" s="22">
        <f>F232</f>
        <v>10.34783</v>
      </c>
      <c r="F232" s="22">
        <f>ROUND(10.34783,5)</f>
        <v>10.34783</v>
      </c>
      <c r="G232" s="20"/>
      <c r="H232" s="28"/>
    </row>
    <row r="233" spans="1:8" ht="12.75" customHeight="1">
      <c r="A233" s="32">
        <v>44140</v>
      </c>
      <c r="B233" s="33"/>
      <c r="C233" s="22">
        <f>ROUND(10.18,5)</f>
        <v>10.18</v>
      </c>
      <c r="D233" s="22">
        <f>F233</f>
        <v>10.42158</v>
      </c>
      <c r="E233" s="22">
        <f>F233</f>
        <v>10.42158</v>
      </c>
      <c r="F233" s="22">
        <f>ROUND(10.42158,5)</f>
        <v>10.42158</v>
      </c>
      <c r="G233" s="20"/>
      <c r="H233" s="28"/>
    </row>
    <row r="234" spans="1:8" ht="12.75" customHeight="1">
      <c r="A234" s="32">
        <v>44231</v>
      </c>
      <c r="B234" s="33"/>
      <c r="C234" s="22">
        <f>ROUND(10.18,5)</f>
        <v>10.18</v>
      </c>
      <c r="D234" s="22">
        <f>F234</f>
        <v>10.51364</v>
      </c>
      <c r="E234" s="22">
        <f>F234</f>
        <v>10.51364</v>
      </c>
      <c r="F234" s="22">
        <f>ROUND(10.51364,5)</f>
        <v>10.51364</v>
      </c>
      <c r="G234" s="20"/>
      <c r="H234" s="28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28"/>
    </row>
    <row r="236" spans="1:8" ht="12.75" customHeight="1">
      <c r="A236" s="32">
        <v>43867</v>
      </c>
      <c r="B236" s="33"/>
      <c r="C236" s="23">
        <f>ROUND(750.484,3)</f>
        <v>750.484</v>
      </c>
      <c r="D236" s="23">
        <f>F236</f>
        <v>753.852</v>
      </c>
      <c r="E236" s="23">
        <f>F236</f>
        <v>753.852</v>
      </c>
      <c r="F236" s="23">
        <f>ROUND(753.852,3)</f>
        <v>753.852</v>
      </c>
      <c r="G236" s="20"/>
      <c r="H236" s="28"/>
    </row>
    <row r="237" spans="1:8" ht="12.75" customHeight="1">
      <c r="A237" s="32">
        <v>43958</v>
      </c>
      <c r="B237" s="33"/>
      <c r="C237" s="23">
        <f>ROUND(750.484,3)</f>
        <v>750.484</v>
      </c>
      <c r="D237" s="23">
        <f>F237</f>
        <v>767.514</v>
      </c>
      <c r="E237" s="23">
        <f>F237</f>
        <v>767.514</v>
      </c>
      <c r="F237" s="23">
        <f>ROUND(767.514,3)</f>
        <v>767.514</v>
      </c>
      <c r="G237" s="20"/>
      <c r="H237" s="28"/>
    </row>
    <row r="238" spans="1:8" ht="12.75" customHeight="1">
      <c r="A238" s="32">
        <v>44049</v>
      </c>
      <c r="B238" s="33"/>
      <c r="C238" s="23">
        <f>ROUND(750.484,3)</f>
        <v>750.484</v>
      </c>
      <c r="D238" s="23">
        <f>F238</f>
        <v>781.662</v>
      </c>
      <c r="E238" s="23">
        <f>F238</f>
        <v>781.662</v>
      </c>
      <c r="F238" s="23">
        <f>ROUND(781.662,3)</f>
        <v>781.662</v>
      </c>
      <c r="G238" s="20"/>
      <c r="H238" s="28"/>
    </row>
    <row r="239" spans="1:8" ht="12.75" customHeight="1">
      <c r="A239" s="32">
        <v>44140</v>
      </c>
      <c r="B239" s="33"/>
      <c r="C239" s="23">
        <f>ROUND(750.484,3)</f>
        <v>750.484</v>
      </c>
      <c r="D239" s="23">
        <f>F239</f>
        <v>796.308</v>
      </c>
      <c r="E239" s="23">
        <f>F239</f>
        <v>796.308</v>
      </c>
      <c r="F239" s="23">
        <f>ROUND(796.308,3)</f>
        <v>796.308</v>
      </c>
      <c r="G239" s="20"/>
      <c r="H239" s="28"/>
    </row>
    <row r="240" spans="1:8" ht="12.75" customHeight="1">
      <c r="A240" s="32" t="s">
        <v>60</v>
      </c>
      <c r="B240" s="33"/>
      <c r="C240" s="21"/>
      <c r="D240" s="21"/>
      <c r="E240" s="21"/>
      <c r="F240" s="21"/>
      <c r="G240" s="20"/>
      <c r="H240" s="28"/>
    </row>
    <row r="241" spans="1:8" ht="12.75" customHeight="1">
      <c r="A241" s="32">
        <v>43867</v>
      </c>
      <c r="B241" s="33"/>
      <c r="C241" s="23">
        <f>ROUND(679.82,3)</f>
        <v>679.82</v>
      </c>
      <c r="D241" s="23">
        <f>F241</f>
        <v>682.871</v>
      </c>
      <c r="E241" s="23">
        <f>F241</f>
        <v>682.871</v>
      </c>
      <c r="F241" s="23">
        <f>ROUND(682.871,3)</f>
        <v>682.871</v>
      </c>
      <c r="G241" s="20"/>
      <c r="H241" s="28"/>
    </row>
    <row r="242" spans="1:8" ht="12.75" customHeight="1">
      <c r="A242" s="32">
        <v>43958</v>
      </c>
      <c r="B242" s="33"/>
      <c r="C242" s="23">
        <f>ROUND(679.82,3)</f>
        <v>679.82</v>
      </c>
      <c r="D242" s="23">
        <f>F242</f>
        <v>695.247</v>
      </c>
      <c r="E242" s="23">
        <f>F242</f>
        <v>695.247</v>
      </c>
      <c r="F242" s="23">
        <f>ROUND(695.247,3)</f>
        <v>695.247</v>
      </c>
      <c r="G242" s="20"/>
      <c r="H242" s="28"/>
    </row>
    <row r="243" spans="1:8" ht="12.75" customHeight="1">
      <c r="A243" s="32">
        <v>44049</v>
      </c>
      <c r="B243" s="33"/>
      <c r="C243" s="23">
        <f>ROUND(679.82,3)</f>
        <v>679.82</v>
      </c>
      <c r="D243" s="23">
        <f>F243</f>
        <v>708.063</v>
      </c>
      <c r="E243" s="23">
        <f>F243</f>
        <v>708.063</v>
      </c>
      <c r="F243" s="23">
        <f>ROUND(708.063,3)</f>
        <v>708.063</v>
      </c>
      <c r="G243" s="20"/>
      <c r="H243" s="28"/>
    </row>
    <row r="244" spans="1:8" ht="12.75" customHeight="1">
      <c r="A244" s="32">
        <v>44140</v>
      </c>
      <c r="B244" s="33"/>
      <c r="C244" s="23">
        <f>ROUND(679.82,3)</f>
        <v>679.82</v>
      </c>
      <c r="D244" s="23">
        <f>F244</f>
        <v>721.329</v>
      </c>
      <c r="E244" s="23">
        <f>F244</f>
        <v>721.329</v>
      </c>
      <c r="F244" s="23">
        <f>ROUND(721.329,3)</f>
        <v>721.329</v>
      </c>
      <c r="G244" s="20"/>
      <c r="H244" s="28"/>
    </row>
    <row r="245" spans="1:8" ht="12.75" customHeight="1">
      <c r="A245" s="32" t="s">
        <v>61</v>
      </c>
      <c r="B245" s="33"/>
      <c r="C245" s="21"/>
      <c r="D245" s="21"/>
      <c r="E245" s="21"/>
      <c r="F245" s="21"/>
      <c r="G245" s="20"/>
      <c r="H245" s="28"/>
    </row>
    <row r="246" spans="1:8" ht="12.75" customHeight="1">
      <c r="A246" s="32">
        <v>43867</v>
      </c>
      <c r="B246" s="33"/>
      <c r="C246" s="23">
        <f>ROUND(786.212,3)</f>
        <v>786.212</v>
      </c>
      <c r="D246" s="23">
        <f>F246</f>
        <v>789.74</v>
      </c>
      <c r="E246" s="23">
        <f>F246</f>
        <v>789.74</v>
      </c>
      <c r="F246" s="23">
        <f>ROUND(789.74,3)</f>
        <v>789.74</v>
      </c>
      <c r="G246" s="20"/>
      <c r="H246" s="28"/>
    </row>
    <row r="247" spans="1:8" ht="12.75" customHeight="1">
      <c r="A247" s="32">
        <v>43958</v>
      </c>
      <c r="B247" s="33"/>
      <c r="C247" s="23">
        <f>ROUND(786.212,3)</f>
        <v>786.212</v>
      </c>
      <c r="D247" s="23">
        <f>F247</f>
        <v>804.053</v>
      </c>
      <c r="E247" s="23">
        <f>F247</f>
        <v>804.053</v>
      </c>
      <c r="F247" s="23">
        <f>ROUND(804.053,3)</f>
        <v>804.053</v>
      </c>
      <c r="G247" s="20"/>
      <c r="H247" s="28"/>
    </row>
    <row r="248" spans="1:8" ht="12.75" customHeight="1">
      <c r="A248" s="32">
        <v>44049</v>
      </c>
      <c r="B248" s="33"/>
      <c r="C248" s="23">
        <f>ROUND(786.212,3)</f>
        <v>786.212</v>
      </c>
      <c r="D248" s="23">
        <f>F248</f>
        <v>818.875</v>
      </c>
      <c r="E248" s="23">
        <f>F248</f>
        <v>818.875</v>
      </c>
      <c r="F248" s="23">
        <f>ROUND(818.875,3)</f>
        <v>818.875</v>
      </c>
      <c r="G248" s="20"/>
      <c r="H248" s="28"/>
    </row>
    <row r="249" spans="1:8" ht="12.75" customHeight="1">
      <c r="A249" s="32">
        <v>44140</v>
      </c>
      <c r="B249" s="33"/>
      <c r="C249" s="23">
        <f>ROUND(786.212,3)</f>
        <v>786.212</v>
      </c>
      <c r="D249" s="23">
        <f>F249</f>
        <v>834.218</v>
      </c>
      <c r="E249" s="23">
        <f>F249</f>
        <v>834.218</v>
      </c>
      <c r="F249" s="23">
        <f>ROUND(834.218,3)</f>
        <v>834.218</v>
      </c>
      <c r="G249" s="20"/>
      <c r="H249" s="28"/>
    </row>
    <row r="250" spans="1:8" ht="12.75" customHeight="1">
      <c r="A250" s="32" t="s">
        <v>62</v>
      </c>
      <c r="B250" s="33"/>
      <c r="C250" s="21"/>
      <c r="D250" s="21"/>
      <c r="E250" s="21"/>
      <c r="F250" s="21"/>
      <c r="G250" s="20"/>
      <c r="H250" s="28"/>
    </row>
    <row r="251" spans="1:8" ht="12.75" customHeight="1">
      <c r="A251" s="32">
        <v>43867</v>
      </c>
      <c r="B251" s="33"/>
      <c r="C251" s="23">
        <f>ROUND(698.623,3)</f>
        <v>698.623</v>
      </c>
      <c r="D251" s="23">
        <f>F251</f>
        <v>701.758</v>
      </c>
      <c r="E251" s="23">
        <f>F251</f>
        <v>701.758</v>
      </c>
      <c r="F251" s="23">
        <f>ROUND(701.758,3)</f>
        <v>701.758</v>
      </c>
      <c r="G251" s="20"/>
      <c r="H251" s="28"/>
    </row>
    <row r="252" spans="1:8" ht="12.75" customHeight="1">
      <c r="A252" s="32">
        <v>43958</v>
      </c>
      <c r="B252" s="33"/>
      <c r="C252" s="23">
        <f>ROUND(698.623,3)</f>
        <v>698.623</v>
      </c>
      <c r="D252" s="23">
        <f>F252</f>
        <v>714.476</v>
      </c>
      <c r="E252" s="23">
        <f>F252</f>
        <v>714.476</v>
      </c>
      <c r="F252" s="23">
        <f>ROUND(714.476,3)</f>
        <v>714.476</v>
      </c>
      <c r="G252" s="20"/>
      <c r="H252" s="28"/>
    </row>
    <row r="253" spans="1:8" ht="12.75" customHeight="1">
      <c r="A253" s="32">
        <v>44049</v>
      </c>
      <c r="B253" s="33"/>
      <c r="C253" s="23">
        <f>ROUND(698.623,3)</f>
        <v>698.623</v>
      </c>
      <c r="D253" s="23">
        <f>F253</f>
        <v>727.647</v>
      </c>
      <c r="E253" s="23">
        <f>F253</f>
        <v>727.647</v>
      </c>
      <c r="F253" s="23">
        <f>ROUND(727.647,3)</f>
        <v>727.647</v>
      </c>
      <c r="G253" s="20"/>
      <c r="H253" s="28"/>
    </row>
    <row r="254" spans="1:8" ht="12.75" customHeight="1">
      <c r="A254" s="32">
        <v>44140</v>
      </c>
      <c r="B254" s="33"/>
      <c r="C254" s="23">
        <f>ROUND(698.623,3)</f>
        <v>698.623</v>
      </c>
      <c r="D254" s="23">
        <f>F254</f>
        <v>741.28</v>
      </c>
      <c r="E254" s="23">
        <f>F254</f>
        <v>741.28</v>
      </c>
      <c r="F254" s="23">
        <f>ROUND(741.28,3)</f>
        <v>741.28</v>
      </c>
      <c r="G254" s="20"/>
      <c r="H254" s="28"/>
    </row>
    <row r="255" spans="1:8" ht="12.75" customHeight="1">
      <c r="A255" s="32" t="s">
        <v>63</v>
      </c>
      <c r="B255" s="33"/>
      <c r="C255" s="21"/>
      <c r="D255" s="21"/>
      <c r="E255" s="21"/>
      <c r="F255" s="21"/>
      <c r="G255" s="20"/>
      <c r="H255" s="28"/>
    </row>
    <row r="256" spans="1:8" ht="12.75" customHeight="1">
      <c r="A256" s="32">
        <v>43867</v>
      </c>
      <c r="B256" s="33"/>
      <c r="C256" s="23">
        <f>ROUND(257.697785838077,3)</f>
        <v>257.698</v>
      </c>
      <c r="D256" s="23">
        <f>F256</f>
        <v>258.87</v>
      </c>
      <c r="E256" s="23">
        <f>F256</f>
        <v>258.87</v>
      </c>
      <c r="F256" s="23">
        <f>ROUND(258.87,3)</f>
        <v>258.87</v>
      </c>
      <c r="G256" s="20"/>
      <c r="H256" s="28"/>
    </row>
    <row r="257" spans="1:8" ht="12.75" customHeight="1">
      <c r="A257" s="32">
        <v>43958</v>
      </c>
      <c r="B257" s="33"/>
      <c r="C257" s="23">
        <f>ROUND(257.697785838077,3)</f>
        <v>257.698</v>
      </c>
      <c r="D257" s="23">
        <f>F257</f>
        <v>263.626</v>
      </c>
      <c r="E257" s="23">
        <f>F257</f>
        <v>263.626</v>
      </c>
      <c r="F257" s="23">
        <f>ROUND(263.626,3)</f>
        <v>263.626</v>
      </c>
      <c r="G257" s="20"/>
      <c r="H257" s="28"/>
    </row>
    <row r="258" spans="1:8" ht="12.75" customHeight="1">
      <c r="A258" s="32">
        <v>44049</v>
      </c>
      <c r="B258" s="33"/>
      <c r="C258" s="23">
        <f>ROUND(257.697785838077,3)</f>
        <v>257.698</v>
      </c>
      <c r="D258" s="23">
        <f>F258</f>
        <v>268.548</v>
      </c>
      <c r="E258" s="23">
        <f>F258</f>
        <v>268.548</v>
      </c>
      <c r="F258" s="23">
        <f>ROUND(268.548,3)</f>
        <v>268.548</v>
      </c>
      <c r="G258" s="20"/>
      <c r="H258" s="28"/>
    </row>
    <row r="259" spans="1:8" ht="12.75" customHeight="1">
      <c r="A259" s="32">
        <v>44140</v>
      </c>
      <c r="B259" s="33"/>
      <c r="C259" s="23">
        <f>ROUND(257.697785838077,3)</f>
        <v>257.698</v>
      </c>
      <c r="D259" s="23">
        <f>F259</f>
        <v>273.642</v>
      </c>
      <c r="E259" s="23">
        <f>F259</f>
        <v>273.642</v>
      </c>
      <c r="F259" s="23">
        <f>ROUND(273.642,3)</f>
        <v>273.642</v>
      </c>
      <c r="G259" s="20"/>
      <c r="H259" s="28"/>
    </row>
    <row r="260" spans="1:8" ht="12.75" customHeight="1">
      <c r="A260" s="32" t="s">
        <v>64</v>
      </c>
      <c r="B260" s="33"/>
      <c r="C260" s="21"/>
      <c r="D260" s="21"/>
      <c r="E260" s="21"/>
      <c r="F260" s="21"/>
      <c r="G260" s="20"/>
      <c r="H260" s="28"/>
    </row>
    <row r="261" spans="1:8" ht="12.75" customHeight="1">
      <c r="A261" s="32">
        <v>43867</v>
      </c>
      <c r="B261" s="33"/>
      <c r="C261" s="23">
        <f>ROUND(690.648,3)</f>
        <v>690.648</v>
      </c>
      <c r="D261" s="23">
        <f>F261</f>
        <v>693.747</v>
      </c>
      <c r="E261" s="23">
        <f>F261</f>
        <v>693.747</v>
      </c>
      <c r="F261" s="23">
        <f>ROUND(693.747,3)</f>
        <v>693.747</v>
      </c>
      <c r="G261" s="20"/>
      <c r="H261" s="28"/>
    </row>
    <row r="262" spans="1:8" ht="12.75" customHeight="1">
      <c r="A262" s="32">
        <v>43958</v>
      </c>
      <c r="B262" s="33"/>
      <c r="C262" s="23">
        <f>ROUND(690.648,3)</f>
        <v>690.648</v>
      </c>
      <c r="D262" s="23">
        <f>F262</f>
        <v>706.32</v>
      </c>
      <c r="E262" s="23">
        <f>F262</f>
        <v>706.32</v>
      </c>
      <c r="F262" s="23">
        <f>ROUND(706.32,3)</f>
        <v>706.32</v>
      </c>
      <c r="G262" s="20"/>
      <c r="H262" s="28"/>
    </row>
    <row r="263" spans="1:8" ht="12.75" customHeight="1">
      <c r="A263" s="32">
        <v>44049</v>
      </c>
      <c r="B263" s="33"/>
      <c r="C263" s="23">
        <f>ROUND(690.648,3)</f>
        <v>690.648</v>
      </c>
      <c r="D263" s="23">
        <f>F263</f>
        <v>719.341</v>
      </c>
      <c r="E263" s="23">
        <f>F263</f>
        <v>719.341</v>
      </c>
      <c r="F263" s="23">
        <f>ROUND(719.341,3)</f>
        <v>719.341</v>
      </c>
      <c r="G263" s="20"/>
      <c r="H263" s="28"/>
    </row>
    <row r="264" spans="1:8" ht="12.75" customHeight="1">
      <c r="A264" s="32">
        <v>44140</v>
      </c>
      <c r="B264" s="33"/>
      <c r="C264" s="23">
        <f>ROUND(690.648,3)</f>
        <v>690.648</v>
      </c>
      <c r="D264" s="23">
        <f>F264</f>
        <v>732.819</v>
      </c>
      <c r="E264" s="23">
        <f>F264</f>
        <v>732.819</v>
      </c>
      <c r="F264" s="23">
        <f>ROUND(732.819,3)</f>
        <v>732.819</v>
      </c>
      <c r="G264" s="20"/>
      <c r="H264" s="28"/>
    </row>
    <row r="265" spans="1:8" ht="12.75" customHeight="1">
      <c r="A265" s="32" t="s">
        <v>12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43913</v>
      </c>
      <c r="B266" s="33"/>
      <c r="C266" s="20">
        <f>ROUND(102.051696986048,2)</f>
        <v>102.05</v>
      </c>
      <c r="D266" s="20">
        <f>F266</f>
        <v>98.6</v>
      </c>
      <c r="E266" s="20">
        <f>F266</f>
        <v>98.6</v>
      </c>
      <c r="F266" s="20">
        <f>ROUND(98.6030690590397,2)</f>
        <v>98.6</v>
      </c>
      <c r="G266" s="20"/>
      <c r="H266" s="28"/>
    </row>
    <row r="267" spans="1:8" ht="12.75" customHeight="1">
      <c r="A267" s="32" t="s">
        <v>13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45007</v>
      </c>
      <c r="B268" s="33"/>
      <c r="C268" s="20">
        <f>ROUND(99.6553420641767,2)</f>
        <v>99.66</v>
      </c>
      <c r="D268" s="20">
        <f>F268</f>
        <v>93.76</v>
      </c>
      <c r="E268" s="20">
        <f>F268</f>
        <v>93.76</v>
      </c>
      <c r="F268" s="20">
        <f>ROUND(93.7616903905452,2)</f>
        <v>93.76</v>
      </c>
      <c r="G268" s="20"/>
      <c r="H268" s="28"/>
    </row>
    <row r="269" spans="1:8" ht="12.75" customHeight="1">
      <c r="A269" s="32" t="s">
        <v>14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46834</v>
      </c>
      <c r="B270" s="33"/>
      <c r="C270" s="20">
        <f>ROUND(98.6260155142217,2)</f>
        <v>98.63</v>
      </c>
      <c r="D270" s="20">
        <f>F270</f>
        <v>91.23</v>
      </c>
      <c r="E270" s="20">
        <f>F270</f>
        <v>91.23</v>
      </c>
      <c r="F270" s="20">
        <f>ROUND(91.230622686856,2)</f>
        <v>91.23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44004</v>
      </c>
      <c r="B272" s="33"/>
      <c r="C272" s="20">
        <f>ROUND(102.051696986048,2)</f>
        <v>102.05</v>
      </c>
      <c r="D272" s="20">
        <f>F272</f>
        <v>102.05</v>
      </c>
      <c r="E272" s="20">
        <f>F272</f>
        <v>102.05</v>
      </c>
      <c r="F272" s="20">
        <f>ROUND(102.051696986048,2)</f>
        <v>102.05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44095</v>
      </c>
      <c r="B274" s="33"/>
      <c r="C274" s="20">
        <f>ROUND(102.051696986048,2)</f>
        <v>102.05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44182</v>
      </c>
      <c r="B276" s="33"/>
      <c r="C276" s="22">
        <f>ROUND(99.6553420641767,5)</f>
        <v>99.65534</v>
      </c>
      <c r="D276" s="22">
        <f>F276</f>
        <v>95.4842</v>
      </c>
      <c r="E276" s="22">
        <f>F276</f>
        <v>95.4842</v>
      </c>
      <c r="F276" s="22">
        <f>ROUND(95.4841965965778,5)</f>
        <v>95.4842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44271</v>
      </c>
      <c r="B278" s="33"/>
      <c r="C278" s="22">
        <f>ROUND(99.6553420641767,5)</f>
        <v>99.65534</v>
      </c>
      <c r="D278" s="22">
        <f>F278</f>
        <v>94.44067</v>
      </c>
      <c r="E278" s="22">
        <f>F278</f>
        <v>94.44067</v>
      </c>
      <c r="F278" s="22">
        <f>ROUND(94.4406655742412,5)</f>
        <v>94.44067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44362</v>
      </c>
      <c r="B280" s="33"/>
      <c r="C280" s="22">
        <f>ROUND(99.6553420641767,5)</f>
        <v>99.65534</v>
      </c>
      <c r="D280" s="22">
        <f>F280</f>
        <v>93.35169</v>
      </c>
      <c r="E280" s="22">
        <f>F280</f>
        <v>93.35169</v>
      </c>
      <c r="F280" s="22">
        <f>ROUND(93.3516899194598,5)</f>
        <v>93.35169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44460</v>
      </c>
      <c r="B282" s="33"/>
      <c r="C282" s="22">
        <f>ROUND(99.6553420641767,5)</f>
        <v>99.65534</v>
      </c>
      <c r="D282" s="22">
        <f>F282</f>
        <v>93.21651</v>
      </c>
      <c r="E282" s="22">
        <f>F282</f>
        <v>93.21651</v>
      </c>
      <c r="F282" s="22">
        <f>ROUND(93.2165093374087,5)</f>
        <v>93.21651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44551</v>
      </c>
      <c r="B284" s="33"/>
      <c r="C284" s="22">
        <f>ROUND(99.6553420641767,5)</f>
        <v>99.65534</v>
      </c>
      <c r="D284" s="22">
        <f>F284</f>
        <v>95.15421</v>
      </c>
      <c r="E284" s="22">
        <f>F284</f>
        <v>95.15421</v>
      </c>
      <c r="F284" s="22">
        <f>ROUND(95.1542115454541,5)</f>
        <v>95.15421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44635</v>
      </c>
      <c r="B286" s="33"/>
      <c r="C286" s="22">
        <f>ROUND(99.6553420641767,5)</f>
        <v>99.65534</v>
      </c>
      <c r="D286" s="22">
        <f>F286</f>
        <v>95.05271</v>
      </c>
      <c r="E286" s="22">
        <f>F286</f>
        <v>95.05271</v>
      </c>
      <c r="F286" s="22">
        <f>ROUND(95.052708595115,5)</f>
        <v>95.05271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44733</v>
      </c>
      <c r="B288" s="33"/>
      <c r="C288" s="22">
        <f>ROUND(99.6553420641767,5)</f>
        <v>99.65534</v>
      </c>
      <c r="D288" s="22">
        <f>F288</f>
        <v>95.96948</v>
      </c>
      <c r="E288" s="22">
        <f>F288</f>
        <v>95.96948</v>
      </c>
      <c r="F288" s="22">
        <f>ROUND(95.9694781202442,5)</f>
        <v>95.96948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44824</v>
      </c>
      <c r="B290" s="33"/>
      <c r="C290" s="22">
        <f>ROUND(99.6553420641767,5)</f>
        <v>99.65534</v>
      </c>
      <c r="D290" s="22">
        <f>F290</f>
        <v>99.67495</v>
      </c>
      <c r="E290" s="22">
        <f>F290</f>
        <v>99.67495</v>
      </c>
      <c r="F290" s="22">
        <f>ROUND(99.6749530280059,5)</f>
        <v>99.67495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45097</v>
      </c>
      <c r="B292" s="33"/>
      <c r="C292" s="20">
        <f>ROUND(99.6553420641767,2)</f>
        <v>99.66</v>
      </c>
      <c r="D292" s="20">
        <f>F292</f>
        <v>99.66</v>
      </c>
      <c r="E292" s="20">
        <f>F292</f>
        <v>99.66</v>
      </c>
      <c r="F292" s="20">
        <f>ROUND(99.6553420641767,2)</f>
        <v>99.66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45188</v>
      </c>
      <c r="B294" s="33"/>
      <c r="C294" s="20">
        <f>ROUND(99.6553420641767,2)</f>
        <v>99.66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46008</v>
      </c>
      <c r="B296" s="33"/>
      <c r="C296" s="22">
        <f>ROUND(98.6260155142217,5)</f>
        <v>98.62602</v>
      </c>
      <c r="D296" s="22">
        <f>F296</f>
        <v>90.08584</v>
      </c>
      <c r="E296" s="22">
        <f>F296</f>
        <v>90.08584</v>
      </c>
      <c r="F296" s="22">
        <f>ROUND(90.0858408738254,5)</f>
        <v>90.08584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46097</v>
      </c>
      <c r="B298" s="33"/>
      <c r="C298" s="22">
        <f>ROUND(98.6260155142217,5)</f>
        <v>98.62602</v>
      </c>
      <c r="D298" s="22">
        <f>F298</f>
        <v>86.90215</v>
      </c>
      <c r="E298" s="22">
        <f>F298</f>
        <v>86.90215</v>
      </c>
      <c r="F298" s="22">
        <f>ROUND(86.9021484649243,5)</f>
        <v>86.90215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46188</v>
      </c>
      <c r="B300" s="33"/>
      <c r="C300" s="22">
        <f>ROUND(98.6260155142217,5)</f>
        <v>98.62602</v>
      </c>
      <c r="D300" s="22">
        <f>F300</f>
        <v>85.51734</v>
      </c>
      <c r="E300" s="22">
        <f>F300</f>
        <v>85.51734</v>
      </c>
      <c r="F300" s="22">
        <f>ROUND(85.5173380767245,5)</f>
        <v>85.51734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46286</v>
      </c>
      <c r="B302" s="33"/>
      <c r="C302" s="22">
        <f>ROUND(98.6260155142217,5)</f>
        <v>98.62602</v>
      </c>
      <c r="D302" s="22">
        <f>F302</f>
        <v>87.65179</v>
      </c>
      <c r="E302" s="22">
        <f>F302</f>
        <v>87.65179</v>
      </c>
      <c r="F302" s="22">
        <f>ROUND(87.6517857931849,5)</f>
        <v>87.65179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46377</v>
      </c>
      <c r="B304" s="33"/>
      <c r="C304" s="22">
        <f>ROUND(98.6260155142217,5)</f>
        <v>98.62602</v>
      </c>
      <c r="D304" s="22">
        <f>F304</f>
        <v>91.49387</v>
      </c>
      <c r="E304" s="22">
        <f>F304</f>
        <v>91.49387</v>
      </c>
      <c r="F304" s="22">
        <f>ROUND(91.4938650382519,5)</f>
        <v>91.49387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46461</v>
      </c>
      <c r="B306" s="33"/>
      <c r="C306" s="22">
        <f>ROUND(98.6260155142217,5)</f>
        <v>98.62602</v>
      </c>
      <c r="D306" s="22">
        <f>F306</f>
        <v>89.97037</v>
      </c>
      <c r="E306" s="22">
        <f>F306</f>
        <v>89.97037</v>
      </c>
      <c r="F306" s="22">
        <f>ROUND(89.9703713602974,5)</f>
        <v>89.97037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46559</v>
      </c>
      <c r="B308" s="33"/>
      <c r="C308" s="22">
        <f>ROUND(98.6260155142217,5)</f>
        <v>98.62602</v>
      </c>
      <c r="D308" s="22">
        <f>F308</f>
        <v>92.0403</v>
      </c>
      <c r="E308" s="22">
        <f>F308</f>
        <v>92.0403</v>
      </c>
      <c r="F308" s="22">
        <f>ROUND(92.0403038912763,5)</f>
        <v>92.0403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46650</v>
      </c>
      <c r="B310" s="33"/>
      <c r="C310" s="22">
        <f>ROUND(98.6260155142217,5)</f>
        <v>98.62602</v>
      </c>
      <c r="D310" s="22">
        <f>F310</f>
        <v>97.5789</v>
      </c>
      <c r="E310" s="22">
        <f>F310</f>
        <v>97.5789</v>
      </c>
      <c r="F310" s="22">
        <f>ROUND(97.5788969439751,5)</f>
        <v>97.5789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>
      <c r="A312" s="32">
        <v>46924</v>
      </c>
      <c r="B312" s="33"/>
      <c r="C312" s="20">
        <f>ROUND(98.6260155142217,2)</f>
        <v>98.63</v>
      </c>
      <c r="D312" s="20">
        <f>F312</f>
        <v>98.63</v>
      </c>
      <c r="E312" s="20">
        <f>F312</f>
        <v>98.63</v>
      </c>
      <c r="F312" s="20">
        <f>ROUND(98.6260155142217,2)</f>
        <v>98.63</v>
      </c>
      <c r="G312" s="20"/>
      <c r="H312" s="28"/>
    </row>
    <row r="313" spans="1:8" ht="12.75" customHeight="1">
      <c r="A313" s="32" t="s">
        <v>86</v>
      </c>
      <c r="B313" s="33"/>
      <c r="C313" s="21"/>
      <c r="D313" s="21"/>
      <c r="E313" s="21"/>
      <c r="F313" s="21"/>
      <c r="G313" s="20"/>
      <c r="H313" s="28"/>
    </row>
    <row r="314" spans="1:8" ht="12.75" customHeight="1" thickBot="1">
      <c r="A314" s="34">
        <v>47015</v>
      </c>
      <c r="B314" s="35"/>
      <c r="C314" s="26">
        <f>ROUND(98.6260155142217,2)</f>
        <v>98.63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5:B235"/>
    <mergeCell ref="A236:B236"/>
    <mergeCell ref="A230:B230"/>
    <mergeCell ref="A231:B231"/>
    <mergeCell ref="A232:B232"/>
    <mergeCell ref="A233:B233"/>
    <mergeCell ref="A234:B234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2020-01-14T16:07:40Z</dcterms:modified>
  <cp:category/>
  <cp:version/>
  <cp:contentType/>
  <cp:contentStatus/>
</cp:coreProperties>
</file>