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<sst xmlns="http://schemas.openxmlformats.org/spreadsheetml/2006/main" count="88" uniqueCount="86">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</sst>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43921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44004</v>
      </c>
      <c r="B6" s="27"/>
      <c r="C6" s="28">
        <f>ROUND(101.765489063383,2)</f>
        <v>101.77</v>
      </c>
      <c r="D6" s="28">
        <f>F6</f>
        <v>101.77</v>
      </c>
      <c r="E6" s="28">
        <f>F6</f>
        <v>101.77</v>
      </c>
      <c r="F6" s="28">
        <f>ROUND(101.765489063383,2)</f>
        <v>101.77</v>
      </c>
      <c r="G6" s="28"/>
      <c r="H6" s="38"/>
    </row>
    <row r="7" spans="1:8" ht="12.75" customHeight="1">
      <c r="A7" s="26">
        <v>44095</v>
      </c>
      <c r="B7" s="27"/>
      <c r="C7" s="28">
        <f>ROUND(101.765489063383,2)</f>
        <v>101.77</v>
      </c>
      <c r="D7" s="28">
        <f>F7</f>
        <v>98.75</v>
      </c>
      <c r="E7" s="28">
        <f>F7</f>
        <v>98.75</v>
      </c>
      <c r="F7" s="28">
        <f>ROUND(98.7467799914737,2)</f>
        <v>98.75</v>
      </c>
      <c r="G7" s="28"/>
      <c r="H7" s="38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38"/>
    </row>
    <row r="9" spans="1:8" ht="12.75" customHeight="1">
      <c r="A9" s="26">
        <v>44182</v>
      </c>
      <c r="B9" s="27"/>
      <c r="C9" s="28">
        <f>ROUND(96.7582633228742,2)</f>
        <v>96.76</v>
      </c>
      <c r="D9" s="28">
        <f>F9</f>
        <v>94.53</v>
      </c>
      <c r="E9" s="28">
        <f>F9</f>
        <v>94.53</v>
      </c>
      <c r="F9" s="28">
        <f>ROUND(94.5254795453067,2)</f>
        <v>94.53</v>
      </c>
      <c r="G9" s="28"/>
      <c r="H9" s="38"/>
    </row>
    <row r="10" spans="1:8" ht="12.75" customHeight="1">
      <c r="A10" s="26">
        <v>44271</v>
      </c>
      <c r="B10" s="27"/>
      <c r="C10" s="28">
        <f>ROUND(96.7582633228742,2)</f>
        <v>96.76</v>
      </c>
      <c r="D10" s="28">
        <f>F10</f>
        <v>93.08</v>
      </c>
      <c r="E10" s="28">
        <f>F10</f>
        <v>93.08</v>
      </c>
      <c r="F10" s="28">
        <f>ROUND(93.0847526764598,2)</f>
        <v>93.08</v>
      </c>
      <c r="G10" s="28"/>
      <c r="H10" s="38"/>
    </row>
    <row r="11" spans="1:8" ht="12.75" customHeight="1">
      <c r="A11" s="26">
        <v>44362</v>
      </c>
      <c r="B11" s="27"/>
      <c r="C11" s="28">
        <f>ROUND(96.7582633228742,2)</f>
        <v>96.76</v>
      </c>
      <c r="D11" s="28">
        <f>F11</f>
        <v>91.67</v>
      </c>
      <c r="E11" s="28">
        <f>F11</f>
        <v>91.67</v>
      </c>
      <c r="F11" s="28">
        <f>ROUND(91.666836591576,2)</f>
        <v>91.67</v>
      </c>
      <c r="G11" s="28"/>
      <c r="H11" s="38"/>
    </row>
    <row r="12" spans="1:8" ht="12.75" customHeight="1">
      <c r="A12" s="26">
        <v>44460</v>
      </c>
      <c r="B12" s="27"/>
      <c r="C12" s="28">
        <f>ROUND(96.7582633228742,2)</f>
        <v>96.76</v>
      </c>
      <c r="D12" s="28">
        <f>F12</f>
        <v>91.06</v>
      </c>
      <c r="E12" s="28">
        <f>F12</f>
        <v>91.06</v>
      </c>
      <c r="F12" s="28">
        <f>ROUND(91.0576206460925,2)</f>
        <v>91.06</v>
      </c>
      <c r="G12" s="28"/>
      <c r="H12" s="38"/>
    </row>
    <row r="13" spans="1:8" ht="12.75" customHeight="1">
      <c r="A13" s="26">
        <v>44551</v>
      </c>
      <c r="B13" s="27"/>
      <c r="C13" s="28">
        <f>ROUND(96.7582633228742,2)</f>
        <v>96.76</v>
      </c>
      <c r="D13" s="28">
        <f>F13</f>
        <v>92.79</v>
      </c>
      <c r="E13" s="28">
        <f>F13</f>
        <v>92.79</v>
      </c>
      <c r="F13" s="28">
        <f>ROUND(92.792522377086,2)</f>
        <v>92.79</v>
      </c>
      <c r="G13" s="28"/>
      <c r="H13" s="38"/>
    </row>
    <row r="14" spans="1:8" ht="12.75" customHeight="1">
      <c r="A14" s="26">
        <v>44635</v>
      </c>
      <c r="B14" s="27"/>
      <c r="C14" s="28">
        <f>ROUND(96.7582633228742,2)</f>
        <v>96.76</v>
      </c>
      <c r="D14" s="28">
        <f>F14</f>
        <v>92.77</v>
      </c>
      <c r="E14" s="28">
        <f>F14</f>
        <v>92.77</v>
      </c>
      <c r="F14" s="28">
        <f>ROUND(92.7718100126801,2)</f>
        <v>92.77</v>
      </c>
      <c r="G14" s="28"/>
      <c r="H14" s="38"/>
    </row>
    <row r="15" spans="1:8" ht="12.75" customHeight="1">
      <c r="A15" s="26">
        <v>44733</v>
      </c>
      <c r="B15" s="27"/>
      <c r="C15" s="28">
        <f>ROUND(96.7582633228742,2)</f>
        <v>96.76</v>
      </c>
      <c r="D15" s="28">
        <f>F15</f>
        <v>93.4</v>
      </c>
      <c r="E15" s="28">
        <f>F15</f>
        <v>93.4</v>
      </c>
      <c r="F15" s="28">
        <f>ROUND(93.4000739900373,2)</f>
        <v>93.4</v>
      </c>
      <c r="G15" s="28"/>
      <c r="H15" s="38"/>
    </row>
    <row r="16" spans="1:8" ht="12.75" customHeight="1">
      <c r="A16" s="26">
        <v>44824</v>
      </c>
      <c r="B16" s="27"/>
      <c r="C16" s="28">
        <f>ROUND(96.7582633228742,2)</f>
        <v>96.76</v>
      </c>
      <c r="D16" s="28">
        <f>F16</f>
        <v>96.95</v>
      </c>
      <c r="E16" s="28">
        <f>F16</f>
        <v>96.95</v>
      </c>
      <c r="F16" s="28">
        <f>ROUND(96.9486496287749,2)</f>
        <v>96.95</v>
      </c>
      <c r="G16" s="28"/>
      <c r="H16" s="38"/>
    </row>
    <row r="17" spans="1:8" ht="12.75" customHeight="1">
      <c r="A17" s="26">
        <v>44915</v>
      </c>
      <c r="B17" s="27"/>
      <c r="C17" s="28">
        <f>ROUND(96.7582633228742,2)</f>
        <v>96.76</v>
      </c>
      <c r="D17" s="28">
        <f>F17</f>
        <v>97.85</v>
      </c>
      <c r="E17" s="28">
        <f>F17</f>
        <v>97.85</v>
      </c>
      <c r="F17" s="28">
        <f>ROUND(97.8500212794569,2)</f>
        <v>97.85</v>
      </c>
      <c r="G17" s="28"/>
      <c r="H17" s="38"/>
    </row>
    <row r="18" spans="1:8" ht="12.75" customHeight="1">
      <c r="A18" s="26">
        <v>45007</v>
      </c>
      <c r="B18" s="27"/>
      <c r="C18" s="28">
        <f>ROUND(96.7582633228742,2)</f>
        <v>96.76</v>
      </c>
      <c r="D18" s="28">
        <f>F18</f>
        <v>90.79</v>
      </c>
      <c r="E18" s="28">
        <f>F18</f>
        <v>90.79</v>
      </c>
      <c r="F18" s="28">
        <f>ROUND(90.7893223962919,2)</f>
        <v>90.79</v>
      </c>
      <c r="G18" s="28"/>
      <c r="H18" s="38"/>
    </row>
    <row r="19" spans="1:8" ht="12.75" customHeight="1">
      <c r="A19" s="26">
        <v>45097</v>
      </c>
      <c r="B19" s="27"/>
      <c r="C19" s="28">
        <f>ROUND(96.7582633228742,2)</f>
        <v>96.76</v>
      </c>
      <c r="D19" s="28">
        <f>F19</f>
        <v>96.76</v>
      </c>
      <c r="E19" s="28">
        <f>F19</f>
        <v>96.76</v>
      </c>
      <c r="F19" s="28">
        <f>ROUND(96.7582633228742,2)</f>
        <v>96.76</v>
      </c>
      <c r="G19" s="28"/>
      <c r="H19" s="38"/>
    </row>
    <row r="20" spans="1:8" ht="12.75" customHeight="1">
      <c r="A20" s="26">
        <v>45188</v>
      </c>
      <c r="B20" s="27"/>
      <c r="C20" s="28">
        <f>ROUND(96.7582633228742,2)</f>
        <v>96.76</v>
      </c>
      <c r="D20" s="28">
        <f>F20</f>
        <v>94.74</v>
      </c>
      <c r="E20" s="28">
        <f>F20</f>
        <v>94.74</v>
      </c>
      <c r="F20" s="28">
        <f>ROUND(94.7446674963443,2)</f>
        <v>94.74</v>
      </c>
      <c r="G20" s="28"/>
      <c r="H20" s="38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38"/>
    </row>
    <row r="22" spans="1:8" ht="12.75" customHeight="1">
      <c r="A22" s="26">
        <v>46008</v>
      </c>
      <c r="B22" s="27"/>
      <c r="C22" s="28">
        <f>ROUND(102.749356346478,2)</f>
        <v>102.75</v>
      </c>
      <c r="D22" s="28">
        <f>F22</f>
        <v>90.34</v>
      </c>
      <c r="E22" s="28">
        <f>F22</f>
        <v>90.34</v>
      </c>
      <c r="F22" s="28">
        <f>ROUND(90.3361852174891,2)</f>
        <v>90.34</v>
      </c>
      <c r="G22" s="28"/>
      <c r="H22" s="38"/>
    </row>
    <row r="23" spans="1:8" ht="12.75" customHeight="1">
      <c r="A23" s="26">
        <v>46097</v>
      </c>
      <c r="B23" s="27"/>
      <c r="C23" s="28">
        <f>ROUND(102.749356346478,2)</f>
        <v>102.75</v>
      </c>
      <c r="D23" s="28">
        <f>F23</f>
        <v>87.55</v>
      </c>
      <c r="E23" s="28">
        <f>F23</f>
        <v>87.55</v>
      </c>
      <c r="F23" s="28">
        <f>ROUND(87.5504672554539,2)</f>
        <v>87.55</v>
      </c>
      <c r="G23" s="28"/>
      <c r="H23" s="38"/>
    </row>
    <row r="24" spans="1:8" ht="12.75" customHeight="1">
      <c r="A24" s="26">
        <v>46188</v>
      </c>
      <c r="B24" s="27"/>
      <c r="C24" s="28">
        <f>ROUND(102.749356346478,2)</f>
        <v>102.75</v>
      </c>
      <c r="D24" s="28">
        <f>F24</f>
        <v>86.57</v>
      </c>
      <c r="E24" s="28">
        <f>F24</f>
        <v>86.57</v>
      </c>
      <c r="F24" s="28">
        <f>ROUND(86.5747911070702,2)</f>
        <v>86.57</v>
      </c>
      <c r="G24" s="28"/>
      <c r="H24" s="38"/>
    </row>
    <row r="25" spans="1:8" ht="12.75" customHeight="1">
      <c r="A25" s="26">
        <v>46286</v>
      </c>
      <c r="B25" s="27"/>
      <c r="C25" s="28">
        <f>ROUND(102.749356346478,2)</f>
        <v>102.75</v>
      </c>
      <c r="D25" s="28">
        <f>F25</f>
        <v>89.05</v>
      </c>
      <c r="E25" s="28">
        <f>F25</f>
        <v>89.05</v>
      </c>
      <c r="F25" s="28">
        <f>ROUND(89.0475863093266,2)</f>
        <v>89.05</v>
      </c>
      <c r="G25" s="28"/>
      <c r="H25" s="38"/>
    </row>
    <row r="26" spans="1:8" ht="12.75" customHeight="1">
      <c r="A26" s="26">
        <v>46377</v>
      </c>
      <c r="B26" s="27"/>
      <c r="C26" s="28">
        <f>ROUND(102.749356346478,2)</f>
        <v>102.75</v>
      </c>
      <c r="D26" s="28">
        <f>F26</f>
        <v>93.37</v>
      </c>
      <c r="E26" s="28">
        <f>F26</f>
        <v>93.37</v>
      </c>
      <c r="F26" s="28">
        <f>ROUND(93.3721837741777,2)</f>
        <v>93.37</v>
      </c>
      <c r="G26" s="28"/>
      <c r="H26" s="38"/>
    </row>
    <row r="27" spans="1:8" ht="12.75" customHeight="1">
      <c r="A27" s="26">
        <v>46461</v>
      </c>
      <c r="B27" s="27"/>
      <c r="C27" s="28">
        <f>ROUND(102.749356346478,2)</f>
        <v>102.75</v>
      </c>
      <c r="D27" s="28">
        <f>F27</f>
        <v>92.4</v>
      </c>
      <c r="E27" s="28">
        <f>F27</f>
        <v>92.4</v>
      </c>
      <c r="F27" s="28">
        <f>ROUND(92.3952328688173,2)</f>
        <v>92.4</v>
      </c>
      <c r="G27" s="28"/>
      <c r="H27" s="38"/>
    </row>
    <row r="28" spans="1:8" ht="12.75" customHeight="1">
      <c r="A28" s="26">
        <v>46559</v>
      </c>
      <c r="B28" s="27"/>
      <c r="C28" s="28">
        <f>ROUND(102.749356346478,2)</f>
        <v>102.75</v>
      </c>
      <c r="D28" s="28">
        <f>F28</f>
        <v>94.75</v>
      </c>
      <c r="E28" s="28">
        <f>F28</f>
        <v>94.75</v>
      </c>
      <c r="F28" s="28">
        <f>ROUND(94.75181092704,2)</f>
        <v>94.75</v>
      </c>
      <c r="G28" s="28"/>
      <c r="H28" s="38"/>
    </row>
    <row r="29" spans="1:8" ht="12.75" customHeight="1">
      <c r="A29" s="26">
        <v>46650</v>
      </c>
      <c r="B29" s="27"/>
      <c r="C29" s="28">
        <f>ROUND(102.749356346478,2)</f>
        <v>102.75</v>
      </c>
      <c r="D29" s="28">
        <f>F29</f>
        <v>100.68</v>
      </c>
      <c r="E29" s="28">
        <f>F29</f>
        <v>100.68</v>
      </c>
      <c r="F29" s="28">
        <f>ROUND(100.681802083857,2)</f>
        <v>100.68</v>
      </c>
      <c r="G29" s="28"/>
      <c r="H29" s="38"/>
    </row>
    <row r="30" spans="1:8" ht="12.75" customHeight="1">
      <c r="A30" s="26">
        <v>46741</v>
      </c>
      <c r="B30" s="27"/>
      <c r="C30" s="28">
        <f>ROUND(102.749356346478,2)</f>
        <v>102.75</v>
      </c>
      <c r="D30" s="28">
        <f>F30</f>
        <v>101.38</v>
      </c>
      <c r="E30" s="28">
        <f>F30</f>
        <v>101.38</v>
      </c>
      <c r="F30" s="28">
        <f>ROUND(101.377500767453,2)</f>
        <v>101.38</v>
      </c>
      <c r="G30" s="28"/>
      <c r="H30" s="38"/>
    </row>
    <row r="31" spans="1:8" ht="12.75" customHeight="1">
      <c r="A31" s="26">
        <v>46834</v>
      </c>
      <c r="B31" s="27"/>
      <c r="C31" s="28">
        <f>ROUND(102.749356346478,2)</f>
        <v>102.75</v>
      </c>
      <c r="D31" s="28">
        <f>F31</f>
        <v>95.03</v>
      </c>
      <c r="E31" s="28">
        <f>F31</f>
        <v>95.03</v>
      </c>
      <c r="F31" s="28">
        <f>ROUND(95.0306044847629,2)</f>
        <v>95.03</v>
      </c>
      <c r="G31" s="28"/>
      <c r="H31" s="38"/>
    </row>
    <row r="32" spans="1:8" ht="12.75" customHeight="1">
      <c r="A32" s="26">
        <v>46924</v>
      </c>
      <c r="B32" s="27"/>
      <c r="C32" s="28">
        <f>ROUND(102.749356346478,2)</f>
        <v>102.75</v>
      </c>
      <c r="D32" s="28">
        <f>F32</f>
        <v>102.75</v>
      </c>
      <c r="E32" s="28">
        <f>F32</f>
        <v>102.75</v>
      </c>
      <c r="F32" s="28">
        <f>ROUND(102.749356346478,2)</f>
        <v>102.75</v>
      </c>
      <c r="G32" s="28"/>
      <c r="H32" s="38"/>
    </row>
    <row r="33" spans="1:8" ht="12.75" customHeight="1">
      <c r="A33" s="26">
        <v>47015</v>
      </c>
      <c r="B33" s="27"/>
      <c r="C33" s="28">
        <f>ROUND(102.749356346478,2)</f>
        <v>102.75</v>
      </c>
      <c r="D33" s="28">
        <f>F33</f>
        <v>91.68</v>
      </c>
      <c r="E33" s="28">
        <f>F33</f>
        <v>91.68</v>
      </c>
      <c r="F33" s="28">
        <f>ROUND(91.6843375219247,2)</f>
        <v>91.68</v>
      </c>
      <c r="G33" s="28"/>
      <c r="H33" s="38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45688</v>
      </c>
      <c r="B35" s="27"/>
      <c r="C35" s="30">
        <f>ROUND(4.3,5)</f>
        <v>4.3</v>
      </c>
      <c r="D35" s="30">
        <f>F35</f>
        <v>4.3</v>
      </c>
      <c r="E35" s="30">
        <f>F35</f>
        <v>4.3</v>
      </c>
      <c r="F35" s="30">
        <f>ROUND(4.3,5)</f>
        <v>4.3</v>
      </c>
      <c r="G35" s="28"/>
      <c r="H35" s="38"/>
    </row>
    <row r="36" spans="1:8" ht="12.75" customHeight="1">
      <c r="A36" s="26" t="s">
        <v>16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50436</v>
      </c>
      <c r="B37" s="27"/>
      <c r="C37" s="30">
        <f>ROUND(5,5)</f>
        <v>5</v>
      </c>
      <c r="D37" s="30">
        <f>F37</f>
        <v>5</v>
      </c>
      <c r="E37" s="30">
        <f>F37</f>
        <v>5</v>
      </c>
      <c r="F37" s="30">
        <f>ROUND(5,5)</f>
        <v>5</v>
      </c>
      <c r="G37" s="28"/>
      <c r="H37" s="38"/>
    </row>
    <row r="38" spans="1:8" ht="12.75" customHeight="1">
      <c r="A38" s="26" t="s">
        <v>17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55153</v>
      </c>
      <c r="B39" s="27"/>
      <c r="C39" s="30">
        <f>ROUND(4.99,5)</f>
        <v>4.99</v>
      </c>
      <c r="D39" s="30">
        <f>F39</f>
        <v>4.99</v>
      </c>
      <c r="E39" s="30">
        <f>F39</f>
        <v>4.99</v>
      </c>
      <c r="F39" s="30">
        <f>ROUND(4.99,5)</f>
        <v>4.99</v>
      </c>
      <c r="G39" s="28"/>
      <c r="H39" s="38"/>
    </row>
    <row r="40" spans="1:8" ht="12.75" customHeight="1">
      <c r="A40" s="26" t="s">
        <v>18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46875</v>
      </c>
      <c r="B41" s="27"/>
      <c r="C41" s="30">
        <f>ROUND(5.74,5)</f>
        <v>5.74</v>
      </c>
      <c r="D41" s="30">
        <f>F41</f>
        <v>5.74</v>
      </c>
      <c r="E41" s="30">
        <f>F41</f>
        <v>5.74</v>
      </c>
      <c r="F41" s="30">
        <f>ROUND(5.74,5)</f>
        <v>5.74</v>
      </c>
      <c r="G41" s="28"/>
      <c r="H41" s="38"/>
    </row>
    <row r="42" spans="1:8" ht="12.75" customHeight="1">
      <c r="A42" s="26" t="s">
        <v>19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48837</v>
      </c>
      <c r="B43" s="27"/>
      <c r="C43" s="30">
        <f>ROUND(12.7,5)</f>
        <v>12.7</v>
      </c>
      <c r="D43" s="30">
        <f>F43</f>
        <v>12.7</v>
      </c>
      <c r="E43" s="30">
        <f>F43</f>
        <v>12.7</v>
      </c>
      <c r="F43" s="30">
        <f>ROUND(12.7,5)</f>
        <v>12.7</v>
      </c>
      <c r="G43" s="28"/>
      <c r="H43" s="38"/>
    </row>
    <row r="44" spans="1:8" ht="12.75" customHeight="1">
      <c r="A44" s="26" t="s">
        <v>20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44985</v>
      </c>
      <c r="B45" s="27"/>
      <c r="C45" s="30">
        <f>ROUND(6.95,5)</f>
        <v>6.95</v>
      </c>
      <c r="D45" s="30">
        <f>F45</f>
        <v>6.95</v>
      </c>
      <c r="E45" s="30">
        <f>F45</f>
        <v>6.95</v>
      </c>
      <c r="F45" s="30">
        <f>ROUND(6.95,5)</f>
        <v>6.95</v>
      </c>
      <c r="G45" s="28"/>
      <c r="H45" s="38"/>
    </row>
    <row r="46" spans="1:8" ht="12.75" customHeight="1">
      <c r="A46" s="26" t="s">
        <v>21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46377</v>
      </c>
      <c r="B47" s="27"/>
      <c r="C47" s="31">
        <f>ROUND(9.86,3)</f>
        <v>9.86</v>
      </c>
      <c r="D47" s="31">
        <f>F47</f>
        <v>9.86</v>
      </c>
      <c r="E47" s="31">
        <f>F47</f>
        <v>9.86</v>
      </c>
      <c r="F47" s="31">
        <f>ROUND(9.86,3)</f>
        <v>9.86</v>
      </c>
      <c r="G47" s="28"/>
      <c r="H47" s="38"/>
    </row>
    <row r="48" spans="1:8" ht="12.75" customHeight="1">
      <c r="A48" s="26" t="s">
        <v>22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45267</v>
      </c>
      <c r="B49" s="27"/>
      <c r="C49" s="31">
        <f>ROUND(2.8,3)</f>
        <v>2.8</v>
      </c>
      <c r="D49" s="31">
        <f>F49</f>
        <v>2.8</v>
      </c>
      <c r="E49" s="31">
        <f>F49</f>
        <v>2.8</v>
      </c>
      <c r="F49" s="31">
        <f>ROUND(2.8,3)</f>
        <v>2.8</v>
      </c>
      <c r="G49" s="28"/>
      <c r="H49" s="38"/>
    </row>
    <row r="50" spans="1:8" ht="12.75" customHeight="1">
      <c r="A50" s="26" t="s">
        <v>23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48920</v>
      </c>
      <c r="B51" s="27"/>
      <c r="C51" s="31">
        <f>ROUND(4.8,3)</f>
        <v>4.8</v>
      </c>
      <c r="D51" s="31">
        <f>F51</f>
        <v>4.8</v>
      </c>
      <c r="E51" s="31">
        <f>F51</f>
        <v>4.8</v>
      </c>
      <c r="F51" s="31">
        <f>ROUND(4.8,3)</f>
        <v>4.8</v>
      </c>
      <c r="G51" s="28"/>
      <c r="H51" s="38"/>
    </row>
    <row r="52" spans="1:8" ht="12.75" customHeight="1">
      <c r="A52" s="26" t="s">
        <v>24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44286</v>
      </c>
      <c r="B53" s="27"/>
      <c r="C53" s="31">
        <f>ROUND(4.76,3)</f>
        <v>4.76</v>
      </c>
      <c r="D53" s="31">
        <f>F53</f>
        <v>4.76</v>
      </c>
      <c r="E53" s="31">
        <f>F53</f>
        <v>4.76</v>
      </c>
      <c r="F53" s="31">
        <f>ROUND(4.76,3)</f>
        <v>4.76</v>
      </c>
      <c r="G53" s="28"/>
      <c r="H53" s="38"/>
    </row>
    <row r="54" spans="1:8" ht="12.75" customHeight="1">
      <c r="A54" s="26" t="s">
        <v>25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49765</v>
      </c>
      <c r="B55" s="27"/>
      <c r="C55" s="31">
        <f>ROUND(11.63,3)</f>
        <v>11.63</v>
      </c>
      <c r="D55" s="31">
        <f>F55</f>
        <v>11.63</v>
      </c>
      <c r="E55" s="31">
        <f>F55</f>
        <v>11.63</v>
      </c>
      <c r="F55" s="31">
        <f>ROUND(11.63,3)</f>
        <v>11.63</v>
      </c>
      <c r="G55" s="28"/>
      <c r="H55" s="38"/>
    </row>
    <row r="56" spans="1:8" ht="12.75" customHeight="1">
      <c r="A56" s="26" t="s">
        <v>26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46843</v>
      </c>
      <c r="B57" s="27"/>
      <c r="C57" s="31">
        <f>ROUND(4.8,3)</f>
        <v>4.8</v>
      </c>
      <c r="D57" s="31">
        <f>F57</f>
        <v>4.8</v>
      </c>
      <c r="E57" s="31">
        <f>F57</f>
        <v>4.8</v>
      </c>
      <c r="F57" s="31">
        <f>ROUND(4.8,3)</f>
        <v>4.8</v>
      </c>
      <c r="G57" s="28"/>
      <c r="H57" s="38"/>
    </row>
    <row r="58" spans="1:8" ht="12.75" customHeight="1">
      <c r="A58" s="26" t="s">
        <v>27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44592</v>
      </c>
      <c r="B59" s="27"/>
      <c r="C59" s="31">
        <f>ROUND(2.5,3)</f>
        <v>2.5</v>
      </c>
      <c r="D59" s="31">
        <f>F59</f>
        <v>2.5</v>
      </c>
      <c r="E59" s="31">
        <f>F59</f>
        <v>2.5</v>
      </c>
      <c r="F59" s="31">
        <f>ROUND(2.5,3)</f>
        <v>2.5</v>
      </c>
      <c r="G59" s="28"/>
      <c r="H59" s="38"/>
    </row>
    <row r="60" spans="1:8" ht="12.75" customHeight="1">
      <c r="A60" s="26" t="s">
        <v>28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47907</v>
      </c>
      <c r="B61" s="27"/>
      <c r="C61" s="31">
        <f>ROUND(11.195,3)</f>
        <v>11.195</v>
      </c>
      <c r="D61" s="31">
        <f>F61</f>
        <v>11.195</v>
      </c>
      <c r="E61" s="31">
        <f>F61</f>
        <v>11.195</v>
      </c>
      <c r="F61" s="31">
        <f>ROUND(11.195,3)</f>
        <v>11.195</v>
      </c>
      <c r="G61" s="28"/>
      <c r="H61" s="38"/>
    </row>
    <row r="62" spans="1:8" ht="12.75" customHeight="1">
      <c r="A62" s="26" t="s">
        <v>29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43958</v>
      </c>
      <c r="B63" s="27"/>
      <c r="C63" s="30">
        <f>ROUND(4.3,5)</f>
        <v>4.3</v>
      </c>
      <c r="D63" s="30">
        <f>F63</f>
        <v>133.42423</v>
      </c>
      <c r="E63" s="30">
        <f>F63</f>
        <v>133.42423</v>
      </c>
      <c r="F63" s="30">
        <f>ROUND(133.42423,5)</f>
        <v>133.42423</v>
      </c>
      <c r="G63" s="28"/>
      <c r="H63" s="38"/>
    </row>
    <row r="64" spans="1:8" ht="12.75" customHeight="1">
      <c r="A64" s="26">
        <v>44049</v>
      </c>
      <c r="B64" s="27"/>
      <c r="C64" s="30">
        <f>ROUND(4.3,5)</f>
        <v>4.3</v>
      </c>
      <c r="D64" s="30">
        <f>F64</f>
        <v>134.03258</v>
      </c>
      <c r="E64" s="30">
        <f>F64</f>
        <v>134.03258</v>
      </c>
      <c r="F64" s="30">
        <f>ROUND(134.03258,5)</f>
        <v>134.03258</v>
      </c>
      <c r="G64" s="28"/>
      <c r="H64" s="38"/>
    </row>
    <row r="65" spans="1:8" ht="12.75" customHeight="1">
      <c r="A65" s="26">
        <v>44140</v>
      </c>
      <c r="B65" s="27"/>
      <c r="C65" s="30">
        <f>ROUND(4.3,5)</f>
        <v>4.3</v>
      </c>
      <c r="D65" s="30">
        <f>F65</f>
        <v>136.15367</v>
      </c>
      <c r="E65" s="30">
        <f>F65</f>
        <v>136.15367</v>
      </c>
      <c r="F65" s="30">
        <f>ROUND(136.15367,5)</f>
        <v>136.15367</v>
      </c>
      <c r="G65" s="28"/>
      <c r="H65" s="38"/>
    </row>
    <row r="66" spans="1:8" ht="12.75" customHeight="1">
      <c r="A66" s="26">
        <v>44231</v>
      </c>
      <c r="B66" s="27"/>
      <c r="C66" s="30">
        <f>ROUND(4.3,5)</f>
        <v>4.3</v>
      </c>
      <c r="D66" s="30">
        <f>F66</f>
        <v>136.79838</v>
      </c>
      <c r="E66" s="30">
        <f>F66</f>
        <v>136.79838</v>
      </c>
      <c r="F66" s="30">
        <f>ROUND(136.79838,5)</f>
        <v>136.79838</v>
      </c>
      <c r="G66" s="28"/>
      <c r="H66" s="38"/>
    </row>
    <row r="67" spans="1:8" ht="12.75" customHeight="1">
      <c r="A67" s="26">
        <v>44322</v>
      </c>
      <c r="B67" s="27"/>
      <c r="C67" s="30">
        <f>ROUND(4.3,5)</f>
        <v>4.3</v>
      </c>
      <c r="D67" s="30">
        <f>F67</f>
        <v>138.88313</v>
      </c>
      <c r="E67" s="30">
        <f>F67</f>
        <v>138.88313</v>
      </c>
      <c r="F67" s="30">
        <f>ROUND(138.88313,5)</f>
        <v>138.88313</v>
      </c>
      <c r="G67" s="28"/>
      <c r="H67" s="38"/>
    </row>
    <row r="68" spans="1:8" ht="12.75" customHeight="1">
      <c r="A68" s="26" t="s">
        <v>30</v>
      </c>
      <c r="B68" s="27"/>
      <c r="C68" s="29"/>
      <c r="D68" s="29"/>
      <c r="E68" s="29"/>
      <c r="F68" s="29"/>
      <c r="G68" s="28"/>
      <c r="H68" s="38"/>
    </row>
    <row r="69" spans="1:8" ht="12.75" customHeight="1">
      <c r="A69" s="26">
        <v>43958</v>
      </c>
      <c r="B69" s="27"/>
      <c r="C69" s="30">
        <f>ROUND(93.214,5)</f>
        <v>93.214</v>
      </c>
      <c r="D69" s="30">
        <f>F69</f>
        <v>93.81681</v>
      </c>
      <c r="E69" s="30">
        <f>F69</f>
        <v>93.81681</v>
      </c>
      <c r="F69" s="30">
        <f>ROUND(93.81681,5)</f>
        <v>93.81681</v>
      </c>
      <c r="G69" s="28"/>
      <c r="H69" s="38"/>
    </row>
    <row r="70" spans="1:8" ht="12.75" customHeight="1">
      <c r="A70" s="26">
        <v>44049</v>
      </c>
      <c r="B70" s="27"/>
      <c r="C70" s="30">
        <f>ROUND(93.214,5)</f>
        <v>93.214</v>
      </c>
      <c r="D70" s="30">
        <f>F70</f>
        <v>95.30369</v>
      </c>
      <c r="E70" s="30">
        <f>F70</f>
        <v>95.30369</v>
      </c>
      <c r="F70" s="30">
        <f>ROUND(95.30369,5)</f>
        <v>95.30369</v>
      </c>
      <c r="G70" s="28"/>
      <c r="H70" s="38"/>
    </row>
    <row r="71" spans="1:8" ht="12.75" customHeight="1">
      <c r="A71" s="26">
        <v>44140</v>
      </c>
      <c r="B71" s="27"/>
      <c r="C71" s="30">
        <f>ROUND(93.214,5)</f>
        <v>93.214</v>
      </c>
      <c r="D71" s="30">
        <f>F71</f>
        <v>95.6695</v>
      </c>
      <c r="E71" s="30">
        <f>F71</f>
        <v>95.6695</v>
      </c>
      <c r="F71" s="30">
        <f>ROUND(95.6695,5)</f>
        <v>95.6695</v>
      </c>
      <c r="G71" s="28"/>
      <c r="H71" s="38"/>
    </row>
    <row r="72" spans="1:8" ht="12.75" customHeight="1">
      <c r="A72" s="26">
        <v>44231</v>
      </c>
      <c r="B72" s="27"/>
      <c r="C72" s="30">
        <f>ROUND(93.214,5)</f>
        <v>93.214</v>
      </c>
      <c r="D72" s="30">
        <f>F72</f>
        <v>97.19668</v>
      </c>
      <c r="E72" s="30">
        <f>F72</f>
        <v>97.19668</v>
      </c>
      <c r="F72" s="30">
        <f>ROUND(97.19668,5)</f>
        <v>97.19668</v>
      </c>
      <c r="G72" s="28"/>
      <c r="H72" s="38"/>
    </row>
    <row r="73" spans="1:8" ht="12.75" customHeight="1">
      <c r="A73" s="26">
        <v>44322</v>
      </c>
      <c r="B73" s="27"/>
      <c r="C73" s="30">
        <f>ROUND(93.214,5)</f>
        <v>93.214</v>
      </c>
      <c r="D73" s="30">
        <f>F73</f>
        <v>97.52185</v>
      </c>
      <c r="E73" s="30">
        <f>F73</f>
        <v>97.52185</v>
      </c>
      <c r="F73" s="30">
        <f>ROUND(97.52185,5)</f>
        <v>97.52185</v>
      </c>
      <c r="G73" s="28"/>
      <c r="H73" s="38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38"/>
    </row>
    <row r="75" spans="1:8" ht="12.75" customHeight="1">
      <c r="A75" s="26">
        <v>43958</v>
      </c>
      <c r="B75" s="27"/>
      <c r="C75" s="30">
        <f>ROUND(10.95,5)</f>
        <v>10.95</v>
      </c>
      <c r="D75" s="30">
        <f>F75</f>
        <v>11.03319</v>
      </c>
      <c r="E75" s="30">
        <f>F75</f>
        <v>11.03319</v>
      </c>
      <c r="F75" s="30">
        <f>ROUND(11.03319,5)</f>
        <v>11.03319</v>
      </c>
      <c r="G75" s="28"/>
      <c r="H75" s="38"/>
    </row>
    <row r="76" spans="1:8" ht="12.75" customHeight="1">
      <c r="A76" s="26">
        <v>44049</v>
      </c>
      <c r="B76" s="27"/>
      <c r="C76" s="30">
        <f>ROUND(10.95,5)</f>
        <v>10.95</v>
      </c>
      <c r="D76" s="30">
        <f>F76</f>
        <v>11.23065</v>
      </c>
      <c r="E76" s="30">
        <f>F76</f>
        <v>11.23065</v>
      </c>
      <c r="F76" s="30">
        <f>ROUND(11.23065,5)</f>
        <v>11.23065</v>
      </c>
      <c r="G76" s="28"/>
      <c r="H76" s="38"/>
    </row>
    <row r="77" spans="1:8" ht="12.75" customHeight="1">
      <c r="A77" s="26">
        <v>44140</v>
      </c>
      <c r="B77" s="27"/>
      <c r="C77" s="30">
        <f>ROUND(10.95,5)</f>
        <v>10.95</v>
      </c>
      <c r="D77" s="30">
        <f>F77</f>
        <v>11.42189</v>
      </c>
      <c r="E77" s="30">
        <f>F77</f>
        <v>11.42189</v>
      </c>
      <c r="F77" s="30">
        <f>ROUND(11.42189,5)</f>
        <v>11.42189</v>
      </c>
      <c r="G77" s="28"/>
      <c r="H77" s="38"/>
    </row>
    <row r="78" spans="1:8" ht="12.75" customHeight="1">
      <c r="A78" s="26">
        <v>44231</v>
      </c>
      <c r="B78" s="27"/>
      <c r="C78" s="30">
        <f>ROUND(10.95,5)</f>
        <v>10.95</v>
      </c>
      <c r="D78" s="30">
        <f>F78</f>
        <v>11.63255</v>
      </c>
      <c r="E78" s="30">
        <f>F78</f>
        <v>11.63255</v>
      </c>
      <c r="F78" s="30">
        <f>ROUND(11.63255,5)</f>
        <v>11.63255</v>
      </c>
      <c r="G78" s="28"/>
      <c r="H78" s="38"/>
    </row>
    <row r="79" spans="1:8" ht="12.75" customHeight="1">
      <c r="A79" s="26">
        <v>44322</v>
      </c>
      <c r="B79" s="27"/>
      <c r="C79" s="30">
        <f>ROUND(10.95,5)</f>
        <v>10.95</v>
      </c>
      <c r="D79" s="30">
        <f>F79</f>
        <v>11.87301</v>
      </c>
      <c r="E79" s="30">
        <f>F79</f>
        <v>11.87301</v>
      </c>
      <c r="F79" s="30">
        <f>ROUND(11.87301,5)</f>
        <v>11.87301</v>
      </c>
      <c r="G79" s="28"/>
      <c r="H79" s="38"/>
    </row>
    <row r="80" spans="1:8" ht="12.75" customHeight="1">
      <c r="A80" s="26" t="s">
        <v>32</v>
      </c>
      <c r="B80" s="27"/>
      <c r="C80" s="29"/>
      <c r="D80" s="29"/>
      <c r="E80" s="29"/>
      <c r="F80" s="29"/>
      <c r="G80" s="28"/>
      <c r="H80" s="38"/>
    </row>
    <row r="81" spans="1:8" ht="12.75" customHeight="1">
      <c r="A81" s="26">
        <v>43958</v>
      </c>
      <c r="B81" s="27"/>
      <c r="C81" s="30">
        <f>ROUND(11.39,5)</f>
        <v>11.39</v>
      </c>
      <c r="D81" s="30">
        <f>F81</f>
        <v>11.4705</v>
      </c>
      <c r="E81" s="30">
        <f>F81</f>
        <v>11.4705</v>
      </c>
      <c r="F81" s="30">
        <f>ROUND(11.4705,5)</f>
        <v>11.4705</v>
      </c>
      <c r="G81" s="28"/>
      <c r="H81" s="38"/>
    </row>
    <row r="82" spans="1:8" ht="12.75" customHeight="1">
      <c r="A82" s="26">
        <v>44049</v>
      </c>
      <c r="B82" s="27"/>
      <c r="C82" s="30">
        <f>ROUND(11.39,5)</f>
        <v>11.39</v>
      </c>
      <c r="D82" s="30">
        <f>F82</f>
        <v>11.66299</v>
      </c>
      <c r="E82" s="30">
        <f>F82</f>
        <v>11.66299</v>
      </c>
      <c r="F82" s="30">
        <f>ROUND(11.66299,5)</f>
        <v>11.66299</v>
      </c>
      <c r="G82" s="28"/>
      <c r="H82" s="38"/>
    </row>
    <row r="83" spans="1:8" ht="12.75" customHeight="1">
      <c r="A83" s="26">
        <v>44140</v>
      </c>
      <c r="B83" s="27"/>
      <c r="C83" s="30">
        <f>ROUND(11.39,5)</f>
        <v>11.39</v>
      </c>
      <c r="D83" s="30">
        <f>F83</f>
        <v>11.85773</v>
      </c>
      <c r="E83" s="30">
        <f>F83</f>
        <v>11.85773</v>
      </c>
      <c r="F83" s="30">
        <f>ROUND(11.85773,5)</f>
        <v>11.85773</v>
      </c>
      <c r="G83" s="28"/>
      <c r="H83" s="38"/>
    </row>
    <row r="84" spans="1:8" ht="12.75" customHeight="1">
      <c r="A84" s="26">
        <v>44231</v>
      </c>
      <c r="B84" s="27"/>
      <c r="C84" s="30">
        <f>ROUND(11.39,5)</f>
        <v>11.39</v>
      </c>
      <c r="D84" s="30">
        <f>F84</f>
        <v>12.0666</v>
      </c>
      <c r="E84" s="30">
        <f>F84</f>
        <v>12.0666</v>
      </c>
      <c r="F84" s="30">
        <f>ROUND(12.0666,5)</f>
        <v>12.0666</v>
      </c>
      <c r="G84" s="28"/>
      <c r="H84" s="38"/>
    </row>
    <row r="85" spans="1:8" ht="12.75" customHeight="1">
      <c r="A85" s="26">
        <v>44322</v>
      </c>
      <c r="B85" s="27"/>
      <c r="C85" s="30">
        <f>ROUND(11.39,5)</f>
        <v>11.39</v>
      </c>
      <c r="D85" s="30">
        <f>F85</f>
        <v>12.29844</v>
      </c>
      <c r="E85" s="30">
        <f>F85</f>
        <v>12.29844</v>
      </c>
      <c r="F85" s="30">
        <f>ROUND(12.29844,5)</f>
        <v>12.29844</v>
      </c>
      <c r="G85" s="28"/>
      <c r="H85" s="38"/>
    </row>
    <row r="86" spans="1:8" ht="12.75" customHeight="1">
      <c r="A86" s="26" t="s">
        <v>33</v>
      </c>
      <c r="B86" s="27"/>
      <c r="C86" s="29"/>
      <c r="D86" s="29"/>
      <c r="E86" s="29"/>
      <c r="F86" s="29"/>
      <c r="G86" s="28"/>
      <c r="H86" s="38"/>
    </row>
    <row r="87" spans="1:8" ht="12.75" customHeight="1">
      <c r="A87" s="26">
        <v>43958</v>
      </c>
      <c r="B87" s="27"/>
      <c r="C87" s="30">
        <f>ROUND(88.87781,5)</f>
        <v>88.87781</v>
      </c>
      <c r="D87" s="30">
        <f>F87</f>
        <v>89.45259</v>
      </c>
      <c r="E87" s="30">
        <f>F87</f>
        <v>89.45259</v>
      </c>
      <c r="F87" s="30">
        <f>ROUND(89.45259,5)</f>
        <v>89.45259</v>
      </c>
      <c r="G87" s="28"/>
      <c r="H87" s="38"/>
    </row>
    <row r="88" spans="1:8" ht="12.75" customHeight="1">
      <c r="A88" s="26">
        <v>44049</v>
      </c>
      <c r="B88" s="27"/>
      <c r="C88" s="30">
        <f>ROUND(88.87781,5)</f>
        <v>88.87781</v>
      </c>
      <c r="D88" s="30">
        <f>F88</f>
        <v>90.8703</v>
      </c>
      <c r="E88" s="30">
        <f>F88</f>
        <v>90.8703</v>
      </c>
      <c r="F88" s="30">
        <f>ROUND(90.8703,5)</f>
        <v>90.8703</v>
      </c>
      <c r="G88" s="28"/>
      <c r="H88" s="38"/>
    </row>
    <row r="89" spans="1:8" ht="12.75" customHeight="1">
      <c r="A89" s="26">
        <v>44140</v>
      </c>
      <c r="B89" s="27"/>
      <c r="C89" s="30">
        <f>ROUND(88.87781,5)</f>
        <v>88.87781</v>
      </c>
      <c r="D89" s="30">
        <f>F89</f>
        <v>91.08858</v>
      </c>
      <c r="E89" s="30">
        <f>F89</f>
        <v>91.08858</v>
      </c>
      <c r="F89" s="30">
        <f>ROUND(91.08858,5)</f>
        <v>91.08858</v>
      </c>
      <c r="G89" s="28"/>
      <c r="H89" s="38"/>
    </row>
    <row r="90" spans="1:8" ht="12.75" customHeight="1">
      <c r="A90" s="26">
        <v>44231</v>
      </c>
      <c r="B90" s="27"/>
      <c r="C90" s="30">
        <f>ROUND(88.87781,5)</f>
        <v>88.87781</v>
      </c>
      <c r="D90" s="30">
        <f>F90</f>
        <v>92.54261</v>
      </c>
      <c r="E90" s="30">
        <f>F90</f>
        <v>92.54261</v>
      </c>
      <c r="F90" s="30">
        <f>ROUND(92.54261,5)</f>
        <v>92.54261</v>
      </c>
      <c r="G90" s="28"/>
      <c r="H90" s="38"/>
    </row>
    <row r="91" spans="1:8" ht="12.75" customHeight="1">
      <c r="A91" s="26">
        <v>44322</v>
      </c>
      <c r="B91" s="27"/>
      <c r="C91" s="30">
        <f>ROUND(88.87781,5)</f>
        <v>88.87781</v>
      </c>
      <c r="D91" s="30">
        <f>F91</f>
        <v>92.71718</v>
      </c>
      <c r="E91" s="30">
        <f>F91</f>
        <v>92.71718</v>
      </c>
      <c r="F91" s="30">
        <f>ROUND(92.71718,5)</f>
        <v>92.71718</v>
      </c>
      <c r="G91" s="28"/>
      <c r="H91" s="38"/>
    </row>
    <row r="92" spans="1:8" ht="12.75" customHeight="1">
      <c r="A92" s="26" t="s">
        <v>34</v>
      </c>
      <c r="B92" s="27"/>
      <c r="C92" s="29"/>
      <c r="D92" s="29"/>
      <c r="E92" s="29"/>
      <c r="F92" s="29"/>
      <c r="G92" s="28"/>
      <c r="H92" s="38"/>
    </row>
    <row r="93" spans="1:8" ht="12.75" customHeight="1">
      <c r="A93" s="26">
        <v>43958</v>
      </c>
      <c r="B93" s="27"/>
      <c r="C93" s="30">
        <f>ROUND(11.74,5)</f>
        <v>11.74</v>
      </c>
      <c r="D93" s="30">
        <f>F93</f>
        <v>11.81876</v>
      </c>
      <c r="E93" s="30">
        <f>F93</f>
        <v>11.81876</v>
      </c>
      <c r="F93" s="30">
        <f>ROUND(11.81876,5)</f>
        <v>11.81876</v>
      </c>
      <c r="G93" s="28"/>
      <c r="H93" s="38"/>
    </row>
    <row r="94" spans="1:8" ht="12.75" customHeight="1">
      <c r="A94" s="26">
        <v>44049</v>
      </c>
      <c r="B94" s="27"/>
      <c r="C94" s="30">
        <f>ROUND(11.74,5)</f>
        <v>11.74</v>
      </c>
      <c r="D94" s="30">
        <f>F94</f>
        <v>12.00529</v>
      </c>
      <c r="E94" s="30">
        <f>F94</f>
        <v>12.00529</v>
      </c>
      <c r="F94" s="30">
        <f>ROUND(12.00529,5)</f>
        <v>12.00529</v>
      </c>
      <c r="G94" s="28"/>
      <c r="H94" s="38"/>
    </row>
    <row r="95" spans="1:8" ht="12.75" customHeight="1">
      <c r="A95" s="26">
        <v>44140</v>
      </c>
      <c r="B95" s="27"/>
      <c r="C95" s="30">
        <f>ROUND(11.74,5)</f>
        <v>11.74</v>
      </c>
      <c r="D95" s="30">
        <f>F95</f>
        <v>12.18383</v>
      </c>
      <c r="E95" s="30">
        <f>F95</f>
        <v>12.18383</v>
      </c>
      <c r="F95" s="30">
        <f>ROUND(12.18383,5)</f>
        <v>12.18383</v>
      </c>
      <c r="G95" s="28"/>
      <c r="H95" s="38"/>
    </row>
    <row r="96" spans="1:8" ht="12.75" customHeight="1">
      <c r="A96" s="26">
        <v>44231</v>
      </c>
      <c r="B96" s="27"/>
      <c r="C96" s="30">
        <f>ROUND(11.74,5)</f>
        <v>11.74</v>
      </c>
      <c r="D96" s="30">
        <f>F96</f>
        <v>12.37799</v>
      </c>
      <c r="E96" s="30">
        <f>F96</f>
        <v>12.37799</v>
      </c>
      <c r="F96" s="30">
        <f>ROUND(12.37799,5)</f>
        <v>12.37799</v>
      </c>
      <c r="G96" s="28"/>
      <c r="H96" s="38"/>
    </row>
    <row r="97" spans="1:8" ht="12.75" customHeight="1">
      <c r="A97" s="26">
        <v>44322</v>
      </c>
      <c r="B97" s="27"/>
      <c r="C97" s="30">
        <f>ROUND(11.74,5)</f>
        <v>11.74</v>
      </c>
      <c r="D97" s="30">
        <f>F97</f>
        <v>12.59357</v>
      </c>
      <c r="E97" s="30">
        <f>F97</f>
        <v>12.59357</v>
      </c>
      <c r="F97" s="30">
        <f>ROUND(12.59357,5)</f>
        <v>12.59357</v>
      </c>
      <c r="G97" s="28"/>
      <c r="H97" s="38"/>
    </row>
    <row r="98" spans="1:8" ht="12.75" customHeight="1">
      <c r="A98" s="26" t="s">
        <v>35</v>
      </c>
      <c r="B98" s="27"/>
      <c r="C98" s="29"/>
      <c r="D98" s="29"/>
      <c r="E98" s="29"/>
      <c r="F98" s="29"/>
      <c r="G98" s="28"/>
      <c r="H98" s="38"/>
    </row>
    <row r="99" spans="1:8" ht="12.75" customHeight="1">
      <c r="A99" s="26">
        <v>43958</v>
      </c>
      <c r="B99" s="27"/>
      <c r="C99" s="30">
        <f>ROUND(5,5)</f>
        <v>5</v>
      </c>
      <c r="D99" s="30">
        <f>F99</f>
        <v>100.62897</v>
      </c>
      <c r="E99" s="30">
        <f>F99</f>
        <v>100.62897</v>
      </c>
      <c r="F99" s="30">
        <f>ROUND(100.62897,5)</f>
        <v>100.62897</v>
      </c>
      <c r="G99" s="28"/>
      <c r="H99" s="38"/>
    </row>
    <row r="100" spans="1:8" ht="12.75" customHeight="1">
      <c r="A100" s="26">
        <v>44049</v>
      </c>
      <c r="B100" s="27"/>
      <c r="C100" s="30">
        <f>ROUND(5,5)</f>
        <v>5</v>
      </c>
      <c r="D100" s="30">
        <f>F100</f>
        <v>100.52939</v>
      </c>
      <c r="E100" s="30">
        <f>F100</f>
        <v>100.52939</v>
      </c>
      <c r="F100" s="30">
        <f>ROUND(100.52939,5)</f>
        <v>100.52939</v>
      </c>
      <c r="G100" s="28"/>
      <c r="H100" s="38"/>
    </row>
    <row r="101" spans="1:8" ht="12.75" customHeight="1">
      <c r="A101" s="26">
        <v>44140</v>
      </c>
      <c r="B101" s="27"/>
      <c r="C101" s="30">
        <f>ROUND(5,5)</f>
        <v>5</v>
      </c>
      <c r="D101" s="30">
        <f>F101</f>
        <v>102.12036</v>
      </c>
      <c r="E101" s="30">
        <f>F101</f>
        <v>102.12036</v>
      </c>
      <c r="F101" s="30">
        <f>ROUND(102.12036,5)</f>
        <v>102.12036</v>
      </c>
      <c r="G101" s="28"/>
      <c r="H101" s="38"/>
    </row>
    <row r="102" spans="1:8" ht="12.75" customHeight="1">
      <c r="A102" s="26">
        <v>44231</v>
      </c>
      <c r="B102" s="27"/>
      <c r="C102" s="30">
        <f>ROUND(5,5)</f>
        <v>5</v>
      </c>
      <c r="D102" s="30">
        <f>F102</f>
        <v>102.03061</v>
      </c>
      <c r="E102" s="30">
        <f>F102</f>
        <v>102.03061</v>
      </c>
      <c r="F102" s="30">
        <f>ROUND(102.03061,5)</f>
        <v>102.03061</v>
      </c>
      <c r="G102" s="28"/>
      <c r="H102" s="38"/>
    </row>
    <row r="103" spans="1:8" ht="12.75" customHeight="1">
      <c r="A103" s="26">
        <v>44322</v>
      </c>
      <c r="B103" s="27"/>
      <c r="C103" s="30">
        <f>ROUND(5,5)</f>
        <v>5</v>
      </c>
      <c r="D103" s="30">
        <f>F103</f>
        <v>103.58485</v>
      </c>
      <c r="E103" s="30">
        <f>F103</f>
        <v>103.58485</v>
      </c>
      <c r="F103" s="30">
        <f>ROUND(103.58485,5)</f>
        <v>103.58485</v>
      </c>
      <c r="G103" s="28"/>
      <c r="H103" s="38"/>
    </row>
    <row r="104" spans="1:8" ht="12.75" customHeight="1">
      <c r="A104" s="26" t="s">
        <v>36</v>
      </c>
      <c r="B104" s="27"/>
      <c r="C104" s="29"/>
      <c r="D104" s="29"/>
      <c r="E104" s="29"/>
      <c r="F104" s="29"/>
      <c r="G104" s="28"/>
      <c r="H104" s="38"/>
    </row>
    <row r="105" spans="1:8" ht="12.75" customHeight="1">
      <c r="A105" s="26">
        <v>43958</v>
      </c>
      <c r="B105" s="27"/>
      <c r="C105" s="30">
        <f>ROUND(11.735,5)</f>
        <v>11.735</v>
      </c>
      <c r="D105" s="30">
        <f>F105</f>
        <v>11.81126</v>
      </c>
      <c r="E105" s="30">
        <f>F105</f>
        <v>11.81126</v>
      </c>
      <c r="F105" s="30">
        <f>ROUND(11.81126,5)</f>
        <v>11.81126</v>
      </c>
      <c r="G105" s="28"/>
      <c r="H105" s="38"/>
    </row>
    <row r="106" spans="1:8" ht="12.75" customHeight="1">
      <c r="A106" s="26">
        <v>44049</v>
      </c>
      <c r="B106" s="27"/>
      <c r="C106" s="30">
        <f>ROUND(11.735,5)</f>
        <v>11.735</v>
      </c>
      <c r="D106" s="30">
        <f>F106</f>
        <v>11.99173</v>
      </c>
      <c r="E106" s="30">
        <f>F106</f>
        <v>11.99173</v>
      </c>
      <c r="F106" s="30">
        <f>ROUND(11.99173,5)</f>
        <v>11.99173</v>
      </c>
      <c r="G106" s="28"/>
      <c r="H106" s="38"/>
    </row>
    <row r="107" spans="1:8" ht="12.75" customHeight="1">
      <c r="A107" s="26">
        <v>44140</v>
      </c>
      <c r="B107" s="27"/>
      <c r="C107" s="30">
        <f>ROUND(11.735,5)</f>
        <v>11.735</v>
      </c>
      <c r="D107" s="30">
        <f>F107</f>
        <v>12.16414</v>
      </c>
      <c r="E107" s="30">
        <f>F107</f>
        <v>12.16414</v>
      </c>
      <c r="F107" s="30">
        <f>ROUND(12.16414,5)</f>
        <v>12.16414</v>
      </c>
      <c r="G107" s="28"/>
      <c r="H107" s="38"/>
    </row>
    <row r="108" spans="1:8" ht="12.75" customHeight="1">
      <c r="A108" s="26">
        <v>44231</v>
      </c>
      <c r="B108" s="27"/>
      <c r="C108" s="30">
        <f>ROUND(11.735,5)</f>
        <v>11.735</v>
      </c>
      <c r="D108" s="30">
        <f>F108</f>
        <v>12.35144</v>
      </c>
      <c r="E108" s="30">
        <f>F108</f>
        <v>12.35144</v>
      </c>
      <c r="F108" s="30">
        <f>ROUND(12.35144,5)</f>
        <v>12.35144</v>
      </c>
      <c r="G108" s="28"/>
      <c r="H108" s="38"/>
    </row>
    <row r="109" spans="1:8" ht="12.75" customHeight="1">
      <c r="A109" s="26">
        <v>44322</v>
      </c>
      <c r="B109" s="27"/>
      <c r="C109" s="30">
        <f>ROUND(11.735,5)</f>
        <v>11.735</v>
      </c>
      <c r="D109" s="30">
        <f>F109</f>
        <v>12.55908</v>
      </c>
      <c r="E109" s="30">
        <f>F109</f>
        <v>12.55908</v>
      </c>
      <c r="F109" s="30">
        <f>ROUND(12.55908,5)</f>
        <v>12.55908</v>
      </c>
      <c r="G109" s="28"/>
      <c r="H109" s="38"/>
    </row>
    <row r="110" spans="1:8" ht="12.75" customHeight="1">
      <c r="A110" s="26" t="s">
        <v>37</v>
      </c>
      <c r="B110" s="27"/>
      <c r="C110" s="29"/>
      <c r="D110" s="29"/>
      <c r="E110" s="29"/>
      <c r="F110" s="29"/>
      <c r="G110" s="28"/>
      <c r="H110" s="38"/>
    </row>
    <row r="111" spans="1:8" ht="12.75" customHeight="1">
      <c r="A111" s="26">
        <v>43958</v>
      </c>
      <c r="B111" s="27"/>
      <c r="C111" s="30">
        <f>ROUND(11.78,5)</f>
        <v>11.78</v>
      </c>
      <c r="D111" s="30">
        <f>F111</f>
        <v>11.85423</v>
      </c>
      <c r="E111" s="30">
        <f>F111</f>
        <v>11.85423</v>
      </c>
      <c r="F111" s="30">
        <f>ROUND(11.85423,5)</f>
        <v>11.85423</v>
      </c>
      <c r="G111" s="28"/>
      <c r="H111" s="38"/>
    </row>
    <row r="112" spans="1:8" ht="12.75" customHeight="1">
      <c r="A112" s="26">
        <v>44049</v>
      </c>
      <c r="B112" s="27"/>
      <c r="C112" s="30">
        <f>ROUND(11.78,5)</f>
        <v>11.78</v>
      </c>
      <c r="D112" s="30">
        <f>F112</f>
        <v>12.02984</v>
      </c>
      <c r="E112" s="30">
        <f>F112</f>
        <v>12.02984</v>
      </c>
      <c r="F112" s="30">
        <f>ROUND(12.02984,5)</f>
        <v>12.02984</v>
      </c>
      <c r="G112" s="28"/>
      <c r="H112" s="38"/>
    </row>
    <row r="113" spans="1:8" ht="12.75" customHeight="1">
      <c r="A113" s="26">
        <v>44140</v>
      </c>
      <c r="B113" s="27"/>
      <c r="C113" s="30">
        <f>ROUND(11.78,5)</f>
        <v>11.78</v>
      </c>
      <c r="D113" s="30">
        <f>F113</f>
        <v>12.19741</v>
      </c>
      <c r="E113" s="30">
        <f>F113</f>
        <v>12.19741</v>
      </c>
      <c r="F113" s="30">
        <f>ROUND(12.19741,5)</f>
        <v>12.19741</v>
      </c>
      <c r="G113" s="28"/>
      <c r="H113" s="38"/>
    </row>
    <row r="114" spans="1:8" ht="12.75" customHeight="1">
      <c r="A114" s="26">
        <v>44231</v>
      </c>
      <c r="B114" s="27"/>
      <c r="C114" s="30">
        <f>ROUND(11.78,5)</f>
        <v>11.78</v>
      </c>
      <c r="D114" s="30">
        <f>F114</f>
        <v>12.37933</v>
      </c>
      <c r="E114" s="30">
        <f>F114</f>
        <v>12.37933</v>
      </c>
      <c r="F114" s="30">
        <f>ROUND(12.37933,5)</f>
        <v>12.37933</v>
      </c>
      <c r="G114" s="28"/>
      <c r="H114" s="38"/>
    </row>
    <row r="115" spans="1:8" ht="12.75" customHeight="1">
      <c r="A115" s="26">
        <v>44322</v>
      </c>
      <c r="B115" s="27"/>
      <c r="C115" s="30">
        <f>ROUND(11.78,5)</f>
        <v>11.78</v>
      </c>
      <c r="D115" s="30">
        <f>F115</f>
        <v>12.58068</v>
      </c>
      <c r="E115" s="30">
        <f>F115</f>
        <v>12.58068</v>
      </c>
      <c r="F115" s="30">
        <f>ROUND(12.58068,5)</f>
        <v>12.58068</v>
      </c>
      <c r="G115" s="28"/>
      <c r="H115" s="38"/>
    </row>
    <row r="116" spans="1:8" ht="12.75" customHeight="1">
      <c r="A116" s="26" t="s">
        <v>38</v>
      </c>
      <c r="B116" s="27"/>
      <c r="C116" s="29"/>
      <c r="D116" s="29"/>
      <c r="E116" s="29"/>
      <c r="F116" s="29"/>
      <c r="G116" s="28"/>
      <c r="H116" s="38"/>
    </row>
    <row r="117" spans="1:8" ht="12.75" customHeight="1">
      <c r="A117" s="26">
        <v>43958</v>
      </c>
      <c r="B117" s="27"/>
      <c r="C117" s="30">
        <f>ROUND(88.26689,5)</f>
        <v>88.26689</v>
      </c>
      <c r="D117" s="30">
        <f>F117</f>
        <v>88.83766</v>
      </c>
      <c r="E117" s="30">
        <f>F117</f>
        <v>88.83766</v>
      </c>
      <c r="F117" s="30">
        <f>ROUND(88.83766,5)</f>
        <v>88.83766</v>
      </c>
      <c r="G117" s="28"/>
      <c r="H117" s="38"/>
    </row>
    <row r="118" spans="1:8" ht="12.75" customHeight="1">
      <c r="A118" s="26">
        <v>44049</v>
      </c>
      <c r="B118" s="27"/>
      <c r="C118" s="30">
        <f>ROUND(88.26689,5)</f>
        <v>88.26689</v>
      </c>
      <c r="D118" s="30">
        <f>F118</f>
        <v>90.24563</v>
      </c>
      <c r="E118" s="30">
        <f>F118</f>
        <v>90.24563</v>
      </c>
      <c r="F118" s="30">
        <f>ROUND(90.24563,5)</f>
        <v>90.24563</v>
      </c>
      <c r="G118" s="28"/>
      <c r="H118" s="38"/>
    </row>
    <row r="119" spans="1:8" ht="12.75" customHeight="1">
      <c r="A119" s="26">
        <v>44140</v>
      </c>
      <c r="B119" s="27"/>
      <c r="C119" s="30">
        <f>ROUND(88.26689,5)</f>
        <v>88.26689</v>
      </c>
      <c r="D119" s="30">
        <f>F119</f>
        <v>89.87881</v>
      </c>
      <c r="E119" s="30">
        <f>F119</f>
        <v>89.87881</v>
      </c>
      <c r="F119" s="30">
        <f>ROUND(89.87881,5)</f>
        <v>89.87881</v>
      </c>
      <c r="G119" s="28"/>
      <c r="H119" s="38"/>
    </row>
    <row r="120" spans="1:8" ht="12.75" customHeight="1">
      <c r="A120" s="26">
        <v>44231</v>
      </c>
      <c r="B120" s="27"/>
      <c r="C120" s="30">
        <f>ROUND(88.26689,5)</f>
        <v>88.26689</v>
      </c>
      <c r="D120" s="30">
        <f>F120</f>
        <v>91.31337</v>
      </c>
      <c r="E120" s="30">
        <f>F120</f>
        <v>91.31337</v>
      </c>
      <c r="F120" s="30">
        <f>ROUND(91.31337,5)</f>
        <v>91.31337</v>
      </c>
      <c r="G120" s="28"/>
      <c r="H120" s="38"/>
    </row>
    <row r="121" spans="1:8" ht="12.75" customHeight="1">
      <c r="A121" s="26">
        <v>44322</v>
      </c>
      <c r="B121" s="27"/>
      <c r="C121" s="30">
        <f>ROUND(88.26689,5)</f>
        <v>88.26689</v>
      </c>
      <c r="D121" s="30">
        <f>F121</f>
        <v>90.88779</v>
      </c>
      <c r="E121" s="30">
        <f>F121</f>
        <v>90.88779</v>
      </c>
      <c r="F121" s="30">
        <f>ROUND(90.88779,5)</f>
        <v>90.88779</v>
      </c>
      <c r="G121" s="28"/>
      <c r="H121" s="38"/>
    </row>
    <row r="122" spans="1:8" ht="12.75" customHeight="1">
      <c r="A122" s="26" t="s">
        <v>39</v>
      </c>
      <c r="B122" s="27"/>
      <c r="C122" s="29"/>
      <c r="D122" s="29"/>
      <c r="E122" s="29"/>
      <c r="F122" s="29"/>
      <c r="G122" s="28"/>
      <c r="H122" s="38"/>
    </row>
    <row r="123" spans="1:8" ht="12.75" customHeight="1">
      <c r="A123" s="26">
        <v>43958</v>
      </c>
      <c r="B123" s="27"/>
      <c r="C123" s="30">
        <f>ROUND(4.99,5)</f>
        <v>4.99</v>
      </c>
      <c r="D123" s="30">
        <f>F123</f>
        <v>90.97943</v>
      </c>
      <c r="E123" s="30">
        <f>F123</f>
        <v>90.97943</v>
      </c>
      <c r="F123" s="30">
        <f>ROUND(90.97943,5)</f>
        <v>90.97943</v>
      </c>
      <c r="G123" s="28"/>
      <c r="H123" s="38"/>
    </row>
    <row r="124" spans="1:8" ht="12.75" customHeight="1">
      <c r="A124" s="26">
        <v>44049</v>
      </c>
      <c r="B124" s="27"/>
      <c r="C124" s="30">
        <f>ROUND(4.99,5)</f>
        <v>4.99</v>
      </c>
      <c r="D124" s="30">
        <f>F124</f>
        <v>90.54229</v>
      </c>
      <c r="E124" s="30">
        <f>F124</f>
        <v>90.54229</v>
      </c>
      <c r="F124" s="30">
        <f>ROUND(90.54229,5)</f>
        <v>90.54229</v>
      </c>
      <c r="G124" s="28"/>
      <c r="H124" s="38"/>
    </row>
    <row r="125" spans="1:8" ht="12.75" customHeight="1">
      <c r="A125" s="26">
        <v>44140</v>
      </c>
      <c r="B125" s="27"/>
      <c r="C125" s="30">
        <f>ROUND(4.99,5)</f>
        <v>4.99</v>
      </c>
      <c r="D125" s="30">
        <f>F125</f>
        <v>91.97515</v>
      </c>
      <c r="E125" s="30">
        <f>F125</f>
        <v>91.97515</v>
      </c>
      <c r="F125" s="30">
        <f>ROUND(91.97515,5)</f>
        <v>91.97515</v>
      </c>
      <c r="G125" s="28"/>
      <c r="H125" s="38"/>
    </row>
    <row r="126" spans="1:8" ht="12.75" customHeight="1">
      <c r="A126" s="26">
        <v>44231</v>
      </c>
      <c r="B126" s="27"/>
      <c r="C126" s="30">
        <f>ROUND(4.99,5)</f>
        <v>4.99</v>
      </c>
      <c r="D126" s="30">
        <f>F126</f>
        <v>91.5239</v>
      </c>
      <c r="E126" s="30">
        <f>F126</f>
        <v>91.5239</v>
      </c>
      <c r="F126" s="30">
        <f>ROUND(91.5239,5)</f>
        <v>91.5239</v>
      </c>
      <c r="G126" s="28"/>
      <c r="H126" s="38"/>
    </row>
    <row r="127" spans="1:8" ht="12.75" customHeight="1">
      <c r="A127" s="26">
        <v>44322</v>
      </c>
      <c r="B127" s="27"/>
      <c r="C127" s="30">
        <f>ROUND(4.99,5)</f>
        <v>4.99</v>
      </c>
      <c r="D127" s="30">
        <f>F127</f>
        <v>92.9179</v>
      </c>
      <c r="E127" s="30">
        <f>F127</f>
        <v>92.9179</v>
      </c>
      <c r="F127" s="30">
        <f>ROUND(92.9179,5)</f>
        <v>92.9179</v>
      </c>
      <c r="G127" s="28"/>
      <c r="H127" s="38"/>
    </row>
    <row r="128" spans="1:8" ht="12.75" customHeight="1">
      <c r="A128" s="26" t="s">
        <v>40</v>
      </c>
      <c r="B128" s="27"/>
      <c r="C128" s="29"/>
      <c r="D128" s="29"/>
      <c r="E128" s="29"/>
      <c r="F128" s="29"/>
      <c r="G128" s="28"/>
      <c r="H128" s="38"/>
    </row>
    <row r="129" spans="1:8" ht="12.75" customHeight="1">
      <c r="A129" s="26">
        <v>43958</v>
      </c>
      <c r="B129" s="27"/>
      <c r="C129" s="30">
        <f>ROUND(5.74,5)</f>
        <v>5.74</v>
      </c>
      <c r="D129" s="30">
        <f>F129</f>
        <v>119.14255</v>
      </c>
      <c r="E129" s="30">
        <f>F129</f>
        <v>119.14255</v>
      </c>
      <c r="F129" s="30">
        <f>ROUND(119.14255,5)</f>
        <v>119.14255</v>
      </c>
      <c r="G129" s="28"/>
      <c r="H129" s="38"/>
    </row>
    <row r="130" spans="1:8" ht="12.75" customHeight="1">
      <c r="A130" s="26">
        <v>44049</v>
      </c>
      <c r="B130" s="27"/>
      <c r="C130" s="30">
        <f>ROUND(5.74,5)</f>
        <v>5.74</v>
      </c>
      <c r="D130" s="30">
        <f>F130</f>
        <v>121.03093</v>
      </c>
      <c r="E130" s="30">
        <f>F130</f>
        <v>121.03093</v>
      </c>
      <c r="F130" s="30">
        <f>ROUND(121.03093,5)</f>
        <v>121.03093</v>
      </c>
      <c r="G130" s="28"/>
      <c r="H130" s="38"/>
    </row>
    <row r="131" spans="1:8" ht="12.75" customHeight="1">
      <c r="A131" s="26">
        <v>44140</v>
      </c>
      <c r="B131" s="27"/>
      <c r="C131" s="30">
        <f>ROUND(5.74,5)</f>
        <v>5.74</v>
      </c>
      <c r="D131" s="30">
        <f>F131</f>
        <v>120.97495</v>
      </c>
      <c r="E131" s="30">
        <f>F131</f>
        <v>120.97495</v>
      </c>
      <c r="F131" s="30">
        <f>ROUND(120.97495,5)</f>
        <v>120.97495</v>
      </c>
      <c r="G131" s="28"/>
      <c r="H131" s="38"/>
    </row>
    <row r="132" spans="1:8" ht="12.75" customHeight="1">
      <c r="A132" s="26">
        <v>44231</v>
      </c>
      <c r="B132" s="27"/>
      <c r="C132" s="30">
        <f>ROUND(5.74,5)</f>
        <v>5.74</v>
      </c>
      <c r="D132" s="30">
        <f>F132</f>
        <v>122.90603</v>
      </c>
      <c r="E132" s="30">
        <f>F132</f>
        <v>122.90603</v>
      </c>
      <c r="F132" s="30">
        <f>ROUND(122.90603,5)</f>
        <v>122.90603</v>
      </c>
      <c r="G132" s="28"/>
      <c r="H132" s="38"/>
    </row>
    <row r="133" spans="1:8" ht="12.75" customHeight="1">
      <c r="A133" s="26">
        <v>44322</v>
      </c>
      <c r="B133" s="27"/>
      <c r="C133" s="30">
        <f>ROUND(5.74,5)</f>
        <v>5.74</v>
      </c>
      <c r="D133" s="30">
        <f>F133</f>
        <v>122.7846</v>
      </c>
      <c r="E133" s="30">
        <f>F133</f>
        <v>122.7846</v>
      </c>
      <c r="F133" s="30">
        <f>ROUND(122.7846,5)</f>
        <v>122.7846</v>
      </c>
      <c r="G133" s="28"/>
      <c r="H133" s="38"/>
    </row>
    <row r="134" spans="1:8" ht="12.75" customHeight="1">
      <c r="A134" s="26" t="s">
        <v>41</v>
      </c>
      <c r="B134" s="27"/>
      <c r="C134" s="29"/>
      <c r="D134" s="29"/>
      <c r="E134" s="29"/>
      <c r="F134" s="29"/>
      <c r="G134" s="28"/>
      <c r="H134" s="38"/>
    </row>
    <row r="135" spans="1:8" ht="12.75" customHeight="1">
      <c r="A135" s="26">
        <v>43958</v>
      </c>
      <c r="B135" s="27"/>
      <c r="C135" s="30">
        <f>ROUND(12.7,5)</f>
        <v>12.7</v>
      </c>
      <c r="D135" s="30">
        <f>F135</f>
        <v>12.79648</v>
      </c>
      <c r="E135" s="30">
        <f>F135</f>
        <v>12.79648</v>
      </c>
      <c r="F135" s="30">
        <f>ROUND(12.79648,5)</f>
        <v>12.79648</v>
      </c>
      <c r="G135" s="28"/>
      <c r="H135" s="38"/>
    </row>
    <row r="136" spans="1:8" ht="12.75" customHeight="1">
      <c r="A136" s="26">
        <v>44049</v>
      </c>
      <c r="B136" s="27"/>
      <c r="C136" s="30">
        <f>ROUND(12.7,5)</f>
        <v>12.7</v>
      </c>
      <c r="D136" s="30">
        <f>F136</f>
        <v>13.02896</v>
      </c>
      <c r="E136" s="30">
        <f>F136</f>
        <v>13.02896</v>
      </c>
      <c r="F136" s="30">
        <f>ROUND(13.02896,5)</f>
        <v>13.02896</v>
      </c>
      <c r="G136" s="28"/>
      <c r="H136" s="38"/>
    </row>
    <row r="137" spans="1:8" ht="12.75" customHeight="1">
      <c r="A137" s="26">
        <v>44140</v>
      </c>
      <c r="B137" s="27"/>
      <c r="C137" s="30">
        <f>ROUND(12.7,5)</f>
        <v>12.7</v>
      </c>
      <c r="D137" s="30">
        <f>F137</f>
        <v>13.26609</v>
      </c>
      <c r="E137" s="30">
        <f>F137</f>
        <v>13.26609</v>
      </c>
      <c r="F137" s="30">
        <f>ROUND(13.26609,5)</f>
        <v>13.26609</v>
      </c>
      <c r="G137" s="28"/>
      <c r="H137" s="38"/>
    </row>
    <row r="138" spans="1:8" ht="12.75" customHeight="1">
      <c r="A138" s="26">
        <v>44231</v>
      </c>
      <c r="B138" s="27"/>
      <c r="C138" s="30">
        <f>ROUND(12.7,5)</f>
        <v>12.7</v>
      </c>
      <c r="D138" s="30">
        <f>F138</f>
        <v>13.52365</v>
      </c>
      <c r="E138" s="30">
        <f>F138</f>
        <v>13.52365</v>
      </c>
      <c r="F138" s="30">
        <f>ROUND(13.52365,5)</f>
        <v>13.52365</v>
      </c>
      <c r="G138" s="28"/>
      <c r="H138" s="38"/>
    </row>
    <row r="139" spans="1:8" ht="12.75" customHeight="1">
      <c r="A139" s="26">
        <v>44322</v>
      </c>
      <c r="B139" s="27"/>
      <c r="C139" s="30">
        <f>ROUND(12.7,5)</f>
        <v>12.7</v>
      </c>
      <c r="D139" s="30">
        <f>F139</f>
        <v>13.79954</v>
      </c>
      <c r="E139" s="30">
        <f>F139</f>
        <v>13.79954</v>
      </c>
      <c r="F139" s="30">
        <f>ROUND(13.79954,5)</f>
        <v>13.79954</v>
      </c>
      <c r="G139" s="28"/>
      <c r="H139" s="38"/>
    </row>
    <row r="140" spans="1:8" ht="12.75" customHeight="1">
      <c r="A140" s="26" t="s">
        <v>42</v>
      </c>
      <c r="B140" s="27"/>
      <c r="C140" s="29"/>
      <c r="D140" s="29"/>
      <c r="E140" s="29"/>
      <c r="F140" s="29"/>
      <c r="G140" s="28"/>
      <c r="H140" s="38"/>
    </row>
    <row r="141" spans="1:8" ht="12.75" customHeight="1">
      <c r="A141" s="26">
        <v>43958</v>
      </c>
      <c r="B141" s="27"/>
      <c r="C141" s="30">
        <f>ROUND(12.875,5)</f>
        <v>12.875</v>
      </c>
      <c r="D141" s="30">
        <f>F141</f>
        <v>12.96935</v>
      </c>
      <c r="E141" s="30">
        <f>F141</f>
        <v>12.96935</v>
      </c>
      <c r="F141" s="30">
        <f>ROUND(12.96935,5)</f>
        <v>12.96935</v>
      </c>
      <c r="G141" s="28"/>
      <c r="H141" s="38"/>
    </row>
    <row r="142" spans="1:8" ht="12.75" customHeight="1">
      <c r="A142" s="26">
        <v>44049</v>
      </c>
      <c r="B142" s="27"/>
      <c r="C142" s="30">
        <f>ROUND(12.875,5)</f>
        <v>12.875</v>
      </c>
      <c r="D142" s="30">
        <f>F142</f>
        <v>13.1891</v>
      </c>
      <c r="E142" s="30">
        <f>F142</f>
        <v>13.1891</v>
      </c>
      <c r="F142" s="30">
        <f>ROUND(13.1891,5)</f>
        <v>13.1891</v>
      </c>
      <c r="G142" s="28"/>
      <c r="H142" s="38"/>
    </row>
    <row r="143" spans="1:8" ht="12.75" customHeight="1">
      <c r="A143" s="26">
        <v>44140</v>
      </c>
      <c r="B143" s="27"/>
      <c r="C143" s="30">
        <f>ROUND(12.875,5)</f>
        <v>12.875</v>
      </c>
      <c r="D143" s="30">
        <f>F143</f>
        <v>13.41461</v>
      </c>
      <c r="E143" s="30">
        <f>F143</f>
        <v>13.41461</v>
      </c>
      <c r="F143" s="30">
        <f>ROUND(13.41461,5)</f>
        <v>13.41461</v>
      </c>
      <c r="G143" s="28"/>
      <c r="H143" s="38"/>
    </row>
    <row r="144" spans="1:8" ht="12.75" customHeight="1">
      <c r="A144" s="26">
        <v>44231</v>
      </c>
      <c r="B144" s="27"/>
      <c r="C144" s="30">
        <f>ROUND(12.875,5)</f>
        <v>12.875</v>
      </c>
      <c r="D144" s="30">
        <f>F144</f>
        <v>13.65124</v>
      </c>
      <c r="E144" s="30">
        <f>F144</f>
        <v>13.65124</v>
      </c>
      <c r="F144" s="30">
        <f>ROUND(13.65124,5)</f>
        <v>13.65124</v>
      </c>
      <c r="G144" s="28"/>
      <c r="H144" s="38"/>
    </row>
    <row r="145" spans="1:8" ht="12.75" customHeight="1">
      <c r="A145" s="26">
        <v>44322</v>
      </c>
      <c r="B145" s="27"/>
      <c r="C145" s="30">
        <f>ROUND(12.875,5)</f>
        <v>12.875</v>
      </c>
      <c r="D145" s="30">
        <f>F145</f>
        <v>13.9151</v>
      </c>
      <c r="E145" s="30">
        <f>F145</f>
        <v>13.9151</v>
      </c>
      <c r="F145" s="30">
        <f>ROUND(13.9151,5)</f>
        <v>13.9151</v>
      </c>
      <c r="G145" s="28"/>
      <c r="H145" s="38"/>
    </row>
    <row r="146" spans="1:8" ht="12.75" customHeight="1">
      <c r="A146" s="26" t="s">
        <v>43</v>
      </c>
      <c r="B146" s="27"/>
      <c r="C146" s="29"/>
      <c r="D146" s="29"/>
      <c r="E146" s="29"/>
      <c r="F146" s="29"/>
      <c r="G146" s="28"/>
      <c r="H146" s="38"/>
    </row>
    <row r="147" spans="1:8" ht="12.75" customHeight="1">
      <c r="A147" s="26">
        <v>43958</v>
      </c>
      <c r="B147" s="27"/>
      <c r="C147" s="30">
        <f>ROUND(6.95,5)</f>
        <v>6.95</v>
      </c>
      <c r="D147" s="30">
        <f>F147</f>
        <v>6.98514</v>
      </c>
      <c r="E147" s="30">
        <f>F147</f>
        <v>6.98514</v>
      </c>
      <c r="F147" s="30">
        <f>ROUND(6.98514,5)</f>
        <v>6.98514</v>
      </c>
      <c r="G147" s="28"/>
      <c r="H147" s="38"/>
    </row>
    <row r="148" spans="1:8" ht="12.75" customHeight="1">
      <c r="A148" s="26">
        <v>44049</v>
      </c>
      <c r="B148" s="27"/>
      <c r="C148" s="30">
        <f>ROUND(6.95,5)</f>
        <v>6.95</v>
      </c>
      <c r="D148" s="30">
        <f>F148</f>
        <v>7.05718</v>
      </c>
      <c r="E148" s="30">
        <f>F148</f>
        <v>7.05718</v>
      </c>
      <c r="F148" s="30">
        <f>ROUND(7.05718,5)</f>
        <v>7.05718</v>
      </c>
      <c r="G148" s="28"/>
      <c r="H148" s="38"/>
    </row>
    <row r="149" spans="1:8" ht="12.75" customHeight="1">
      <c r="A149" s="26">
        <v>44140</v>
      </c>
      <c r="B149" s="27"/>
      <c r="C149" s="30">
        <f>ROUND(6.95,5)</f>
        <v>6.95</v>
      </c>
      <c r="D149" s="30">
        <f>F149</f>
        <v>7.14022</v>
      </c>
      <c r="E149" s="30">
        <f>F149</f>
        <v>7.14022</v>
      </c>
      <c r="F149" s="30">
        <f>ROUND(7.14022,5)</f>
        <v>7.14022</v>
      </c>
      <c r="G149" s="28"/>
      <c r="H149" s="38"/>
    </row>
    <row r="150" spans="1:8" ht="12.75" customHeight="1">
      <c r="A150" s="26">
        <v>44231</v>
      </c>
      <c r="B150" s="27"/>
      <c r="C150" s="30">
        <f>ROUND(6.95,5)</f>
        <v>6.95</v>
      </c>
      <c r="D150" s="30">
        <f>F150</f>
        <v>7.25232</v>
      </c>
      <c r="E150" s="30">
        <f>F150</f>
        <v>7.25232</v>
      </c>
      <c r="F150" s="30">
        <f>ROUND(7.25232,5)</f>
        <v>7.25232</v>
      </c>
      <c r="G150" s="28"/>
      <c r="H150" s="38"/>
    </row>
    <row r="151" spans="1:8" ht="12.75" customHeight="1">
      <c r="A151" s="26">
        <v>44322</v>
      </c>
      <c r="B151" s="27"/>
      <c r="C151" s="30">
        <f>ROUND(6.95,5)</f>
        <v>6.95</v>
      </c>
      <c r="D151" s="30">
        <f>F151</f>
        <v>7.42505</v>
      </c>
      <c r="E151" s="30">
        <f>F151</f>
        <v>7.42505</v>
      </c>
      <c r="F151" s="30">
        <f>ROUND(7.42505,5)</f>
        <v>7.42505</v>
      </c>
      <c r="G151" s="28"/>
      <c r="H151" s="38"/>
    </row>
    <row r="152" spans="1:8" ht="12.75" customHeight="1">
      <c r="A152" s="26" t="s">
        <v>44</v>
      </c>
      <c r="B152" s="27"/>
      <c r="C152" s="29"/>
      <c r="D152" s="29"/>
      <c r="E152" s="29"/>
      <c r="F152" s="29"/>
      <c r="G152" s="28"/>
      <c r="H152" s="38"/>
    </row>
    <row r="153" spans="1:8" ht="12.75" customHeight="1">
      <c r="A153" s="26">
        <v>43958</v>
      </c>
      <c r="B153" s="27"/>
      <c r="C153" s="30">
        <f>ROUND(11.62,5)</f>
        <v>11.62</v>
      </c>
      <c r="D153" s="30">
        <f>F153</f>
        <v>11.6972</v>
      </c>
      <c r="E153" s="30">
        <f>F153</f>
        <v>11.6972</v>
      </c>
      <c r="F153" s="30">
        <f>ROUND(11.6972,5)</f>
        <v>11.6972</v>
      </c>
      <c r="G153" s="28"/>
      <c r="H153" s="38"/>
    </row>
    <row r="154" spans="1:8" ht="12.75" customHeight="1">
      <c r="A154" s="26">
        <v>44049</v>
      </c>
      <c r="B154" s="27"/>
      <c r="C154" s="30">
        <f>ROUND(11.62,5)</f>
        <v>11.62</v>
      </c>
      <c r="D154" s="30">
        <f>F154</f>
        <v>11.8815</v>
      </c>
      <c r="E154" s="30">
        <f>F154</f>
        <v>11.8815</v>
      </c>
      <c r="F154" s="30">
        <f>ROUND(11.8815,5)</f>
        <v>11.8815</v>
      </c>
      <c r="G154" s="28"/>
      <c r="H154" s="38"/>
    </row>
    <row r="155" spans="1:8" ht="12.75" customHeight="1">
      <c r="A155" s="26">
        <v>44140</v>
      </c>
      <c r="B155" s="27"/>
      <c r="C155" s="30">
        <f>ROUND(11.62,5)</f>
        <v>11.62</v>
      </c>
      <c r="D155" s="30">
        <f>F155</f>
        <v>12.06967</v>
      </c>
      <c r="E155" s="30">
        <f>F155</f>
        <v>12.06967</v>
      </c>
      <c r="F155" s="30">
        <f>ROUND(12.06967,5)</f>
        <v>12.06967</v>
      </c>
      <c r="G155" s="28"/>
      <c r="H155" s="38"/>
    </row>
    <row r="156" spans="1:8" ht="12.75" customHeight="1">
      <c r="A156" s="26">
        <v>44231</v>
      </c>
      <c r="B156" s="27"/>
      <c r="C156" s="30">
        <f>ROUND(11.62,5)</f>
        <v>11.62</v>
      </c>
      <c r="D156" s="30">
        <f>F156</f>
        <v>12.27498</v>
      </c>
      <c r="E156" s="30">
        <f>F156</f>
        <v>12.27498</v>
      </c>
      <c r="F156" s="30">
        <f>ROUND(12.27498,5)</f>
        <v>12.27498</v>
      </c>
      <c r="G156" s="28"/>
      <c r="H156" s="38"/>
    </row>
    <row r="157" spans="1:8" ht="12.75" customHeight="1">
      <c r="A157" s="26">
        <v>44322</v>
      </c>
      <c r="B157" s="27"/>
      <c r="C157" s="30">
        <f>ROUND(11.62,5)</f>
        <v>11.62</v>
      </c>
      <c r="D157" s="30">
        <f>F157</f>
        <v>12.49253</v>
      </c>
      <c r="E157" s="30">
        <f>F157</f>
        <v>12.49253</v>
      </c>
      <c r="F157" s="30">
        <f>ROUND(12.49253,5)</f>
        <v>12.49253</v>
      </c>
      <c r="G157" s="28"/>
      <c r="H157" s="38"/>
    </row>
    <row r="158" spans="1:8" ht="12.75" customHeight="1">
      <c r="A158" s="26" t="s">
        <v>45</v>
      </c>
      <c r="B158" s="27"/>
      <c r="C158" s="29"/>
      <c r="D158" s="29"/>
      <c r="E158" s="29"/>
      <c r="F158" s="29"/>
      <c r="G158" s="28"/>
      <c r="H158" s="38"/>
    </row>
    <row r="159" spans="1:8" ht="12.75" customHeight="1">
      <c r="A159" s="26">
        <v>43958</v>
      </c>
      <c r="B159" s="27"/>
      <c r="C159" s="30">
        <f>ROUND(9.86,5)</f>
        <v>9.86</v>
      </c>
      <c r="D159" s="30">
        <f>F159</f>
        <v>9.94622</v>
      </c>
      <c r="E159" s="30">
        <f>F159</f>
        <v>9.94622</v>
      </c>
      <c r="F159" s="30">
        <f>ROUND(9.94622,5)</f>
        <v>9.94622</v>
      </c>
      <c r="G159" s="28"/>
      <c r="H159" s="38"/>
    </row>
    <row r="160" spans="1:8" ht="12.75" customHeight="1">
      <c r="A160" s="26">
        <v>44049</v>
      </c>
      <c r="B160" s="27"/>
      <c r="C160" s="30">
        <f>ROUND(9.86,5)</f>
        <v>9.86</v>
      </c>
      <c r="D160" s="30">
        <f>F160</f>
        <v>10.14794</v>
      </c>
      <c r="E160" s="30">
        <f>F160</f>
        <v>10.14794</v>
      </c>
      <c r="F160" s="30">
        <f>ROUND(10.14794,5)</f>
        <v>10.14794</v>
      </c>
      <c r="G160" s="28"/>
      <c r="H160" s="38"/>
    </row>
    <row r="161" spans="1:8" ht="12.75" customHeight="1">
      <c r="A161" s="26">
        <v>44140</v>
      </c>
      <c r="B161" s="27"/>
      <c r="C161" s="30">
        <f>ROUND(9.86,5)</f>
        <v>9.86</v>
      </c>
      <c r="D161" s="30">
        <f>F161</f>
        <v>10.3555</v>
      </c>
      <c r="E161" s="30">
        <f>F161</f>
        <v>10.3555</v>
      </c>
      <c r="F161" s="30">
        <f>ROUND(10.3555,5)</f>
        <v>10.3555</v>
      </c>
      <c r="G161" s="28"/>
      <c r="H161" s="38"/>
    </row>
    <row r="162" spans="1:8" ht="12.75" customHeight="1">
      <c r="A162" s="26">
        <v>44231</v>
      </c>
      <c r="B162" s="27"/>
      <c r="C162" s="30">
        <f>ROUND(9.86,5)</f>
        <v>9.86</v>
      </c>
      <c r="D162" s="30">
        <f>F162</f>
        <v>10.58654</v>
      </c>
      <c r="E162" s="30">
        <f>F162</f>
        <v>10.58654</v>
      </c>
      <c r="F162" s="30">
        <f>ROUND(10.58654,5)</f>
        <v>10.58654</v>
      </c>
      <c r="G162" s="28"/>
      <c r="H162" s="38"/>
    </row>
    <row r="163" spans="1:8" ht="12.75" customHeight="1">
      <c r="A163" s="26">
        <v>44322</v>
      </c>
      <c r="B163" s="27"/>
      <c r="C163" s="30">
        <f>ROUND(9.86,5)</f>
        <v>9.86</v>
      </c>
      <c r="D163" s="30">
        <f>F163</f>
        <v>10.8602</v>
      </c>
      <c r="E163" s="30">
        <f>F163</f>
        <v>10.8602</v>
      </c>
      <c r="F163" s="30">
        <f>ROUND(10.8602,5)</f>
        <v>10.8602</v>
      </c>
      <c r="G163" s="28"/>
      <c r="H163" s="38"/>
    </row>
    <row r="164" spans="1:8" ht="12.75" customHeight="1">
      <c r="A164" s="26" t="s">
        <v>46</v>
      </c>
      <c r="B164" s="27"/>
      <c r="C164" s="29"/>
      <c r="D164" s="29"/>
      <c r="E164" s="29"/>
      <c r="F164" s="29"/>
      <c r="G164" s="28"/>
      <c r="H164" s="38"/>
    </row>
    <row r="165" spans="1:8" ht="12.75" customHeight="1">
      <c r="A165" s="26">
        <v>43958</v>
      </c>
      <c r="B165" s="27"/>
      <c r="C165" s="30">
        <f>ROUND(2.8,5)</f>
        <v>2.8</v>
      </c>
      <c r="D165" s="30">
        <f>F165</f>
        <v>309.2357</v>
      </c>
      <c r="E165" s="30">
        <f>F165</f>
        <v>309.2357</v>
      </c>
      <c r="F165" s="30">
        <f>ROUND(309.2357,5)</f>
        <v>309.2357</v>
      </c>
      <c r="G165" s="28"/>
      <c r="H165" s="38"/>
    </row>
    <row r="166" spans="1:8" ht="12.75" customHeight="1">
      <c r="A166" s="26">
        <v>44049</v>
      </c>
      <c r="B166" s="27"/>
      <c r="C166" s="30">
        <f>ROUND(2.8,5)</f>
        <v>2.8</v>
      </c>
      <c r="D166" s="30">
        <f>F166</f>
        <v>306.35339</v>
      </c>
      <c r="E166" s="30">
        <f>F166</f>
        <v>306.35339</v>
      </c>
      <c r="F166" s="30">
        <f>ROUND(306.35339,5)</f>
        <v>306.35339</v>
      </c>
      <c r="G166" s="28"/>
      <c r="H166" s="38"/>
    </row>
    <row r="167" spans="1:8" ht="12.75" customHeight="1">
      <c r="A167" s="26">
        <v>44140</v>
      </c>
      <c r="B167" s="27"/>
      <c r="C167" s="30">
        <f>ROUND(2.8,5)</f>
        <v>2.8</v>
      </c>
      <c r="D167" s="30">
        <f>F167</f>
        <v>311.20165</v>
      </c>
      <c r="E167" s="30">
        <f>F167</f>
        <v>311.20165</v>
      </c>
      <c r="F167" s="30">
        <f>ROUND(311.20165,5)</f>
        <v>311.20165</v>
      </c>
      <c r="G167" s="28"/>
      <c r="H167" s="38"/>
    </row>
    <row r="168" spans="1:8" ht="12.75" customHeight="1">
      <c r="A168" s="26">
        <v>44231</v>
      </c>
      <c r="B168" s="27"/>
      <c r="C168" s="30">
        <f>ROUND(2.8,5)</f>
        <v>2.8</v>
      </c>
      <c r="D168" s="30">
        <f>F168</f>
        <v>308.18288</v>
      </c>
      <c r="E168" s="30">
        <f>F168</f>
        <v>308.18288</v>
      </c>
      <c r="F168" s="30">
        <f>ROUND(308.18288,5)</f>
        <v>308.18288</v>
      </c>
      <c r="G168" s="28"/>
      <c r="H168" s="38"/>
    </row>
    <row r="169" spans="1:8" ht="12.75" customHeight="1">
      <c r="A169" s="26">
        <v>44322</v>
      </c>
      <c r="B169" s="27"/>
      <c r="C169" s="30">
        <f>ROUND(2.8,5)</f>
        <v>2.8</v>
      </c>
      <c r="D169" s="30">
        <f>F169</f>
        <v>312.87661</v>
      </c>
      <c r="E169" s="30">
        <f>F169</f>
        <v>312.87661</v>
      </c>
      <c r="F169" s="30">
        <f>ROUND(312.87661,5)</f>
        <v>312.87661</v>
      </c>
      <c r="G169" s="28"/>
      <c r="H169" s="38"/>
    </row>
    <row r="170" spans="1:8" ht="12.75" customHeight="1">
      <c r="A170" s="26" t="s">
        <v>47</v>
      </c>
      <c r="B170" s="27"/>
      <c r="C170" s="29"/>
      <c r="D170" s="29"/>
      <c r="E170" s="29"/>
      <c r="F170" s="29"/>
      <c r="G170" s="28"/>
      <c r="H170" s="38"/>
    </row>
    <row r="171" spans="1:8" ht="12.75" customHeight="1">
      <c r="A171" s="26">
        <v>43958</v>
      </c>
      <c r="B171" s="27"/>
      <c r="C171" s="30">
        <f>ROUND(4.8,5)</f>
        <v>4.8</v>
      </c>
      <c r="D171" s="30">
        <f>F171</f>
        <v>206.58017</v>
      </c>
      <c r="E171" s="30">
        <f>F171</f>
        <v>206.58017</v>
      </c>
      <c r="F171" s="30">
        <f>ROUND(206.58017,5)</f>
        <v>206.58017</v>
      </c>
      <c r="G171" s="28"/>
      <c r="H171" s="38"/>
    </row>
    <row r="172" spans="1:8" ht="12.75" customHeight="1">
      <c r="A172" s="26">
        <v>44049</v>
      </c>
      <c r="B172" s="27"/>
      <c r="C172" s="30">
        <f>ROUND(4.8,5)</f>
        <v>4.8</v>
      </c>
      <c r="D172" s="30">
        <f>F172</f>
        <v>205.72011</v>
      </c>
      <c r="E172" s="30">
        <f>F172</f>
        <v>205.72011</v>
      </c>
      <c r="F172" s="30">
        <f>ROUND(205.72011,5)</f>
        <v>205.72011</v>
      </c>
      <c r="G172" s="28"/>
      <c r="H172" s="38"/>
    </row>
    <row r="173" spans="1:8" ht="12.75" customHeight="1">
      <c r="A173" s="26">
        <v>44140</v>
      </c>
      <c r="B173" s="27"/>
      <c r="C173" s="30">
        <f>ROUND(4.8,5)</f>
        <v>4.8</v>
      </c>
      <c r="D173" s="30">
        <f>F173</f>
        <v>208.97578</v>
      </c>
      <c r="E173" s="30">
        <f>F173</f>
        <v>208.97578</v>
      </c>
      <c r="F173" s="30">
        <f>ROUND(208.97578,5)</f>
        <v>208.97578</v>
      </c>
      <c r="G173" s="28"/>
      <c r="H173" s="38"/>
    </row>
    <row r="174" spans="1:8" ht="12.75" customHeight="1">
      <c r="A174" s="26">
        <v>44231</v>
      </c>
      <c r="B174" s="27"/>
      <c r="C174" s="30">
        <f>ROUND(4.8,5)</f>
        <v>4.8</v>
      </c>
      <c r="D174" s="30">
        <f>F174</f>
        <v>208.06954</v>
      </c>
      <c r="E174" s="30">
        <f>F174</f>
        <v>208.06954</v>
      </c>
      <c r="F174" s="30">
        <f>ROUND(208.06954,5)</f>
        <v>208.06954</v>
      </c>
      <c r="G174" s="28"/>
      <c r="H174" s="38"/>
    </row>
    <row r="175" spans="1:8" ht="12.75" customHeight="1">
      <c r="A175" s="26">
        <v>44322</v>
      </c>
      <c r="B175" s="27"/>
      <c r="C175" s="30">
        <f>ROUND(4.8,5)</f>
        <v>4.8</v>
      </c>
      <c r="D175" s="30">
        <f>F175</f>
        <v>211.23961</v>
      </c>
      <c r="E175" s="30">
        <f>F175</f>
        <v>211.23961</v>
      </c>
      <c r="F175" s="30">
        <f>ROUND(211.23961,5)</f>
        <v>211.23961</v>
      </c>
      <c r="G175" s="28"/>
      <c r="H175" s="38"/>
    </row>
    <row r="176" spans="1:8" ht="12.75" customHeight="1">
      <c r="A176" s="26" t="s">
        <v>48</v>
      </c>
      <c r="B176" s="27"/>
      <c r="C176" s="29"/>
      <c r="D176" s="29"/>
      <c r="E176" s="29"/>
      <c r="F176" s="29"/>
      <c r="G176" s="28"/>
      <c r="H176" s="38"/>
    </row>
    <row r="177" spans="1:8" ht="12.75" customHeight="1">
      <c r="A177" s="26">
        <v>43958</v>
      </c>
      <c r="B177" s="27"/>
      <c r="C177" s="30">
        <f>ROUND(0,5)</f>
        <v>0</v>
      </c>
      <c r="D177" s="30">
        <f>F177</f>
        <v>1.03146</v>
      </c>
      <c r="E177" s="30">
        <f>F177</f>
        <v>1.03146</v>
      </c>
      <c r="F177" s="30">
        <f>ROUND(1.03146,5)</f>
        <v>1.03146</v>
      </c>
      <c r="G177" s="28"/>
      <c r="H177" s="38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38"/>
    </row>
    <row r="179" spans="1:8" ht="12.75" customHeight="1">
      <c r="A179" s="26">
        <v>43958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44049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44140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44231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44322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38"/>
    </row>
    <row r="185" spans="1:8" ht="12.75" customHeight="1">
      <c r="A185" s="26">
        <v>43958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44049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44140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44231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44322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38"/>
    </row>
    <row r="191" spans="1:8" ht="12.75" customHeight="1">
      <c r="A191" s="26">
        <v>43958</v>
      </c>
      <c r="B191" s="27"/>
      <c r="C191" s="30">
        <f>ROUND(4.76,5)</f>
        <v>4.76</v>
      </c>
      <c r="D191" s="30">
        <f>F191</f>
        <v>4.60373</v>
      </c>
      <c r="E191" s="30">
        <f>F191</f>
        <v>4.60373</v>
      </c>
      <c r="F191" s="30">
        <f>ROUND(4.60373,5)</f>
        <v>4.60373</v>
      </c>
      <c r="G191" s="28"/>
      <c r="H191" s="38"/>
    </row>
    <row r="192" spans="1:8" ht="12.75" customHeight="1">
      <c r="A192" s="26">
        <v>44049</v>
      </c>
      <c r="B192" s="27"/>
      <c r="C192" s="30">
        <f>ROUND(4.76,5)</f>
        <v>4.76</v>
      </c>
      <c r="D192" s="30">
        <f>F192</f>
        <v>3.93601</v>
      </c>
      <c r="E192" s="30">
        <f>F192</f>
        <v>3.93601</v>
      </c>
      <c r="F192" s="30">
        <f>ROUND(3.93601,5)</f>
        <v>3.93601</v>
      </c>
      <c r="G192" s="28"/>
      <c r="H192" s="38"/>
    </row>
    <row r="193" spans="1:8" ht="12.75" customHeight="1">
      <c r="A193" s="26">
        <v>44140</v>
      </c>
      <c r="B193" s="27"/>
      <c r="C193" s="30">
        <f>ROUND(4.76,5)</f>
        <v>4.76</v>
      </c>
      <c r="D193" s="30">
        <f>F193</f>
        <v>2.37471</v>
      </c>
      <c r="E193" s="30">
        <f>F193</f>
        <v>2.37471</v>
      </c>
      <c r="F193" s="30">
        <f>ROUND(2.37471,5)</f>
        <v>2.37471</v>
      </c>
      <c r="G193" s="28"/>
      <c r="H193" s="38"/>
    </row>
    <row r="194" spans="1:8" ht="12.75" customHeight="1">
      <c r="A194" s="26">
        <v>44231</v>
      </c>
      <c r="B194" s="27"/>
      <c r="C194" s="30">
        <f>ROUND(4.76,5)</f>
        <v>4.76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38"/>
    </row>
    <row r="195" spans="1:8" ht="12.75" customHeight="1">
      <c r="A195" s="26">
        <v>44322</v>
      </c>
      <c r="B195" s="27"/>
      <c r="C195" s="30">
        <f>ROUND(4.76,5)</f>
        <v>4.76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38"/>
    </row>
    <row r="196" spans="1:8" ht="12.75" customHeight="1">
      <c r="A196" s="26" t="s">
        <v>52</v>
      </c>
      <c r="B196" s="27"/>
      <c r="C196" s="29"/>
      <c r="D196" s="29"/>
      <c r="E196" s="29"/>
      <c r="F196" s="29"/>
      <c r="G196" s="28"/>
      <c r="H196" s="38"/>
    </row>
    <row r="197" spans="1:8" ht="12.75" customHeight="1">
      <c r="A197" s="26">
        <v>43958</v>
      </c>
      <c r="B197" s="27"/>
      <c r="C197" s="30">
        <f>ROUND(11.63,5)</f>
        <v>11.63</v>
      </c>
      <c r="D197" s="30">
        <f>F197</f>
        <v>11.70088</v>
      </c>
      <c r="E197" s="30">
        <f>F197</f>
        <v>11.70088</v>
      </c>
      <c r="F197" s="30">
        <f>ROUND(11.70088,5)</f>
        <v>11.70088</v>
      </c>
      <c r="G197" s="28"/>
      <c r="H197" s="38"/>
    </row>
    <row r="198" spans="1:8" ht="12.75" customHeight="1">
      <c r="A198" s="26">
        <v>44049</v>
      </c>
      <c r="B198" s="27"/>
      <c r="C198" s="30">
        <f>ROUND(11.63,5)</f>
        <v>11.63</v>
      </c>
      <c r="D198" s="30">
        <f>F198</f>
        <v>11.86948</v>
      </c>
      <c r="E198" s="30">
        <f>F198</f>
        <v>11.86948</v>
      </c>
      <c r="F198" s="30">
        <f>ROUND(11.86948,5)</f>
        <v>11.86948</v>
      </c>
      <c r="G198" s="28"/>
      <c r="H198" s="38"/>
    </row>
    <row r="199" spans="1:8" ht="12.75" customHeight="1">
      <c r="A199" s="26">
        <v>44140</v>
      </c>
      <c r="B199" s="27"/>
      <c r="C199" s="30">
        <f>ROUND(11.63,5)</f>
        <v>11.63</v>
      </c>
      <c r="D199" s="30">
        <f>F199</f>
        <v>12.03854</v>
      </c>
      <c r="E199" s="30">
        <f>F199</f>
        <v>12.03854</v>
      </c>
      <c r="F199" s="30">
        <f>ROUND(12.03854,5)</f>
        <v>12.03854</v>
      </c>
      <c r="G199" s="28"/>
      <c r="H199" s="38"/>
    </row>
    <row r="200" spans="1:8" ht="12.75" customHeight="1">
      <c r="A200" s="26">
        <v>44231</v>
      </c>
      <c r="B200" s="27"/>
      <c r="C200" s="30">
        <f>ROUND(11.63,5)</f>
        <v>11.63</v>
      </c>
      <c r="D200" s="30">
        <f>F200</f>
        <v>12.21803</v>
      </c>
      <c r="E200" s="30">
        <f>F200</f>
        <v>12.21803</v>
      </c>
      <c r="F200" s="30">
        <f>ROUND(12.21803,5)</f>
        <v>12.21803</v>
      </c>
      <c r="G200" s="28"/>
      <c r="H200" s="38"/>
    </row>
    <row r="201" spans="1:8" ht="12.75" customHeight="1">
      <c r="A201" s="26">
        <v>44322</v>
      </c>
      <c r="B201" s="27"/>
      <c r="C201" s="30">
        <f>ROUND(11.63,5)</f>
        <v>11.63</v>
      </c>
      <c r="D201" s="30">
        <f>F201</f>
        <v>12.41492</v>
      </c>
      <c r="E201" s="30">
        <f>F201</f>
        <v>12.41492</v>
      </c>
      <c r="F201" s="30">
        <f>ROUND(12.41492,5)</f>
        <v>12.41492</v>
      </c>
      <c r="G201" s="28"/>
      <c r="H201" s="38"/>
    </row>
    <row r="202" spans="1:8" ht="12.75" customHeight="1">
      <c r="A202" s="26" t="s">
        <v>53</v>
      </c>
      <c r="B202" s="27"/>
      <c r="C202" s="29"/>
      <c r="D202" s="29"/>
      <c r="E202" s="29"/>
      <c r="F202" s="29"/>
      <c r="G202" s="28"/>
      <c r="H202" s="38"/>
    </row>
    <row r="203" spans="1:8" ht="12.75" customHeight="1">
      <c r="A203" s="26">
        <v>43958</v>
      </c>
      <c r="B203" s="27"/>
      <c r="C203" s="30">
        <f>ROUND(4.8,5)</f>
        <v>4.8</v>
      </c>
      <c r="D203" s="30">
        <f>F203</f>
        <v>173.46181</v>
      </c>
      <c r="E203" s="30">
        <f>F203</f>
        <v>173.46181</v>
      </c>
      <c r="F203" s="30">
        <f>ROUND(173.46181,5)</f>
        <v>173.46181</v>
      </c>
      <c r="G203" s="28"/>
      <c r="H203" s="38"/>
    </row>
    <row r="204" spans="1:8" ht="12.75" customHeight="1">
      <c r="A204" s="26">
        <v>44049</v>
      </c>
      <c r="B204" s="27"/>
      <c r="C204" s="30">
        <f>ROUND(4.8,5)</f>
        <v>4.8</v>
      </c>
      <c r="D204" s="30">
        <f>F204</f>
        <v>176.21102</v>
      </c>
      <c r="E204" s="30">
        <f>F204</f>
        <v>176.21102</v>
      </c>
      <c r="F204" s="30">
        <f>ROUND(176.21102,5)</f>
        <v>176.21102</v>
      </c>
      <c r="G204" s="28"/>
      <c r="H204" s="38"/>
    </row>
    <row r="205" spans="1:8" ht="12.75" customHeight="1">
      <c r="A205" s="26">
        <v>44140</v>
      </c>
      <c r="B205" s="27"/>
      <c r="C205" s="30">
        <f>ROUND(4.8,5)</f>
        <v>4.8</v>
      </c>
      <c r="D205" s="30">
        <f>F205</f>
        <v>176.27835</v>
      </c>
      <c r="E205" s="30">
        <f>F205</f>
        <v>176.27835</v>
      </c>
      <c r="F205" s="30">
        <f>ROUND(176.27835,5)</f>
        <v>176.27835</v>
      </c>
      <c r="G205" s="28"/>
      <c r="H205" s="38"/>
    </row>
    <row r="206" spans="1:8" ht="12.75" customHeight="1">
      <c r="A206" s="26">
        <v>44231</v>
      </c>
      <c r="B206" s="27"/>
      <c r="C206" s="30">
        <f>ROUND(4.8,5)</f>
        <v>4.8</v>
      </c>
      <c r="D206" s="30">
        <f>F206</f>
        <v>179.09231</v>
      </c>
      <c r="E206" s="30">
        <f>F206</f>
        <v>179.09231</v>
      </c>
      <c r="F206" s="30">
        <f>ROUND(179.09231,5)</f>
        <v>179.09231</v>
      </c>
      <c r="G206" s="28"/>
      <c r="H206" s="38"/>
    </row>
    <row r="207" spans="1:8" ht="12.75" customHeight="1">
      <c r="A207" s="26">
        <v>44322</v>
      </c>
      <c r="B207" s="27"/>
      <c r="C207" s="30">
        <f>ROUND(4.8,5)</f>
        <v>4.8</v>
      </c>
      <c r="D207" s="30">
        <f>F207</f>
        <v>179.06722</v>
      </c>
      <c r="E207" s="30">
        <f>F207</f>
        <v>179.06722</v>
      </c>
      <c r="F207" s="30">
        <f>ROUND(179.06722,5)</f>
        <v>179.06722</v>
      </c>
      <c r="G207" s="28"/>
      <c r="H207" s="38"/>
    </row>
    <row r="208" spans="1:8" ht="12.75" customHeight="1">
      <c r="A208" s="26" t="s">
        <v>54</v>
      </c>
      <c r="B208" s="27"/>
      <c r="C208" s="29"/>
      <c r="D208" s="29"/>
      <c r="E208" s="29"/>
      <c r="F208" s="29"/>
      <c r="G208" s="28"/>
      <c r="H208" s="38"/>
    </row>
    <row r="209" spans="1:8" ht="12.75" customHeight="1">
      <c r="A209" s="26">
        <v>43958</v>
      </c>
      <c r="B209" s="27"/>
      <c r="C209" s="30">
        <f>ROUND(2.5,5)</f>
        <v>2.5</v>
      </c>
      <c r="D209" s="30">
        <f>F209</f>
        <v>165.02876</v>
      </c>
      <c r="E209" s="30">
        <f>F209</f>
        <v>165.02876</v>
      </c>
      <c r="F209" s="30">
        <f>ROUND(165.02876,5)</f>
        <v>165.02876</v>
      </c>
      <c r="G209" s="28"/>
      <c r="H209" s="38"/>
    </row>
    <row r="210" spans="1:8" ht="12.75" customHeight="1">
      <c r="A210" s="26">
        <v>44049</v>
      </c>
      <c r="B210" s="27"/>
      <c r="C210" s="30">
        <f>ROUND(2.5,5)</f>
        <v>2.5</v>
      </c>
      <c r="D210" s="30">
        <f>F210</f>
        <v>165.34921</v>
      </c>
      <c r="E210" s="30">
        <f>F210</f>
        <v>165.34921</v>
      </c>
      <c r="F210" s="30">
        <f>ROUND(165.34921,5)</f>
        <v>165.34921</v>
      </c>
      <c r="G210" s="28"/>
      <c r="H210" s="38"/>
    </row>
    <row r="211" spans="1:8" ht="12.75" customHeight="1">
      <c r="A211" s="26">
        <v>44140</v>
      </c>
      <c r="B211" s="27"/>
      <c r="C211" s="30">
        <f>ROUND(2.5,5)</f>
        <v>2.5</v>
      </c>
      <c r="D211" s="30">
        <f>F211</f>
        <v>167.96595</v>
      </c>
      <c r="E211" s="30">
        <f>F211</f>
        <v>167.96595</v>
      </c>
      <c r="F211" s="30">
        <f>ROUND(167.96595,5)</f>
        <v>167.96595</v>
      </c>
      <c r="G211" s="28"/>
      <c r="H211" s="38"/>
    </row>
    <row r="212" spans="1:8" ht="12.75" customHeight="1">
      <c r="A212" s="26">
        <v>44231</v>
      </c>
      <c r="B212" s="27"/>
      <c r="C212" s="30">
        <f>ROUND(2.5,5)</f>
        <v>2.5</v>
      </c>
      <c r="D212" s="30">
        <f>F212</f>
        <v>168.31787</v>
      </c>
      <c r="E212" s="30">
        <f>F212</f>
        <v>168.31787</v>
      </c>
      <c r="F212" s="30">
        <f>ROUND(168.31787,5)</f>
        <v>168.31787</v>
      </c>
      <c r="G212" s="28"/>
      <c r="H212" s="38"/>
    </row>
    <row r="213" spans="1:8" ht="12.75" customHeight="1">
      <c r="A213" s="26">
        <v>44322</v>
      </c>
      <c r="B213" s="27"/>
      <c r="C213" s="30">
        <f>ROUND(2.5,5)</f>
        <v>2.5</v>
      </c>
      <c r="D213" s="30">
        <f>F213</f>
        <v>170.88241</v>
      </c>
      <c r="E213" s="30">
        <f>F213</f>
        <v>170.88241</v>
      </c>
      <c r="F213" s="30">
        <f>ROUND(170.88241,5)</f>
        <v>170.88241</v>
      </c>
      <c r="G213" s="28"/>
      <c r="H213" s="38"/>
    </row>
    <row r="214" spans="1:8" ht="12.75" customHeight="1">
      <c r="A214" s="26" t="s">
        <v>55</v>
      </c>
      <c r="B214" s="27"/>
      <c r="C214" s="29"/>
      <c r="D214" s="29"/>
      <c r="E214" s="29"/>
      <c r="F214" s="29"/>
      <c r="G214" s="28"/>
      <c r="H214" s="38"/>
    </row>
    <row r="215" spans="1:8" ht="12.75" customHeight="1">
      <c r="A215" s="26">
        <v>43958</v>
      </c>
      <c r="B215" s="27"/>
      <c r="C215" s="30">
        <f>ROUND(11.195,5)</f>
        <v>11.195</v>
      </c>
      <c r="D215" s="30">
        <f>F215</f>
        <v>11.27196</v>
      </c>
      <c r="E215" s="30">
        <f>F215</f>
        <v>11.27196</v>
      </c>
      <c r="F215" s="30">
        <f>ROUND(11.27196,5)</f>
        <v>11.27196</v>
      </c>
      <c r="G215" s="28"/>
      <c r="H215" s="38"/>
    </row>
    <row r="216" spans="1:8" ht="12.75" customHeight="1">
      <c r="A216" s="26">
        <v>44049</v>
      </c>
      <c r="B216" s="27"/>
      <c r="C216" s="30">
        <f>ROUND(11.195,5)</f>
        <v>11.195</v>
      </c>
      <c r="D216" s="30">
        <f>F216</f>
        <v>11.45543</v>
      </c>
      <c r="E216" s="30">
        <f>F216</f>
        <v>11.45543</v>
      </c>
      <c r="F216" s="30">
        <f>ROUND(11.45543,5)</f>
        <v>11.45543</v>
      </c>
      <c r="G216" s="28"/>
      <c r="H216" s="38"/>
    </row>
    <row r="217" spans="1:8" ht="12.75" customHeight="1">
      <c r="A217" s="26">
        <v>44140</v>
      </c>
      <c r="B217" s="27"/>
      <c r="C217" s="30">
        <f>ROUND(11.195,5)</f>
        <v>11.195</v>
      </c>
      <c r="D217" s="30">
        <f>F217</f>
        <v>11.64436</v>
      </c>
      <c r="E217" s="30">
        <f>F217</f>
        <v>11.64436</v>
      </c>
      <c r="F217" s="30">
        <f>ROUND(11.64436,5)</f>
        <v>11.64436</v>
      </c>
      <c r="G217" s="28"/>
      <c r="H217" s="38"/>
    </row>
    <row r="218" spans="1:8" ht="12.75" customHeight="1">
      <c r="A218" s="26">
        <v>44231</v>
      </c>
      <c r="B218" s="27"/>
      <c r="C218" s="30">
        <f>ROUND(11.195,5)</f>
        <v>11.195</v>
      </c>
      <c r="D218" s="30">
        <f>F218</f>
        <v>11.85162</v>
      </c>
      <c r="E218" s="30">
        <f>F218</f>
        <v>11.85162</v>
      </c>
      <c r="F218" s="30">
        <f>ROUND(11.85162,5)</f>
        <v>11.85162</v>
      </c>
      <c r="G218" s="28"/>
      <c r="H218" s="38"/>
    </row>
    <row r="219" spans="1:8" ht="12.75" customHeight="1">
      <c r="A219" s="26">
        <v>44322</v>
      </c>
      <c r="B219" s="27"/>
      <c r="C219" s="30">
        <f>ROUND(11.195,5)</f>
        <v>11.195</v>
      </c>
      <c r="D219" s="30">
        <f>F219</f>
        <v>12.07392</v>
      </c>
      <c r="E219" s="30">
        <f>F219</f>
        <v>12.07392</v>
      </c>
      <c r="F219" s="30">
        <f>ROUND(12.07392,5)</f>
        <v>12.07392</v>
      </c>
      <c r="G219" s="28"/>
      <c r="H219" s="38"/>
    </row>
    <row r="220" spans="1:8" ht="12.75" customHeight="1">
      <c r="A220" s="26" t="s">
        <v>56</v>
      </c>
      <c r="B220" s="27"/>
      <c r="C220" s="29"/>
      <c r="D220" s="29"/>
      <c r="E220" s="29"/>
      <c r="F220" s="29"/>
      <c r="G220" s="28"/>
      <c r="H220" s="38"/>
    </row>
    <row r="221" spans="1:8" ht="12.75" customHeight="1">
      <c r="A221" s="26">
        <v>43958</v>
      </c>
      <c r="B221" s="27"/>
      <c r="C221" s="30">
        <f>ROUND(11.675,5)</f>
        <v>11.675</v>
      </c>
      <c r="D221" s="30">
        <f>F221</f>
        <v>11.74195</v>
      </c>
      <c r="E221" s="30">
        <f>F221</f>
        <v>11.74195</v>
      </c>
      <c r="F221" s="30">
        <f>ROUND(11.74195,5)</f>
        <v>11.74195</v>
      </c>
      <c r="G221" s="28"/>
      <c r="H221" s="38"/>
    </row>
    <row r="222" spans="1:8" ht="12.75" customHeight="1">
      <c r="A222" s="26">
        <v>44049</v>
      </c>
      <c r="B222" s="27"/>
      <c r="C222" s="30">
        <f>ROUND(11.675,5)</f>
        <v>11.675</v>
      </c>
      <c r="D222" s="30">
        <f>F222</f>
        <v>11.90097</v>
      </c>
      <c r="E222" s="30">
        <f>F222</f>
        <v>11.90097</v>
      </c>
      <c r="F222" s="30">
        <f>ROUND(11.90097,5)</f>
        <v>11.90097</v>
      </c>
      <c r="G222" s="28"/>
      <c r="H222" s="38"/>
    </row>
    <row r="223" spans="1:8" ht="12.75" customHeight="1">
      <c r="A223" s="26">
        <v>44140</v>
      </c>
      <c r="B223" s="27"/>
      <c r="C223" s="30">
        <f>ROUND(11.675,5)</f>
        <v>11.675</v>
      </c>
      <c r="D223" s="30">
        <f>F223</f>
        <v>12.0622</v>
      </c>
      <c r="E223" s="30">
        <f>F223</f>
        <v>12.0622</v>
      </c>
      <c r="F223" s="30">
        <f>ROUND(12.0622,5)</f>
        <v>12.0622</v>
      </c>
      <c r="G223" s="28"/>
      <c r="H223" s="38"/>
    </row>
    <row r="224" spans="1:8" ht="12.75" customHeight="1">
      <c r="A224" s="26">
        <v>44231</v>
      </c>
      <c r="B224" s="27"/>
      <c r="C224" s="30">
        <f>ROUND(11.675,5)</f>
        <v>11.675</v>
      </c>
      <c r="D224" s="30">
        <f>F224</f>
        <v>12.23677</v>
      </c>
      <c r="E224" s="30">
        <f>F224</f>
        <v>12.23677</v>
      </c>
      <c r="F224" s="30">
        <f>ROUND(12.23677,5)</f>
        <v>12.23677</v>
      </c>
      <c r="G224" s="28"/>
      <c r="H224" s="38"/>
    </row>
    <row r="225" spans="1:8" ht="12.75" customHeight="1">
      <c r="A225" s="26">
        <v>44322</v>
      </c>
      <c r="B225" s="27"/>
      <c r="C225" s="30">
        <f>ROUND(11.675,5)</f>
        <v>11.675</v>
      </c>
      <c r="D225" s="30">
        <f>F225</f>
        <v>12.42042</v>
      </c>
      <c r="E225" s="30">
        <f>F225</f>
        <v>12.42042</v>
      </c>
      <c r="F225" s="30">
        <f>ROUND(12.42042,5)</f>
        <v>12.42042</v>
      </c>
      <c r="G225" s="28"/>
      <c r="H225" s="38"/>
    </row>
    <row r="226" spans="1:8" ht="12.75" customHeight="1">
      <c r="A226" s="26" t="s">
        <v>57</v>
      </c>
      <c r="B226" s="27"/>
      <c r="C226" s="29"/>
      <c r="D226" s="29"/>
      <c r="E226" s="29"/>
      <c r="F226" s="29"/>
      <c r="G226" s="28"/>
      <c r="H226" s="38"/>
    </row>
    <row r="227" spans="1:8" ht="12.75" customHeight="1">
      <c r="A227" s="26">
        <v>43958</v>
      </c>
      <c r="B227" s="27"/>
      <c r="C227" s="30">
        <f>ROUND(11.75,5)</f>
        <v>11.75</v>
      </c>
      <c r="D227" s="30">
        <f>F227</f>
        <v>11.8194</v>
      </c>
      <c r="E227" s="30">
        <f>F227</f>
        <v>11.8194</v>
      </c>
      <c r="F227" s="30">
        <f>ROUND(11.8194,5)</f>
        <v>11.8194</v>
      </c>
      <c r="G227" s="28"/>
      <c r="H227" s="38"/>
    </row>
    <row r="228" spans="1:8" ht="12.75" customHeight="1">
      <c r="A228" s="26">
        <v>44049</v>
      </c>
      <c r="B228" s="27"/>
      <c r="C228" s="30">
        <f>ROUND(11.75,5)</f>
        <v>11.75</v>
      </c>
      <c r="D228" s="30">
        <f>F228</f>
        <v>11.98479</v>
      </c>
      <c r="E228" s="30">
        <f>F228</f>
        <v>11.98479</v>
      </c>
      <c r="F228" s="30">
        <f>ROUND(11.98479,5)</f>
        <v>11.98479</v>
      </c>
      <c r="G228" s="28"/>
      <c r="H228" s="38"/>
    </row>
    <row r="229" spans="1:8" ht="12.75" customHeight="1">
      <c r="A229" s="26">
        <v>44140</v>
      </c>
      <c r="B229" s="27"/>
      <c r="C229" s="30">
        <f>ROUND(11.75,5)</f>
        <v>11.75</v>
      </c>
      <c r="D229" s="30">
        <f>F229</f>
        <v>12.15265</v>
      </c>
      <c r="E229" s="30">
        <f>F229</f>
        <v>12.15265</v>
      </c>
      <c r="F229" s="30">
        <f>ROUND(12.15265,5)</f>
        <v>12.15265</v>
      </c>
      <c r="G229" s="28"/>
      <c r="H229" s="38"/>
    </row>
    <row r="230" spans="1:8" ht="12.75" customHeight="1">
      <c r="A230" s="26">
        <v>44231</v>
      </c>
      <c r="B230" s="27"/>
      <c r="C230" s="30">
        <f>ROUND(11.75,5)</f>
        <v>11.75</v>
      </c>
      <c r="D230" s="30">
        <f>F230</f>
        <v>12.335</v>
      </c>
      <c r="E230" s="30">
        <f>F230</f>
        <v>12.335</v>
      </c>
      <c r="F230" s="30">
        <f>ROUND(12.335,5)</f>
        <v>12.335</v>
      </c>
      <c r="G230" s="28"/>
      <c r="H230" s="38"/>
    </row>
    <row r="231" spans="1:8" ht="12.75" customHeight="1">
      <c r="A231" s="26">
        <v>44322</v>
      </c>
      <c r="B231" s="27"/>
      <c r="C231" s="30">
        <f>ROUND(11.75,5)</f>
        <v>11.75</v>
      </c>
      <c r="D231" s="30">
        <f>F231</f>
        <v>12.52704</v>
      </c>
      <c r="E231" s="30">
        <f>F231</f>
        <v>12.52704</v>
      </c>
      <c r="F231" s="30">
        <f>ROUND(12.52704,5)</f>
        <v>12.52704</v>
      </c>
      <c r="G231" s="28"/>
      <c r="H231" s="38"/>
    </row>
    <row r="232" spans="1:8" ht="12.75" customHeight="1">
      <c r="A232" s="26" t="s">
        <v>58</v>
      </c>
      <c r="B232" s="27"/>
      <c r="C232" s="29"/>
      <c r="D232" s="29"/>
      <c r="E232" s="29"/>
      <c r="F232" s="29"/>
      <c r="G232" s="28"/>
      <c r="H232" s="38"/>
    </row>
    <row r="233" spans="1:8" ht="12.75" customHeight="1">
      <c r="A233" s="26">
        <v>43958</v>
      </c>
      <c r="B233" s="27"/>
      <c r="C233" s="31">
        <f>ROUND(667.947,3)</f>
        <v>667.947</v>
      </c>
      <c r="D233" s="31">
        <f>F233</f>
        <v>671.977</v>
      </c>
      <c r="E233" s="31">
        <f>F233</f>
        <v>671.977</v>
      </c>
      <c r="F233" s="31">
        <f>ROUND(671.977,3)</f>
        <v>671.977</v>
      </c>
      <c r="G233" s="28"/>
      <c r="H233" s="38"/>
    </row>
    <row r="234" spans="1:8" ht="12.75" customHeight="1">
      <c r="A234" s="26">
        <v>44049</v>
      </c>
      <c r="B234" s="27"/>
      <c r="C234" s="31">
        <f>ROUND(667.947,3)</f>
        <v>667.947</v>
      </c>
      <c r="D234" s="31">
        <f>F234</f>
        <v>682.344</v>
      </c>
      <c r="E234" s="31">
        <f>F234</f>
        <v>682.344</v>
      </c>
      <c r="F234" s="31">
        <f>ROUND(682.344,3)</f>
        <v>682.344</v>
      </c>
      <c r="G234" s="28"/>
      <c r="H234" s="38"/>
    </row>
    <row r="235" spans="1:8" ht="12.75" customHeight="1">
      <c r="A235" s="26">
        <v>44140</v>
      </c>
      <c r="B235" s="27"/>
      <c r="C235" s="31">
        <f>ROUND(667.947,3)</f>
        <v>667.947</v>
      </c>
      <c r="D235" s="31">
        <f>F235</f>
        <v>693.094</v>
      </c>
      <c r="E235" s="31">
        <f>F235</f>
        <v>693.094</v>
      </c>
      <c r="F235" s="31">
        <f>ROUND(693.094,3)</f>
        <v>693.094</v>
      </c>
      <c r="G235" s="28"/>
      <c r="H235" s="38"/>
    </row>
    <row r="236" spans="1:8" ht="12.75" customHeight="1">
      <c r="A236" s="26">
        <v>44231</v>
      </c>
      <c r="B236" s="27"/>
      <c r="C236" s="31">
        <f>ROUND(667.947,3)</f>
        <v>667.947</v>
      </c>
      <c r="D236" s="31">
        <f>F236</f>
        <v>703.999</v>
      </c>
      <c r="E236" s="31">
        <f>F236</f>
        <v>703.999</v>
      </c>
      <c r="F236" s="31">
        <f>ROUND(703.999,3)</f>
        <v>703.999</v>
      </c>
      <c r="G236" s="28"/>
      <c r="H236" s="38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38"/>
    </row>
    <row r="238" spans="1:8" ht="12.75" customHeight="1">
      <c r="A238" s="26">
        <v>43958</v>
      </c>
      <c r="B238" s="27"/>
      <c r="C238" s="31">
        <f>ROUND(642.844,3)</f>
        <v>642.844</v>
      </c>
      <c r="D238" s="31">
        <f>F238</f>
        <v>646.723</v>
      </c>
      <c r="E238" s="31">
        <f>F238</f>
        <v>646.723</v>
      </c>
      <c r="F238" s="31">
        <f>ROUND(646.723,3)</f>
        <v>646.723</v>
      </c>
      <c r="G238" s="28"/>
      <c r="H238" s="38"/>
    </row>
    <row r="239" spans="1:8" ht="12.75" customHeight="1">
      <c r="A239" s="26">
        <v>44049</v>
      </c>
      <c r="B239" s="27"/>
      <c r="C239" s="31">
        <f>ROUND(642.844,3)</f>
        <v>642.844</v>
      </c>
      <c r="D239" s="31">
        <f>F239</f>
        <v>656.7</v>
      </c>
      <c r="E239" s="31">
        <f>F239</f>
        <v>656.7</v>
      </c>
      <c r="F239" s="31">
        <f>ROUND(656.7,3)</f>
        <v>656.7</v>
      </c>
      <c r="G239" s="28"/>
      <c r="H239" s="38"/>
    </row>
    <row r="240" spans="1:8" ht="12.75" customHeight="1">
      <c r="A240" s="26">
        <v>44140</v>
      </c>
      <c r="B240" s="27"/>
      <c r="C240" s="31">
        <f>ROUND(642.844,3)</f>
        <v>642.844</v>
      </c>
      <c r="D240" s="31">
        <f>F240</f>
        <v>667.046</v>
      </c>
      <c r="E240" s="31">
        <f>F240</f>
        <v>667.046</v>
      </c>
      <c r="F240" s="31">
        <f>ROUND(667.046,3)</f>
        <v>667.046</v>
      </c>
      <c r="G240" s="28"/>
      <c r="H240" s="38"/>
    </row>
    <row r="241" spans="1:8" ht="12.75" customHeight="1">
      <c r="A241" s="26">
        <v>44231</v>
      </c>
      <c r="B241" s="27"/>
      <c r="C241" s="31">
        <f>ROUND(642.844,3)</f>
        <v>642.844</v>
      </c>
      <c r="D241" s="31">
        <f>F241</f>
        <v>677.541</v>
      </c>
      <c r="E241" s="31">
        <f>F241</f>
        <v>677.541</v>
      </c>
      <c r="F241" s="31">
        <f>ROUND(677.541,3)</f>
        <v>677.541</v>
      </c>
      <c r="G241" s="28"/>
      <c r="H241" s="38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38"/>
    </row>
    <row r="243" spans="1:8" ht="12.75" customHeight="1">
      <c r="A243" s="26">
        <v>43958</v>
      </c>
      <c r="B243" s="27"/>
      <c r="C243" s="31">
        <f>ROUND(706.955,3)</f>
        <v>706.955</v>
      </c>
      <c r="D243" s="31">
        <f>F243</f>
        <v>711.221</v>
      </c>
      <c r="E243" s="31">
        <f>F243</f>
        <v>711.221</v>
      </c>
      <c r="F243" s="31">
        <f>ROUND(711.221,3)</f>
        <v>711.221</v>
      </c>
      <c r="G243" s="28"/>
      <c r="H243" s="38"/>
    </row>
    <row r="244" spans="1:8" ht="12.75" customHeight="1">
      <c r="A244" s="26">
        <v>44049</v>
      </c>
      <c r="B244" s="27"/>
      <c r="C244" s="31">
        <f>ROUND(706.955,3)</f>
        <v>706.955</v>
      </c>
      <c r="D244" s="31">
        <f>F244</f>
        <v>722.193</v>
      </c>
      <c r="E244" s="31">
        <f>F244</f>
        <v>722.193</v>
      </c>
      <c r="F244" s="31">
        <f>ROUND(722.193,3)</f>
        <v>722.193</v>
      </c>
      <c r="G244" s="28"/>
      <c r="H244" s="38"/>
    </row>
    <row r="245" spans="1:8" ht="12.75" customHeight="1">
      <c r="A245" s="26">
        <v>44140</v>
      </c>
      <c r="B245" s="27"/>
      <c r="C245" s="31">
        <f>ROUND(706.955,3)</f>
        <v>706.955</v>
      </c>
      <c r="D245" s="31">
        <f>F245</f>
        <v>733.57</v>
      </c>
      <c r="E245" s="31">
        <f>F245</f>
        <v>733.57</v>
      </c>
      <c r="F245" s="31">
        <f>ROUND(733.57,3)</f>
        <v>733.57</v>
      </c>
      <c r="G245" s="28"/>
      <c r="H245" s="38"/>
    </row>
    <row r="246" spans="1:8" ht="12.75" customHeight="1">
      <c r="A246" s="26">
        <v>44231</v>
      </c>
      <c r="B246" s="27"/>
      <c r="C246" s="31">
        <f>ROUND(706.955,3)</f>
        <v>706.955</v>
      </c>
      <c r="D246" s="31">
        <f>F246</f>
        <v>745.113</v>
      </c>
      <c r="E246" s="31">
        <f>F246</f>
        <v>745.113</v>
      </c>
      <c r="F246" s="31">
        <f>ROUND(745.113,3)</f>
        <v>745.113</v>
      </c>
      <c r="G246" s="28"/>
      <c r="H246" s="38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38"/>
    </row>
    <row r="248" spans="1:8" ht="12.75" customHeight="1">
      <c r="A248" s="26">
        <v>43958</v>
      </c>
      <c r="B248" s="27"/>
      <c r="C248" s="31">
        <f>ROUND(637.615,3)</f>
        <v>637.615</v>
      </c>
      <c r="D248" s="31">
        <f>F248</f>
        <v>641.462</v>
      </c>
      <c r="E248" s="31">
        <f>F248</f>
        <v>641.462</v>
      </c>
      <c r="F248" s="31">
        <f>ROUND(641.462,3)</f>
        <v>641.462</v>
      </c>
      <c r="G248" s="28"/>
      <c r="H248" s="38"/>
    </row>
    <row r="249" spans="1:8" ht="12.75" customHeight="1">
      <c r="A249" s="26">
        <v>44049</v>
      </c>
      <c r="B249" s="27"/>
      <c r="C249" s="31">
        <f>ROUND(637.615,3)</f>
        <v>637.615</v>
      </c>
      <c r="D249" s="31">
        <f>F249</f>
        <v>651.358</v>
      </c>
      <c r="E249" s="31">
        <f>F249</f>
        <v>651.358</v>
      </c>
      <c r="F249" s="31">
        <f>ROUND(651.358,3)</f>
        <v>651.358</v>
      </c>
      <c r="G249" s="28"/>
      <c r="H249" s="38"/>
    </row>
    <row r="250" spans="1:8" ht="12.75" customHeight="1">
      <c r="A250" s="26">
        <v>44140</v>
      </c>
      <c r="B250" s="27"/>
      <c r="C250" s="31">
        <f>ROUND(637.615,3)</f>
        <v>637.615</v>
      </c>
      <c r="D250" s="31">
        <f>F250</f>
        <v>661.62</v>
      </c>
      <c r="E250" s="31">
        <f>F250</f>
        <v>661.62</v>
      </c>
      <c r="F250" s="31">
        <f>ROUND(661.62,3)</f>
        <v>661.62</v>
      </c>
      <c r="G250" s="28"/>
      <c r="H250" s="38"/>
    </row>
    <row r="251" spans="1:8" ht="12.75" customHeight="1">
      <c r="A251" s="26">
        <v>44231</v>
      </c>
      <c r="B251" s="27"/>
      <c r="C251" s="31">
        <f>ROUND(637.615,3)</f>
        <v>637.615</v>
      </c>
      <c r="D251" s="31">
        <f>F251</f>
        <v>672.03</v>
      </c>
      <c r="E251" s="31">
        <f>F251</f>
        <v>672.03</v>
      </c>
      <c r="F251" s="31">
        <f>ROUND(672.03,3)</f>
        <v>672.03</v>
      </c>
      <c r="G251" s="28"/>
      <c r="H251" s="38"/>
    </row>
    <row r="252" spans="1:8" ht="12.75" customHeight="1">
      <c r="A252" s="26" t="s">
        <v>62</v>
      </c>
      <c r="B252" s="27"/>
      <c r="C252" s="29"/>
      <c r="D252" s="29"/>
      <c r="E252" s="29"/>
      <c r="F252" s="29"/>
      <c r="G252" s="28"/>
      <c r="H252" s="38"/>
    </row>
    <row r="253" spans="1:8" ht="12.75" customHeight="1">
      <c r="A253" s="26">
        <v>43958</v>
      </c>
      <c r="B253" s="27"/>
      <c r="C253" s="31">
        <f>ROUND(240.205316397279,3)</f>
        <v>240.205</v>
      </c>
      <c r="D253" s="31">
        <f>F253</f>
        <v>241.679</v>
      </c>
      <c r="E253" s="31">
        <f>F253</f>
        <v>241.679</v>
      </c>
      <c r="F253" s="31">
        <f>ROUND(241.679,3)</f>
        <v>241.679</v>
      </c>
      <c r="G253" s="28"/>
      <c r="H253" s="38"/>
    </row>
    <row r="254" spans="1:8" ht="12.75" customHeight="1">
      <c r="A254" s="26">
        <v>44049</v>
      </c>
      <c r="B254" s="27"/>
      <c r="C254" s="31">
        <f>ROUND(240.205316397279,3)</f>
        <v>240.205</v>
      </c>
      <c r="D254" s="31">
        <f>F254</f>
        <v>245.467</v>
      </c>
      <c r="E254" s="31">
        <f>F254</f>
        <v>245.467</v>
      </c>
      <c r="F254" s="31">
        <f>ROUND(245.467,3)</f>
        <v>245.467</v>
      </c>
      <c r="G254" s="28"/>
      <c r="H254" s="38"/>
    </row>
    <row r="255" spans="1:8" ht="12.75" customHeight="1">
      <c r="A255" s="26">
        <v>44140</v>
      </c>
      <c r="B255" s="27"/>
      <c r="C255" s="31">
        <f>ROUND(240.205316397279,3)</f>
        <v>240.205</v>
      </c>
      <c r="D255" s="31">
        <f>F255</f>
        <v>249.393</v>
      </c>
      <c r="E255" s="31">
        <f>F255</f>
        <v>249.393</v>
      </c>
      <c r="F255" s="31">
        <f>ROUND(249.393,3)</f>
        <v>249.393</v>
      </c>
      <c r="G255" s="28"/>
      <c r="H255" s="38"/>
    </row>
    <row r="256" spans="1:8" ht="12.75" customHeight="1">
      <c r="A256" s="26">
        <v>44231</v>
      </c>
      <c r="B256" s="27"/>
      <c r="C256" s="31">
        <f>ROUND(240.205316397279,3)</f>
        <v>240.205</v>
      </c>
      <c r="D256" s="31">
        <f>F256</f>
        <v>253.374</v>
      </c>
      <c r="E256" s="31">
        <f>F256</f>
        <v>253.374</v>
      </c>
      <c r="F256" s="31">
        <f>ROUND(253.374,3)</f>
        <v>253.374</v>
      </c>
      <c r="G256" s="28"/>
      <c r="H256" s="38"/>
    </row>
    <row r="257" spans="1:8" ht="12.75" customHeight="1">
      <c r="A257" s="26" t="s">
        <v>63</v>
      </c>
      <c r="B257" s="27"/>
      <c r="C257" s="29"/>
      <c r="D257" s="29"/>
      <c r="E257" s="29"/>
      <c r="F257" s="29"/>
      <c r="G257" s="28"/>
      <c r="H257" s="38"/>
    </row>
    <row r="258" spans="1:8" ht="12.75" customHeight="1">
      <c r="A258" s="26">
        <v>43958</v>
      </c>
      <c r="B258" s="27"/>
      <c r="C258" s="31">
        <f>ROUND(629.862,3)</f>
        <v>629.862</v>
      </c>
      <c r="D258" s="31">
        <f>F258</f>
        <v>633.662</v>
      </c>
      <c r="E258" s="31">
        <f>F258</f>
        <v>633.662</v>
      </c>
      <c r="F258" s="31">
        <f>ROUND(633.662,3)</f>
        <v>633.662</v>
      </c>
      <c r="G258" s="28"/>
      <c r="H258" s="38"/>
    </row>
    <row r="259" spans="1:8" ht="12.75" customHeight="1">
      <c r="A259" s="26">
        <v>44049</v>
      </c>
      <c r="B259" s="27"/>
      <c r="C259" s="31">
        <f>ROUND(629.862,3)</f>
        <v>629.862</v>
      </c>
      <c r="D259" s="31">
        <f>F259</f>
        <v>643.438</v>
      </c>
      <c r="E259" s="31">
        <f>F259</f>
        <v>643.438</v>
      </c>
      <c r="F259" s="31">
        <f>ROUND(643.438,3)</f>
        <v>643.438</v>
      </c>
      <c r="G259" s="28"/>
      <c r="H259" s="38"/>
    </row>
    <row r="260" spans="1:8" ht="12.75" customHeight="1">
      <c r="A260" s="26">
        <v>44140</v>
      </c>
      <c r="B260" s="27"/>
      <c r="C260" s="31">
        <f>ROUND(629.862,3)</f>
        <v>629.862</v>
      </c>
      <c r="D260" s="31">
        <f>F260</f>
        <v>653.575</v>
      </c>
      <c r="E260" s="31">
        <f>F260</f>
        <v>653.575</v>
      </c>
      <c r="F260" s="31">
        <f>ROUND(653.575,3)</f>
        <v>653.575</v>
      </c>
      <c r="G260" s="28"/>
      <c r="H260" s="38"/>
    </row>
    <row r="261" spans="1:8" ht="12.75" customHeight="1">
      <c r="A261" s="26">
        <v>44231</v>
      </c>
      <c r="B261" s="27"/>
      <c r="C261" s="31">
        <f>ROUND(629.862,3)</f>
        <v>629.862</v>
      </c>
      <c r="D261" s="31">
        <f>F261</f>
        <v>663.859</v>
      </c>
      <c r="E261" s="31">
        <f>F261</f>
        <v>663.859</v>
      </c>
      <c r="F261" s="31">
        <f>ROUND(663.859,3)</f>
        <v>663.859</v>
      </c>
      <c r="G261" s="28"/>
      <c r="H261" s="38"/>
    </row>
    <row r="262" spans="1:8" ht="12.75" customHeight="1">
      <c r="A262" s="26" t="s">
        <v>13</v>
      </c>
      <c r="B262" s="27"/>
      <c r="C262" s="29"/>
      <c r="D262" s="29"/>
      <c r="E262" s="29"/>
      <c r="F262" s="29"/>
      <c r="G262" s="28"/>
      <c r="H262" s="38"/>
    </row>
    <row r="263" spans="1:8" ht="12.75" customHeight="1">
      <c r="A263" s="26">
        <v>45007</v>
      </c>
      <c r="B263" s="27"/>
      <c r="C263" s="28">
        <f>ROUND(96.7582633228742,2)</f>
        <v>96.76</v>
      </c>
      <c r="D263" s="28">
        <f>F263</f>
        <v>90.79</v>
      </c>
      <c r="E263" s="28">
        <f>F263</f>
        <v>90.79</v>
      </c>
      <c r="F263" s="28">
        <f>ROUND(90.7893223962919,2)</f>
        <v>90.79</v>
      </c>
      <c r="G263" s="28"/>
      <c r="H263" s="38"/>
    </row>
    <row r="264" spans="1:8" ht="12.75" customHeight="1">
      <c r="A264" s="26" t="s">
        <v>14</v>
      </c>
      <c r="B264" s="27"/>
      <c r="C264" s="29"/>
      <c r="D264" s="29"/>
      <c r="E264" s="29"/>
      <c r="F264" s="29"/>
      <c r="G264" s="28"/>
      <c r="H264" s="38"/>
    </row>
    <row r="265" spans="1:8" ht="12.75" customHeight="1">
      <c r="A265" s="26">
        <v>46834</v>
      </c>
      <c r="B265" s="27"/>
      <c r="C265" s="28">
        <f>ROUND(102.749356346478,2)</f>
        <v>102.75</v>
      </c>
      <c r="D265" s="28">
        <f>F265</f>
        <v>95.03</v>
      </c>
      <c r="E265" s="28">
        <f>F265</f>
        <v>95.03</v>
      </c>
      <c r="F265" s="28">
        <f>ROUND(95.0306044847629,2)</f>
        <v>95.03</v>
      </c>
      <c r="G265" s="28"/>
      <c r="H265" s="38"/>
    </row>
    <row r="266" spans="1:8" ht="12.75" customHeight="1">
      <c r="A266" s="26" t="s">
        <v>64</v>
      </c>
      <c r="B266" s="27"/>
      <c r="C266" s="29"/>
      <c r="D266" s="29"/>
      <c r="E266" s="29"/>
      <c r="F266" s="29"/>
      <c r="G266" s="28"/>
      <c r="H266" s="38"/>
    </row>
    <row r="267" spans="1:8" ht="12.75" customHeight="1">
      <c r="A267" s="26">
        <v>44004</v>
      </c>
      <c r="B267" s="27"/>
      <c r="C267" s="28">
        <f>ROUND(101.765489063383,2)</f>
        <v>101.77</v>
      </c>
      <c r="D267" s="28">
        <f>F267</f>
        <v>101.77</v>
      </c>
      <c r="E267" s="28">
        <f>F267</f>
        <v>101.77</v>
      </c>
      <c r="F267" s="28">
        <f>ROUND(101.765489063383,2)</f>
        <v>101.77</v>
      </c>
      <c r="G267" s="28"/>
      <c r="H267" s="38"/>
    </row>
    <row r="268" spans="1:8" ht="12.75" customHeight="1">
      <c r="A268" s="26" t="s">
        <v>65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44095</v>
      </c>
      <c r="B269" s="27"/>
      <c r="C269" s="28">
        <f>ROUND(101.765489063383,2)</f>
        <v>101.77</v>
      </c>
      <c r="D269" s="28">
        <f>F269</f>
        <v>98.75</v>
      </c>
      <c r="E269" s="28">
        <f>F269</f>
        <v>98.75</v>
      </c>
      <c r="F269" s="28">
        <f>ROUND(98.7467799914737,2)</f>
        <v>98.75</v>
      </c>
      <c r="G269" s="28"/>
      <c r="H269" s="38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44182</v>
      </c>
      <c r="B271" s="27"/>
      <c r="C271" s="30">
        <f>ROUND(96.7582633228742,5)</f>
        <v>96.75826</v>
      </c>
      <c r="D271" s="30">
        <f>F271</f>
        <v>94.52548</v>
      </c>
      <c r="E271" s="30">
        <f>F271</f>
        <v>94.52548</v>
      </c>
      <c r="F271" s="30">
        <f>ROUND(94.5254795453067,5)</f>
        <v>94.52548</v>
      </c>
      <c r="G271" s="28"/>
      <c r="H271" s="38"/>
    </row>
    <row r="272" spans="1:8" ht="12.75" customHeight="1">
      <c r="A272" s="26" t="s">
        <v>67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44271</v>
      </c>
      <c r="B273" s="27"/>
      <c r="C273" s="30">
        <f>ROUND(96.7582633228742,5)</f>
        <v>96.75826</v>
      </c>
      <c r="D273" s="30">
        <f>F273</f>
        <v>93.08475</v>
      </c>
      <c r="E273" s="30">
        <f>F273</f>
        <v>93.08475</v>
      </c>
      <c r="F273" s="30">
        <f>ROUND(93.0847526764598,5)</f>
        <v>93.08475</v>
      </c>
      <c r="G273" s="28"/>
      <c r="H273" s="38"/>
    </row>
    <row r="274" spans="1:8" ht="12.75" customHeight="1">
      <c r="A274" s="26" t="s">
        <v>68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44362</v>
      </c>
      <c r="B275" s="27"/>
      <c r="C275" s="30">
        <f>ROUND(96.7582633228742,5)</f>
        <v>96.75826</v>
      </c>
      <c r="D275" s="30">
        <f>F275</f>
        <v>91.66684</v>
      </c>
      <c r="E275" s="30">
        <f>F275</f>
        <v>91.66684</v>
      </c>
      <c r="F275" s="30">
        <f>ROUND(91.666836591576,5)</f>
        <v>91.66684</v>
      </c>
      <c r="G275" s="28"/>
      <c r="H275" s="38"/>
    </row>
    <row r="276" spans="1:8" ht="12.75" customHeight="1">
      <c r="A276" s="26" t="s">
        <v>69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44460</v>
      </c>
      <c r="B277" s="27"/>
      <c r="C277" s="30">
        <f>ROUND(96.7582633228742,5)</f>
        <v>96.75826</v>
      </c>
      <c r="D277" s="30">
        <f>F277</f>
        <v>91.05762</v>
      </c>
      <c r="E277" s="30">
        <f>F277</f>
        <v>91.05762</v>
      </c>
      <c r="F277" s="30">
        <f>ROUND(91.0576206460925,5)</f>
        <v>91.05762</v>
      </c>
      <c r="G277" s="28"/>
      <c r="H277" s="38"/>
    </row>
    <row r="278" spans="1:8" ht="12.75" customHeight="1">
      <c r="A278" s="26" t="s">
        <v>70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44551</v>
      </c>
      <c r="B279" s="27"/>
      <c r="C279" s="30">
        <f>ROUND(96.7582633228742,5)</f>
        <v>96.75826</v>
      </c>
      <c r="D279" s="30">
        <f>F279</f>
        <v>92.79252</v>
      </c>
      <c r="E279" s="30">
        <f>F279</f>
        <v>92.79252</v>
      </c>
      <c r="F279" s="30">
        <f>ROUND(92.792522377086,5)</f>
        <v>92.79252</v>
      </c>
      <c r="G279" s="28"/>
      <c r="H279" s="38"/>
    </row>
    <row r="280" spans="1:8" ht="12.75" customHeight="1">
      <c r="A280" s="26" t="s">
        <v>71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44635</v>
      </c>
      <c r="B281" s="27"/>
      <c r="C281" s="30">
        <f>ROUND(96.7582633228742,5)</f>
        <v>96.75826</v>
      </c>
      <c r="D281" s="30">
        <f>F281</f>
        <v>92.77181</v>
      </c>
      <c r="E281" s="30">
        <f>F281</f>
        <v>92.77181</v>
      </c>
      <c r="F281" s="30">
        <f>ROUND(92.7718100126801,5)</f>
        <v>92.77181</v>
      </c>
      <c r="G281" s="28"/>
      <c r="H281" s="38"/>
    </row>
    <row r="282" spans="1:8" ht="12.75" customHeight="1">
      <c r="A282" s="26" t="s">
        <v>72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44733</v>
      </c>
      <c r="B283" s="27"/>
      <c r="C283" s="30">
        <f>ROUND(96.7582633228742,5)</f>
        <v>96.75826</v>
      </c>
      <c r="D283" s="30">
        <f>F283</f>
        <v>93.40007</v>
      </c>
      <c r="E283" s="30">
        <f>F283</f>
        <v>93.40007</v>
      </c>
      <c r="F283" s="30">
        <f>ROUND(93.4000739900373,5)</f>
        <v>93.40007</v>
      </c>
      <c r="G283" s="28"/>
      <c r="H283" s="38"/>
    </row>
    <row r="284" spans="1:8" ht="12.75" customHeight="1">
      <c r="A284" s="26" t="s">
        <v>73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44824</v>
      </c>
      <c r="B285" s="27"/>
      <c r="C285" s="30">
        <f>ROUND(96.7582633228742,5)</f>
        <v>96.75826</v>
      </c>
      <c r="D285" s="30">
        <f>F285</f>
        <v>96.94865</v>
      </c>
      <c r="E285" s="30">
        <f>F285</f>
        <v>96.94865</v>
      </c>
      <c r="F285" s="30">
        <f>ROUND(96.9486496287749,5)</f>
        <v>96.94865</v>
      </c>
      <c r="G285" s="28"/>
      <c r="H285" s="38"/>
    </row>
    <row r="286" spans="1:8" ht="12.75" customHeight="1">
      <c r="A286" s="26" t="s">
        <v>74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45097</v>
      </c>
      <c r="B287" s="27"/>
      <c r="C287" s="28">
        <f>ROUND(96.7582633228742,2)</f>
        <v>96.76</v>
      </c>
      <c r="D287" s="28">
        <f>F287</f>
        <v>96.76</v>
      </c>
      <c r="E287" s="28">
        <f>F287</f>
        <v>96.76</v>
      </c>
      <c r="F287" s="28">
        <f>ROUND(96.7582633228742,2)</f>
        <v>96.76</v>
      </c>
      <c r="G287" s="28"/>
      <c r="H287" s="38"/>
    </row>
    <row r="288" spans="1:8" ht="12.75" customHeight="1">
      <c r="A288" s="26" t="s">
        <v>75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45188</v>
      </c>
      <c r="B289" s="27"/>
      <c r="C289" s="28">
        <f>ROUND(96.7582633228742,2)</f>
        <v>96.76</v>
      </c>
      <c r="D289" s="28">
        <f>F289</f>
        <v>94.74</v>
      </c>
      <c r="E289" s="28">
        <f>F289</f>
        <v>94.74</v>
      </c>
      <c r="F289" s="28">
        <f>ROUND(94.7446674963443,2)</f>
        <v>94.74</v>
      </c>
      <c r="G289" s="28"/>
      <c r="H289" s="38"/>
    </row>
    <row r="290" spans="1:8" ht="12.75" customHeight="1">
      <c r="A290" s="26" t="s">
        <v>76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46008</v>
      </c>
      <c r="B291" s="27"/>
      <c r="C291" s="30">
        <f>ROUND(102.749356346478,5)</f>
        <v>102.74936</v>
      </c>
      <c r="D291" s="30">
        <f>F291</f>
        <v>90.33619</v>
      </c>
      <c r="E291" s="30">
        <f>F291</f>
        <v>90.33619</v>
      </c>
      <c r="F291" s="30">
        <f>ROUND(90.3361852174891,5)</f>
        <v>90.33619</v>
      </c>
      <c r="G291" s="28"/>
      <c r="H291" s="38"/>
    </row>
    <row r="292" spans="1:8" ht="12.75" customHeight="1">
      <c r="A292" s="26" t="s">
        <v>77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46097</v>
      </c>
      <c r="B293" s="27"/>
      <c r="C293" s="30">
        <f>ROUND(102.749356346478,5)</f>
        <v>102.74936</v>
      </c>
      <c r="D293" s="30">
        <f>F293</f>
        <v>87.55047</v>
      </c>
      <c r="E293" s="30">
        <f>F293</f>
        <v>87.55047</v>
      </c>
      <c r="F293" s="30">
        <f>ROUND(87.5504672554539,5)</f>
        <v>87.55047</v>
      </c>
      <c r="G293" s="28"/>
      <c r="H293" s="38"/>
    </row>
    <row r="294" spans="1:8" ht="12.75" customHeight="1">
      <c r="A294" s="26" t="s">
        <v>78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46188</v>
      </c>
      <c r="B295" s="27"/>
      <c r="C295" s="30">
        <f>ROUND(102.749356346478,5)</f>
        <v>102.74936</v>
      </c>
      <c r="D295" s="30">
        <f>F295</f>
        <v>86.57479</v>
      </c>
      <c r="E295" s="30">
        <f>F295</f>
        <v>86.57479</v>
      </c>
      <c r="F295" s="30">
        <f>ROUND(86.5747911070702,5)</f>
        <v>86.57479</v>
      </c>
      <c r="G295" s="28"/>
      <c r="H295" s="38"/>
    </row>
    <row r="296" spans="1:8" ht="12.75" customHeight="1">
      <c r="A296" s="26" t="s">
        <v>79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46286</v>
      </c>
      <c r="B297" s="27"/>
      <c r="C297" s="30">
        <f>ROUND(102.749356346478,5)</f>
        <v>102.74936</v>
      </c>
      <c r="D297" s="30">
        <f>F297</f>
        <v>89.04759</v>
      </c>
      <c r="E297" s="30">
        <f>F297</f>
        <v>89.04759</v>
      </c>
      <c r="F297" s="30">
        <f>ROUND(89.0475863093266,5)</f>
        <v>89.04759</v>
      </c>
      <c r="G297" s="28"/>
      <c r="H297" s="38"/>
    </row>
    <row r="298" spans="1:8" ht="12.75" customHeight="1">
      <c r="A298" s="26" t="s">
        <v>80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46377</v>
      </c>
      <c r="B299" s="27"/>
      <c r="C299" s="30">
        <f>ROUND(102.749356346478,5)</f>
        <v>102.74936</v>
      </c>
      <c r="D299" s="30">
        <f>F299</f>
        <v>93.37218</v>
      </c>
      <c r="E299" s="30">
        <f>F299</f>
        <v>93.37218</v>
      </c>
      <c r="F299" s="30">
        <f>ROUND(93.3721837741777,5)</f>
        <v>93.37218</v>
      </c>
      <c r="G299" s="28"/>
      <c r="H299" s="38"/>
    </row>
    <row r="300" spans="1:8" ht="12.75" customHeight="1">
      <c r="A300" s="26" t="s">
        <v>81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46461</v>
      </c>
      <c r="B301" s="27"/>
      <c r="C301" s="30">
        <f>ROUND(102.749356346478,5)</f>
        <v>102.74936</v>
      </c>
      <c r="D301" s="30">
        <f>F301</f>
        <v>92.39523</v>
      </c>
      <c r="E301" s="30">
        <f>F301</f>
        <v>92.39523</v>
      </c>
      <c r="F301" s="30">
        <f>ROUND(92.3952328688173,5)</f>
        <v>92.39523</v>
      </c>
      <c r="G301" s="28"/>
      <c r="H301" s="38"/>
    </row>
    <row r="302" spans="1:8" ht="12.75" customHeight="1">
      <c r="A302" s="26" t="s">
        <v>82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46559</v>
      </c>
      <c r="B303" s="27"/>
      <c r="C303" s="30">
        <f>ROUND(102.749356346478,5)</f>
        <v>102.74936</v>
      </c>
      <c r="D303" s="30">
        <f>F303</f>
        <v>94.75181</v>
      </c>
      <c r="E303" s="30">
        <f>F303</f>
        <v>94.75181</v>
      </c>
      <c r="F303" s="30">
        <f>ROUND(94.75181092704,5)</f>
        <v>94.75181</v>
      </c>
      <c r="G303" s="28"/>
      <c r="H303" s="38"/>
    </row>
    <row r="304" spans="1:8" ht="12.75" customHeight="1">
      <c r="A304" s="26" t="s">
        <v>83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46650</v>
      </c>
      <c r="B305" s="27"/>
      <c r="C305" s="30">
        <f>ROUND(102.749356346478,5)</f>
        <v>102.74936</v>
      </c>
      <c r="D305" s="30">
        <f>F305</f>
        <v>100.6818</v>
      </c>
      <c r="E305" s="30">
        <f>F305</f>
        <v>100.6818</v>
      </c>
      <c r="F305" s="30">
        <f>ROUND(100.681802083857,5)</f>
        <v>100.6818</v>
      </c>
      <c r="G305" s="28"/>
      <c r="H305" s="38"/>
    </row>
    <row r="306" spans="1:8" ht="12.75" customHeight="1">
      <c r="A306" s="26" t="s">
        <v>84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46924</v>
      </c>
      <c r="B307" s="27"/>
      <c r="C307" s="28">
        <f>ROUND(102.749356346478,2)</f>
        <v>102.75</v>
      </c>
      <c r="D307" s="28">
        <f>F307</f>
        <v>102.75</v>
      </c>
      <c r="E307" s="28">
        <f>F307</f>
        <v>102.75</v>
      </c>
      <c r="F307" s="28">
        <f>ROUND(102.749356346478,2)</f>
        <v>102.75</v>
      </c>
      <c r="G307" s="28"/>
      <c r="H307" s="38"/>
    </row>
    <row r="308" spans="1:8" ht="12.75" customHeight="1">
      <c r="A308" s="26" t="s">
        <v>85</v>
      </c>
      <c r="B308" s="27"/>
      <c r="C308" s="29"/>
      <c r="D308" s="29"/>
      <c r="E308" s="29"/>
      <c r="F308" s="29"/>
      <c r="G308" s="28"/>
      <c r="H308" s="38"/>
    </row>
    <row r="309" spans="1:8" ht="12.75" customHeight="1" thickBot="1">
      <c r="A309" s="40">
        <v>47015</v>
      </c>
      <c r="B309" s="41"/>
      <c r="C309" s="36">
        <f>ROUND(102.749356346478,2)</f>
        <v>102.75</v>
      </c>
      <c r="D309" s="36">
        <f>F309</f>
        <v>91.68</v>
      </c>
      <c r="E309" s="36">
        <f>F309</f>
        <v>91.68</v>
      </c>
      <c r="F309" s="36">
        <f>ROUND(91.6843375219247,2)</f>
        <v>91.68</v>
      </c>
      <c r="G309" s="36"/>
      <c r="H309" s="39"/>
    </row>
  </sheetData>
  <sheetProtection/>
  <mergeCells count="308">
    <mergeCell ref="A305:B305"/>
    <mergeCell ref="A306:B306"/>
    <mergeCell ref="A307:B307"/>
    <mergeCell ref="A308:B308"/>
    <mergeCell ref="A309:B309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32:B232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2020-03-31T16:36:26Z</dcterms:modified>
  <cp:category/>
  <cp:version/>
  <cp:contentType/>
  <cp:contentStatus/>
</cp:coreProperties>
</file>