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<sst xmlns="http://schemas.openxmlformats.org/spreadsheetml/2006/main" count="88" uniqueCount="86">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</sst>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I11" sqref="I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43963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ROUND(101.764704735816,2)</f>
        <v>101.76</v>
      </c>
      <c r="D6" s="20">
        <f>F6</f>
        <v>101.76</v>
      </c>
      <c r="E6" s="20">
        <f>F6</f>
        <v>101.76</v>
      </c>
      <c r="F6" s="20">
        <f>ROUND(101.764704735816,2)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ROUND(101.764704735816,2)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ROUND(93.4154663169979,2)</f>
        <v>93.42</v>
      </c>
      <c r="D9" s="20">
        <f aca="true" t="shared" si="1" ref="D9:D20">F9</f>
        <v>94.01</v>
      </c>
      <c r="E9" s="20">
        <f aca="true" t="shared" si="2" ref="E9:E20">F9</f>
        <v>94.01</v>
      </c>
      <c r="F9" s="20">
        <f>ROUND(94.0059640473927,2)</f>
        <v>94.01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93.42</v>
      </c>
      <c r="D10" s="20">
        <f t="shared" si="1"/>
        <v>92.27</v>
      </c>
      <c r="E10" s="20">
        <f t="shared" si="2"/>
        <v>92.27</v>
      </c>
      <c r="F10" s="20">
        <f>ROUND(92.271116798183,2)</f>
        <v>92.27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93.42</v>
      </c>
      <c r="D11" s="20">
        <f t="shared" si="1"/>
        <v>90.58</v>
      </c>
      <c r="E11" s="20">
        <f t="shared" si="2"/>
        <v>90.58</v>
      </c>
      <c r="F11" s="20">
        <f>ROUND(90.5820628655614,2)</f>
        <v>90.58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93.42</v>
      </c>
      <c r="D12" s="20">
        <f t="shared" si="1"/>
        <v>89.66</v>
      </c>
      <c r="E12" s="20">
        <f t="shared" si="2"/>
        <v>89.66</v>
      </c>
      <c r="F12" s="20">
        <f>ROUND(89.6636406664902,2)</f>
        <v>89.66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93.42</v>
      </c>
      <c r="D13" s="20">
        <f t="shared" si="1"/>
        <v>91.11</v>
      </c>
      <c r="E13" s="20">
        <f t="shared" si="2"/>
        <v>91.11</v>
      </c>
      <c r="F13" s="20">
        <f>ROUND(91.1096045829798,2)</f>
        <v>91.11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93.42</v>
      </c>
      <c r="D14" s="20">
        <f t="shared" si="1"/>
        <v>90.73</v>
      </c>
      <c r="E14" s="20">
        <f t="shared" si="2"/>
        <v>90.73</v>
      </c>
      <c r="F14" s="20">
        <f>ROUND(90.7261289318058,2)</f>
        <v>90.73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93.42</v>
      </c>
      <c r="D15" s="20">
        <f t="shared" si="1"/>
        <v>91.03</v>
      </c>
      <c r="E15" s="20">
        <f t="shared" si="2"/>
        <v>91.03</v>
      </c>
      <c r="F15" s="20">
        <f>ROUND(91.0306097553874,2)</f>
        <v>91.03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93.42</v>
      </c>
      <c r="D16" s="20">
        <f t="shared" si="1"/>
        <v>94.35</v>
      </c>
      <c r="E16" s="20">
        <f t="shared" si="2"/>
        <v>94.35</v>
      </c>
      <c r="F16" s="20">
        <f>ROUND(94.3537443172501,2)</f>
        <v>94.35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93.42</v>
      </c>
      <c r="D17" s="20">
        <f t="shared" si="1"/>
        <v>95.04</v>
      </c>
      <c r="E17" s="20">
        <f t="shared" si="2"/>
        <v>95.04</v>
      </c>
      <c r="F17" s="20">
        <f>ROUND(95.0441591168452,2)</f>
        <v>95.04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93.42</v>
      </c>
      <c r="D18" s="20">
        <f t="shared" si="1"/>
        <v>87.67</v>
      </c>
      <c r="E18" s="20">
        <f t="shared" si="2"/>
        <v>87.67</v>
      </c>
      <c r="F18" s="20">
        <f>ROUND(87.6717606429912,2)</f>
        <v>87.67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93.42</v>
      </c>
      <c r="D19" s="20">
        <f t="shared" si="1"/>
        <v>93.42</v>
      </c>
      <c r="E19" s="20">
        <f t="shared" si="2"/>
        <v>93.42</v>
      </c>
      <c r="F19" s="20">
        <f>ROUND(93.4154663169979,2)</f>
        <v>93.42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93.42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ROUND(94.0962754840062,2)</f>
        <v>94.1</v>
      </c>
      <c r="D22" s="20">
        <f aca="true" t="shared" si="4" ref="D22:D33">F22</f>
        <v>83.59</v>
      </c>
      <c r="E22" s="20">
        <f aca="true" t="shared" si="5" ref="E22:E33">F22</f>
        <v>83.59</v>
      </c>
      <c r="F22" s="20">
        <f>ROUND(83.5877371927887,2)</f>
        <v>83.59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94.1</v>
      </c>
      <c r="D23" s="20">
        <f t="shared" si="4"/>
        <v>80.41</v>
      </c>
      <c r="E23" s="20">
        <f t="shared" si="5"/>
        <v>80.41</v>
      </c>
      <c r="F23" s="20">
        <f>ROUND(80.4063331395077,2)</f>
        <v>80.41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94.1</v>
      </c>
      <c r="D24" s="20">
        <f t="shared" si="4"/>
        <v>79.09</v>
      </c>
      <c r="E24" s="20">
        <f t="shared" si="5"/>
        <v>79.09</v>
      </c>
      <c r="F24" s="20">
        <f>ROUND(79.09206760018,2)</f>
        <v>79.09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94.1</v>
      </c>
      <c r="D25" s="20">
        <f t="shared" si="4"/>
        <v>81.35</v>
      </c>
      <c r="E25" s="20">
        <f t="shared" si="5"/>
        <v>81.35</v>
      </c>
      <c r="F25" s="20">
        <f>ROUND(81.3491280079556,2)</f>
        <v>81.35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94.1</v>
      </c>
      <c r="D26" s="20">
        <f t="shared" si="4"/>
        <v>85.56</v>
      </c>
      <c r="E26" s="20">
        <f t="shared" si="5"/>
        <v>85.56</v>
      </c>
      <c r="F26" s="20">
        <f>ROUND(85.5619476963012,2)</f>
        <v>85.56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94.1</v>
      </c>
      <c r="D27" s="20">
        <f t="shared" si="4"/>
        <v>84.33</v>
      </c>
      <c r="E27" s="20">
        <f t="shared" si="5"/>
        <v>84.33</v>
      </c>
      <c r="F27" s="20">
        <f>ROUND(84.3300750464692,2)</f>
        <v>84.33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94.1</v>
      </c>
      <c r="D28" s="20">
        <f t="shared" si="4"/>
        <v>86.56</v>
      </c>
      <c r="E28" s="20">
        <f t="shared" si="5"/>
        <v>86.56</v>
      </c>
      <c r="F28" s="20">
        <f>ROUND(86.5608503969111,2)</f>
        <v>86.56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94.1</v>
      </c>
      <c r="D29" s="20">
        <f t="shared" si="4"/>
        <v>92.45</v>
      </c>
      <c r="E29" s="20">
        <f t="shared" si="5"/>
        <v>92.45</v>
      </c>
      <c r="F29" s="20">
        <f>ROUND(92.4522059446892,2)</f>
        <v>92.45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94.1</v>
      </c>
      <c r="D30" s="20">
        <f t="shared" si="4"/>
        <v>92.99</v>
      </c>
      <c r="E30" s="20">
        <f t="shared" si="5"/>
        <v>92.99</v>
      </c>
      <c r="F30" s="20">
        <f>ROUND(92.9885393524031,2)</f>
        <v>92.99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94.1</v>
      </c>
      <c r="D31" s="20">
        <f t="shared" si="4"/>
        <v>86.26</v>
      </c>
      <c r="E31" s="20">
        <f t="shared" si="5"/>
        <v>86.26</v>
      </c>
      <c r="F31" s="20">
        <f>ROUND(86.2620234656408,2)</f>
        <v>86.26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94.1</v>
      </c>
      <c r="D32" s="20">
        <f t="shared" si="4"/>
        <v>94.1</v>
      </c>
      <c r="E32" s="20">
        <f t="shared" si="5"/>
        <v>94.1</v>
      </c>
      <c r="F32" s="20">
        <f>ROUND(94.0962754840062,2)</f>
        <v>94.1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94.1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ROUND(3.895,5)</f>
        <v>3.895</v>
      </c>
      <c r="D35" s="22">
        <f>F35</f>
        <v>3.895</v>
      </c>
      <c r="E35" s="22">
        <f>F35</f>
        <v>3.895</v>
      </c>
      <c r="F35" s="22">
        <f>ROUND(3.895,5)</f>
        <v>3.895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ROUND(4.47,5)</f>
        <v>4.47</v>
      </c>
      <c r="D37" s="22">
        <f>F37</f>
        <v>4.47</v>
      </c>
      <c r="E37" s="22">
        <f>F37</f>
        <v>4.47</v>
      </c>
      <c r="F37" s="22">
        <f>ROUND(4.47,5)</f>
        <v>4.47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ROUND(4.52,5)</f>
        <v>4.52</v>
      </c>
      <c r="D39" s="22">
        <f>F39</f>
        <v>4.52</v>
      </c>
      <c r="E39" s="22">
        <f>F39</f>
        <v>4.52</v>
      </c>
      <c r="F39" s="22">
        <f>ROUND(4.52,5)</f>
        <v>4.52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ROUND(5.05,5)</f>
        <v>5.05</v>
      </c>
      <c r="D41" s="22">
        <f>F41</f>
        <v>5.05</v>
      </c>
      <c r="E41" s="22">
        <f>F41</f>
        <v>5.05</v>
      </c>
      <c r="F41" s="22">
        <f>ROUND(5.05,5)</f>
        <v>5.05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ROUND(11.68,5)</f>
        <v>11.68</v>
      </c>
      <c r="D43" s="22">
        <f>F43</f>
        <v>11.68</v>
      </c>
      <c r="E43" s="22">
        <f>F43</f>
        <v>11.68</v>
      </c>
      <c r="F43" s="22">
        <f>ROUND(11.68,5)</f>
        <v>11.68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ROUND(5.21,5)</f>
        <v>5.21</v>
      </c>
      <c r="D45" s="22">
        <f>F45</f>
        <v>5.21</v>
      </c>
      <c r="E45" s="22">
        <f>F45</f>
        <v>5.21</v>
      </c>
      <c r="F45" s="22">
        <f>ROUND(5.21,5)</f>
        <v>5.21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ROUND(7.74,3)</f>
        <v>7.74</v>
      </c>
      <c r="D47" s="23">
        <f>F47</f>
        <v>7.74</v>
      </c>
      <c r="E47" s="23">
        <f>F47</f>
        <v>7.74</v>
      </c>
      <c r="F47" s="23">
        <f>ROUND(7.74,3)</f>
        <v>7.74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ROUND(4.125,3)</f>
        <v>4.125</v>
      </c>
      <c r="D51" s="23">
        <f>F51</f>
        <v>4.125</v>
      </c>
      <c r="E51" s="23">
        <f>F51</f>
        <v>4.125</v>
      </c>
      <c r="F51" s="23">
        <f>ROUND(4.125,3)</f>
        <v>4.125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ROUND(3.74,3)</f>
        <v>3.74</v>
      </c>
      <c r="D53" s="23">
        <f>F53</f>
        <v>3.74</v>
      </c>
      <c r="E53" s="23">
        <f>F53</f>
        <v>3.74</v>
      </c>
      <c r="F53" s="23">
        <f>ROUND(3.74,3)</f>
        <v>3.74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ROUND(10.61,3)</f>
        <v>10.61</v>
      </c>
      <c r="D55" s="23">
        <f>F55</f>
        <v>10.61</v>
      </c>
      <c r="E55" s="23">
        <f>F55</f>
        <v>10.61</v>
      </c>
      <c r="F55" s="23">
        <f>ROUND(10.61,3)</f>
        <v>10.61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ROUND(2.33,3)</f>
        <v>2.33</v>
      </c>
      <c r="D59" s="23">
        <f>F59</f>
        <v>2.33</v>
      </c>
      <c r="E59" s="23">
        <f>F59</f>
        <v>2.33</v>
      </c>
      <c r="F59" s="23">
        <f>ROUND(2.33,3)</f>
        <v>2.33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ROUND(9.73,3)</f>
        <v>9.73</v>
      </c>
      <c r="D61" s="23">
        <f>F61</f>
        <v>9.73</v>
      </c>
      <c r="E61" s="23">
        <f>F61</f>
        <v>9.73</v>
      </c>
      <c r="F61" s="23">
        <f>ROUND(9.73,3)</f>
        <v>9.73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ROUND(3.895,5)</f>
        <v>3.895</v>
      </c>
      <c r="D63" s="22">
        <f>F63</f>
        <v>136.61107</v>
      </c>
      <c r="E63" s="22">
        <f>F63</f>
        <v>136.61107</v>
      </c>
      <c r="F63" s="22">
        <f>ROUND(136.61107,5)</f>
        <v>136.61107</v>
      </c>
      <c r="G63" s="20"/>
      <c r="H63" s="28"/>
    </row>
    <row r="64" spans="1:8" ht="12.75" customHeight="1">
      <c r="A64" s="30">
        <v>44140</v>
      </c>
      <c r="B64" s="31"/>
      <c r="C64" s="22">
        <f>ROUND(3.895,5)</f>
        <v>3.895</v>
      </c>
      <c r="D64" s="22">
        <f>F64</f>
        <v>138.33775</v>
      </c>
      <c r="E64" s="22">
        <f>F64</f>
        <v>138.33775</v>
      </c>
      <c r="F64" s="22">
        <f>ROUND(138.33775,5)</f>
        <v>138.33775</v>
      </c>
      <c r="G64" s="20"/>
      <c r="H64" s="28"/>
    </row>
    <row r="65" spans="1:8" ht="12.75" customHeight="1">
      <c r="A65" s="30">
        <v>44231</v>
      </c>
      <c r="B65" s="31"/>
      <c r="C65" s="22">
        <f>ROUND(3.895,5)</f>
        <v>3.895</v>
      </c>
      <c r="D65" s="22">
        <f>F65</f>
        <v>138.57663</v>
      </c>
      <c r="E65" s="22">
        <f>F65</f>
        <v>138.57663</v>
      </c>
      <c r="F65" s="22">
        <f>ROUND(138.57663,5)</f>
        <v>138.57663</v>
      </c>
      <c r="G65" s="20"/>
      <c r="H65" s="28"/>
    </row>
    <row r="66" spans="1:8" ht="12.75" customHeight="1">
      <c r="A66" s="30">
        <v>44322</v>
      </c>
      <c r="B66" s="31"/>
      <c r="C66" s="22">
        <f>ROUND(3.895,5)</f>
        <v>3.895</v>
      </c>
      <c r="D66" s="22">
        <f>F66</f>
        <v>140.38935</v>
      </c>
      <c r="E66" s="22">
        <f>F66</f>
        <v>140.38935</v>
      </c>
      <c r="F66" s="22">
        <f>ROUND(140.38935,5)</f>
        <v>140.38935</v>
      </c>
      <c r="G66" s="20"/>
      <c r="H66" s="28"/>
    </row>
    <row r="67" spans="1:8" ht="12.75" customHeight="1">
      <c r="A67" s="30">
        <v>44413</v>
      </c>
      <c r="B67" s="31"/>
      <c r="C67" s="22">
        <f>ROUND(3.895,5)</f>
        <v>3.895</v>
      </c>
      <c r="D67" s="22">
        <f>F67</f>
        <v>140.56</v>
      </c>
      <c r="E67" s="22">
        <f>F67</f>
        <v>140.56</v>
      </c>
      <c r="F67" s="22">
        <f>ROUND(140.56,5)</f>
        <v>140.56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ROUND(98.55799,5)</f>
        <v>98.55799</v>
      </c>
      <c r="D69" s="22">
        <f>F69</f>
        <v>99.69616</v>
      </c>
      <c r="E69" s="22">
        <f>F69</f>
        <v>99.69616</v>
      </c>
      <c r="F69" s="22">
        <f>ROUND(99.69616,5)</f>
        <v>99.69616</v>
      </c>
      <c r="G69" s="20"/>
      <c r="H69" s="28"/>
    </row>
    <row r="70" spans="1:8" ht="12.75" customHeight="1">
      <c r="A70" s="30">
        <v>44140</v>
      </c>
      <c r="B70" s="31"/>
      <c r="C70" s="22">
        <f>ROUND(98.55799,5)</f>
        <v>98.55799</v>
      </c>
      <c r="D70" s="22">
        <f>F70</f>
        <v>99.81909</v>
      </c>
      <c r="E70" s="22">
        <f>F70</f>
        <v>99.81909</v>
      </c>
      <c r="F70" s="22">
        <f>ROUND(99.81909,5)</f>
        <v>99.81909</v>
      </c>
      <c r="G70" s="20"/>
      <c r="H70" s="28"/>
    </row>
    <row r="71" spans="1:8" ht="12.75" customHeight="1">
      <c r="A71" s="30">
        <v>44231</v>
      </c>
      <c r="B71" s="31"/>
      <c r="C71" s="22">
        <f>ROUND(98.55799,5)</f>
        <v>98.55799</v>
      </c>
      <c r="D71" s="22">
        <f>F71</f>
        <v>101.09053</v>
      </c>
      <c r="E71" s="22">
        <f>F71</f>
        <v>101.09053</v>
      </c>
      <c r="F71" s="22">
        <f>ROUND(101.09053,5)</f>
        <v>101.09053</v>
      </c>
      <c r="G71" s="20"/>
      <c r="H71" s="28"/>
    </row>
    <row r="72" spans="1:8" ht="12.75" customHeight="1">
      <c r="A72" s="30">
        <v>44322</v>
      </c>
      <c r="B72" s="31"/>
      <c r="C72" s="22">
        <f>ROUND(98.55799,5)</f>
        <v>98.55799</v>
      </c>
      <c r="D72" s="22">
        <f>F72</f>
        <v>101.26152</v>
      </c>
      <c r="E72" s="22">
        <f>F72</f>
        <v>101.26152</v>
      </c>
      <c r="F72" s="22">
        <f>ROUND(101.26152,5)</f>
        <v>101.26152</v>
      </c>
      <c r="G72" s="20"/>
      <c r="H72" s="28"/>
    </row>
    <row r="73" spans="1:8" ht="12.75" customHeight="1">
      <c r="A73" s="30">
        <v>44413</v>
      </c>
      <c r="B73" s="31"/>
      <c r="C73" s="22">
        <f>ROUND(98.55799,5)</f>
        <v>98.55799</v>
      </c>
      <c r="D73" s="22">
        <f>F73</f>
        <v>102.51153</v>
      </c>
      <c r="E73" s="22">
        <f>F73</f>
        <v>102.51153</v>
      </c>
      <c r="F73" s="22">
        <f>ROUND(102.51153,5)</f>
        <v>102.51153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ROUND(9.305,5)</f>
        <v>9.305</v>
      </c>
      <c r="D75" s="22">
        <f>F75</f>
        <v>9.48398</v>
      </c>
      <c r="E75" s="22">
        <f>F75</f>
        <v>9.48398</v>
      </c>
      <c r="F75" s="22">
        <f>ROUND(9.48398,5)</f>
        <v>9.48398</v>
      </c>
      <c r="G75" s="20"/>
      <c r="H75" s="28"/>
    </row>
    <row r="76" spans="1:8" ht="12.75" customHeight="1">
      <c r="A76" s="30">
        <v>44140</v>
      </c>
      <c r="B76" s="31"/>
      <c r="C76" s="22">
        <f>ROUND(9.305,5)</f>
        <v>9.305</v>
      </c>
      <c r="D76" s="22">
        <f>F76</f>
        <v>9.65318</v>
      </c>
      <c r="E76" s="22">
        <f>F76</f>
        <v>9.65318</v>
      </c>
      <c r="F76" s="22">
        <f>ROUND(9.65318,5)</f>
        <v>9.65318</v>
      </c>
      <c r="G76" s="20"/>
      <c r="H76" s="28"/>
    </row>
    <row r="77" spans="1:8" ht="12.75" customHeight="1">
      <c r="A77" s="30">
        <v>44231</v>
      </c>
      <c r="B77" s="31"/>
      <c r="C77" s="22">
        <f>ROUND(9.305,5)</f>
        <v>9.305</v>
      </c>
      <c r="D77" s="22">
        <f>F77</f>
        <v>9.83926</v>
      </c>
      <c r="E77" s="22">
        <f>F77</f>
        <v>9.83926</v>
      </c>
      <c r="F77" s="22">
        <f>ROUND(9.83926,5)</f>
        <v>9.83926</v>
      </c>
      <c r="G77" s="20"/>
      <c r="H77" s="28"/>
    </row>
    <row r="78" spans="1:8" ht="12.75" customHeight="1">
      <c r="A78" s="30">
        <v>44322</v>
      </c>
      <c r="B78" s="31"/>
      <c r="C78" s="22">
        <f>ROUND(9.305,5)</f>
        <v>9.305</v>
      </c>
      <c r="D78" s="22">
        <f>F78</f>
        <v>10.03369</v>
      </c>
      <c r="E78" s="22">
        <f>F78</f>
        <v>10.03369</v>
      </c>
      <c r="F78" s="22">
        <f>ROUND(10.03369,5)</f>
        <v>10.03369</v>
      </c>
      <c r="G78" s="20"/>
      <c r="H78" s="28"/>
    </row>
    <row r="79" spans="1:8" ht="12.75" customHeight="1">
      <c r="A79" s="30">
        <v>44413</v>
      </c>
      <c r="B79" s="31"/>
      <c r="C79" s="22">
        <f>ROUND(9.305,5)</f>
        <v>9.305</v>
      </c>
      <c r="D79" s="22">
        <f>F79</f>
        <v>10.26201</v>
      </c>
      <c r="E79" s="22">
        <f>F79</f>
        <v>10.26201</v>
      </c>
      <c r="F79" s="22">
        <f>ROUND(10.26201,5)</f>
        <v>10.26201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ROUND(10.005,5)</f>
        <v>10.005</v>
      </c>
      <c r="D81" s="22">
        <f>F81</f>
        <v>10.18852</v>
      </c>
      <c r="E81" s="22">
        <f>F81</f>
        <v>10.18852</v>
      </c>
      <c r="F81" s="22">
        <f>ROUND(10.18852,5)</f>
        <v>10.18852</v>
      </c>
      <c r="G81" s="20"/>
      <c r="H81" s="28"/>
    </row>
    <row r="82" spans="1:8" ht="12.75" customHeight="1">
      <c r="A82" s="30">
        <v>44140</v>
      </c>
      <c r="B82" s="31"/>
      <c r="C82" s="22">
        <f>ROUND(10.005,5)</f>
        <v>10.005</v>
      </c>
      <c r="D82" s="22">
        <f>F82</f>
        <v>10.37057</v>
      </c>
      <c r="E82" s="22">
        <f>F82</f>
        <v>10.37057</v>
      </c>
      <c r="F82" s="22">
        <f>ROUND(10.37057,5)</f>
        <v>10.37057</v>
      </c>
      <c r="G82" s="20"/>
      <c r="H82" s="28"/>
    </row>
    <row r="83" spans="1:8" ht="12.75" customHeight="1">
      <c r="A83" s="30">
        <v>44231</v>
      </c>
      <c r="B83" s="31"/>
      <c r="C83" s="22">
        <f>ROUND(10.005,5)</f>
        <v>10.005</v>
      </c>
      <c r="D83" s="22">
        <f>F83</f>
        <v>10.56567</v>
      </c>
      <c r="E83" s="22">
        <f>F83</f>
        <v>10.56567</v>
      </c>
      <c r="F83" s="22">
        <f>ROUND(10.56567,5)</f>
        <v>10.56567</v>
      </c>
      <c r="G83" s="20"/>
      <c r="H83" s="28"/>
    </row>
    <row r="84" spans="1:8" ht="12.75" customHeight="1">
      <c r="A84" s="30">
        <v>44322</v>
      </c>
      <c r="B84" s="31"/>
      <c r="C84" s="22">
        <f>ROUND(10.005,5)</f>
        <v>10.005</v>
      </c>
      <c r="D84" s="22">
        <f>F84</f>
        <v>10.76559</v>
      </c>
      <c r="E84" s="22">
        <f>F84</f>
        <v>10.76559</v>
      </c>
      <c r="F84" s="22">
        <f>ROUND(10.76559,5)</f>
        <v>10.76559</v>
      </c>
      <c r="G84" s="20"/>
      <c r="H84" s="28"/>
    </row>
    <row r="85" spans="1:8" ht="12.75" customHeight="1">
      <c r="A85" s="30">
        <v>44413</v>
      </c>
      <c r="B85" s="31"/>
      <c r="C85" s="22">
        <f>ROUND(10.005,5)</f>
        <v>10.005</v>
      </c>
      <c r="D85" s="22">
        <f>F85</f>
        <v>10.99138</v>
      </c>
      <c r="E85" s="22">
        <f>F85</f>
        <v>10.99138</v>
      </c>
      <c r="F85" s="22">
        <f>ROUND(10.99138,5)</f>
        <v>10.99138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ROUND(96.54824,5)</f>
        <v>96.54824</v>
      </c>
      <c r="D87" s="22">
        <f>F87</f>
        <v>97.66311</v>
      </c>
      <c r="E87" s="22">
        <f>F87</f>
        <v>97.66311</v>
      </c>
      <c r="F87" s="22">
        <f>ROUND(97.66311,5)</f>
        <v>97.66311</v>
      </c>
      <c r="G87" s="20"/>
      <c r="H87" s="28"/>
    </row>
    <row r="88" spans="1:8" ht="12.75" customHeight="1">
      <c r="A88" s="30">
        <v>44140</v>
      </c>
      <c r="B88" s="31"/>
      <c r="C88" s="22">
        <f>ROUND(96.54824,5)</f>
        <v>96.54824</v>
      </c>
      <c r="D88" s="22">
        <f>F88</f>
        <v>97.68486</v>
      </c>
      <c r="E88" s="22">
        <f>F88</f>
        <v>97.68486</v>
      </c>
      <c r="F88" s="22">
        <f>ROUND(97.68486,5)</f>
        <v>97.68486</v>
      </c>
      <c r="G88" s="20"/>
      <c r="H88" s="28"/>
    </row>
    <row r="89" spans="1:8" ht="12.75" customHeight="1">
      <c r="A89" s="30">
        <v>44231</v>
      </c>
      <c r="B89" s="31"/>
      <c r="C89" s="22">
        <f>ROUND(96.54824,5)</f>
        <v>96.54824</v>
      </c>
      <c r="D89" s="22">
        <f>F89</f>
        <v>98.92912</v>
      </c>
      <c r="E89" s="22">
        <f>F89</f>
        <v>98.92912</v>
      </c>
      <c r="F89" s="22">
        <f>ROUND(98.92912,5)</f>
        <v>98.92912</v>
      </c>
      <c r="G89" s="20"/>
      <c r="H89" s="28"/>
    </row>
    <row r="90" spans="1:8" ht="12.75" customHeight="1">
      <c r="A90" s="30">
        <v>44322</v>
      </c>
      <c r="B90" s="31"/>
      <c r="C90" s="22">
        <f>ROUND(96.54824,5)</f>
        <v>96.54824</v>
      </c>
      <c r="D90" s="22">
        <f>F90</f>
        <v>98.99378</v>
      </c>
      <c r="E90" s="22">
        <f>F90</f>
        <v>98.99378</v>
      </c>
      <c r="F90" s="22">
        <f>ROUND(98.99378,5)</f>
        <v>98.99378</v>
      </c>
      <c r="G90" s="20"/>
      <c r="H90" s="28"/>
    </row>
    <row r="91" spans="1:8" ht="12.75" customHeight="1">
      <c r="A91" s="30">
        <v>44413</v>
      </c>
      <c r="B91" s="31"/>
      <c r="C91" s="22">
        <f>ROUND(96.54824,5)</f>
        <v>96.54824</v>
      </c>
      <c r="D91" s="22">
        <f>F91</f>
        <v>100.21583</v>
      </c>
      <c r="E91" s="22">
        <f>F91</f>
        <v>100.21583</v>
      </c>
      <c r="F91" s="22">
        <f>ROUND(100.21583,5)</f>
        <v>100.21583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ROUND(10.845,5)</f>
        <v>10.845</v>
      </c>
      <c r="D93" s="22">
        <f>F93</f>
        <v>11.03708</v>
      </c>
      <c r="E93" s="22">
        <f>F93</f>
        <v>11.03708</v>
      </c>
      <c r="F93" s="22">
        <f>ROUND(11.03708,5)</f>
        <v>11.03708</v>
      </c>
      <c r="G93" s="20"/>
      <c r="H93" s="28"/>
    </row>
    <row r="94" spans="1:8" ht="12.75" customHeight="1">
      <c r="A94" s="30">
        <v>44140</v>
      </c>
      <c r="B94" s="31"/>
      <c r="C94" s="22">
        <f>ROUND(10.845,5)</f>
        <v>10.845</v>
      </c>
      <c r="D94" s="22">
        <f>F94</f>
        <v>11.21999</v>
      </c>
      <c r="E94" s="22">
        <f>F94</f>
        <v>11.21999</v>
      </c>
      <c r="F94" s="22">
        <f>ROUND(11.21999,5)</f>
        <v>11.21999</v>
      </c>
      <c r="G94" s="20"/>
      <c r="H94" s="28"/>
    </row>
    <row r="95" spans="1:8" ht="12.75" customHeight="1">
      <c r="A95" s="30">
        <v>44231</v>
      </c>
      <c r="B95" s="31"/>
      <c r="C95" s="22">
        <f>ROUND(10.845,5)</f>
        <v>10.845</v>
      </c>
      <c r="D95" s="22">
        <f>F95</f>
        <v>11.4185</v>
      </c>
      <c r="E95" s="22">
        <f>F95</f>
        <v>11.4185</v>
      </c>
      <c r="F95" s="22">
        <f>ROUND(11.4185,5)</f>
        <v>11.4185</v>
      </c>
      <c r="G95" s="20"/>
      <c r="H95" s="28"/>
    </row>
    <row r="96" spans="1:8" ht="12.75" customHeight="1">
      <c r="A96" s="30">
        <v>44322</v>
      </c>
      <c r="B96" s="31"/>
      <c r="C96" s="22">
        <f>ROUND(10.845,5)</f>
        <v>10.845</v>
      </c>
      <c r="D96" s="22">
        <f>F96</f>
        <v>11.62261</v>
      </c>
      <c r="E96" s="22">
        <f>F96</f>
        <v>11.62261</v>
      </c>
      <c r="F96" s="22">
        <f>ROUND(11.62261,5)</f>
        <v>11.62261</v>
      </c>
      <c r="G96" s="20"/>
      <c r="H96" s="28"/>
    </row>
    <row r="97" spans="1:8" ht="12.75" customHeight="1">
      <c r="A97" s="30">
        <v>44413</v>
      </c>
      <c r="B97" s="31"/>
      <c r="C97" s="22">
        <f>ROUND(10.845,5)</f>
        <v>10.845</v>
      </c>
      <c r="D97" s="22">
        <f>F97</f>
        <v>11.85526</v>
      </c>
      <c r="E97" s="22">
        <f>F97</f>
        <v>11.85526</v>
      </c>
      <c r="F97" s="22">
        <f>ROUND(11.85526,5)</f>
        <v>11.85526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ROUND(4.47,5)</f>
        <v>4.47</v>
      </c>
      <c r="D99" s="22">
        <f>F99</f>
        <v>108.33655</v>
      </c>
      <c r="E99" s="22">
        <f>F99</f>
        <v>108.33655</v>
      </c>
      <c r="F99" s="22">
        <f>ROUND(108.33655,5)</f>
        <v>108.33655</v>
      </c>
      <c r="G99" s="20"/>
      <c r="H99" s="28"/>
    </row>
    <row r="100" spans="1:8" ht="12.75" customHeight="1">
      <c r="A100" s="30">
        <v>44140</v>
      </c>
      <c r="B100" s="31"/>
      <c r="C100" s="22">
        <f>ROUND(4.47,5)</f>
        <v>4.47</v>
      </c>
      <c r="D100" s="22">
        <f>F100</f>
        <v>109.70604</v>
      </c>
      <c r="E100" s="22">
        <f>F100</f>
        <v>109.70604</v>
      </c>
      <c r="F100" s="22">
        <f>ROUND(109.70604,5)</f>
        <v>109.70604</v>
      </c>
      <c r="G100" s="20"/>
      <c r="H100" s="28"/>
    </row>
    <row r="101" spans="1:8" ht="12.75" customHeight="1">
      <c r="A101" s="30">
        <v>44231</v>
      </c>
      <c r="B101" s="31"/>
      <c r="C101" s="22">
        <f>ROUND(4.47,5)</f>
        <v>4.47</v>
      </c>
      <c r="D101" s="22">
        <f>F101</f>
        <v>109.38983</v>
      </c>
      <c r="E101" s="22">
        <f>F101</f>
        <v>109.38983</v>
      </c>
      <c r="F101" s="22">
        <f>ROUND(109.38983,5)</f>
        <v>109.38983</v>
      </c>
      <c r="G101" s="20"/>
      <c r="H101" s="28"/>
    </row>
    <row r="102" spans="1:8" ht="12.75" customHeight="1">
      <c r="A102" s="30">
        <v>44322</v>
      </c>
      <c r="B102" s="31"/>
      <c r="C102" s="22">
        <f>ROUND(4.47,5)</f>
        <v>4.47</v>
      </c>
      <c r="D102" s="22">
        <f>F102</f>
        <v>110.82094</v>
      </c>
      <c r="E102" s="22">
        <f>F102</f>
        <v>110.82094</v>
      </c>
      <c r="F102" s="22">
        <f>ROUND(110.82094,5)</f>
        <v>110.82094</v>
      </c>
      <c r="G102" s="20"/>
      <c r="H102" s="28"/>
    </row>
    <row r="103" spans="1:8" ht="12.75" customHeight="1">
      <c r="A103" s="30">
        <v>44413</v>
      </c>
      <c r="B103" s="31"/>
      <c r="C103" s="22">
        <f>ROUND(4.47,5)</f>
        <v>4.47</v>
      </c>
      <c r="D103" s="22">
        <f>F103</f>
        <v>110.4309</v>
      </c>
      <c r="E103" s="22">
        <f>F103</f>
        <v>110.4309</v>
      </c>
      <c r="F103" s="22">
        <f>ROUND(110.4309,5)</f>
        <v>110.4309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ROUND(10.98,5)</f>
        <v>10.98</v>
      </c>
      <c r="D105" s="22">
        <f>F105</f>
        <v>11.17001</v>
      </c>
      <c r="E105" s="22">
        <f>F105</f>
        <v>11.17001</v>
      </c>
      <c r="F105" s="22">
        <f>ROUND(11.17001,5)</f>
        <v>11.17001</v>
      </c>
      <c r="G105" s="20"/>
      <c r="H105" s="28"/>
    </row>
    <row r="106" spans="1:8" ht="12.75" customHeight="1">
      <c r="A106" s="30">
        <v>44140</v>
      </c>
      <c r="B106" s="31"/>
      <c r="C106" s="22">
        <f>ROUND(10.98,5)</f>
        <v>10.98</v>
      </c>
      <c r="D106" s="22">
        <f>F106</f>
        <v>11.35088</v>
      </c>
      <c r="E106" s="22">
        <f>F106</f>
        <v>11.35088</v>
      </c>
      <c r="F106" s="22">
        <f>ROUND(11.35088,5)</f>
        <v>11.35088</v>
      </c>
      <c r="G106" s="20"/>
      <c r="H106" s="28"/>
    </row>
    <row r="107" spans="1:8" ht="12.75" customHeight="1">
      <c r="A107" s="30">
        <v>44231</v>
      </c>
      <c r="B107" s="31"/>
      <c r="C107" s="22">
        <f>ROUND(10.98,5)</f>
        <v>10.98</v>
      </c>
      <c r="D107" s="22">
        <f>F107</f>
        <v>11.54704</v>
      </c>
      <c r="E107" s="22">
        <f>F107</f>
        <v>11.54704</v>
      </c>
      <c r="F107" s="22">
        <f>ROUND(11.54704,5)</f>
        <v>11.54704</v>
      </c>
      <c r="G107" s="20"/>
      <c r="H107" s="28"/>
    </row>
    <row r="108" spans="1:8" ht="12.75" customHeight="1">
      <c r="A108" s="30">
        <v>44322</v>
      </c>
      <c r="B108" s="31"/>
      <c r="C108" s="22">
        <f>ROUND(10.98,5)</f>
        <v>10.98</v>
      </c>
      <c r="D108" s="22">
        <f>F108</f>
        <v>11.74835</v>
      </c>
      <c r="E108" s="22">
        <f>F108</f>
        <v>11.74835</v>
      </c>
      <c r="F108" s="22">
        <f>ROUND(11.74835,5)</f>
        <v>11.74835</v>
      </c>
      <c r="G108" s="20"/>
      <c r="H108" s="28"/>
    </row>
    <row r="109" spans="1:8" ht="12.75" customHeight="1">
      <c r="A109" s="30">
        <v>44413</v>
      </c>
      <c r="B109" s="31"/>
      <c r="C109" s="22">
        <f>ROUND(10.98,5)</f>
        <v>10.98</v>
      </c>
      <c r="D109" s="22">
        <f>F109</f>
        <v>11.97748</v>
      </c>
      <c r="E109" s="22">
        <f>F109</f>
        <v>11.97748</v>
      </c>
      <c r="F109" s="22">
        <f>ROUND(11.97748,5)</f>
        <v>11.97748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ROUND(11.005,5)</f>
        <v>11.005</v>
      </c>
      <c r="D111" s="22">
        <f>F111</f>
        <v>11.18747</v>
      </c>
      <c r="E111" s="22">
        <f>F111</f>
        <v>11.18747</v>
      </c>
      <c r="F111" s="22">
        <f>ROUND(11.18747,5)</f>
        <v>11.18747</v>
      </c>
      <c r="G111" s="20"/>
      <c r="H111" s="28"/>
    </row>
    <row r="112" spans="1:8" ht="12.75" customHeight="1">
      <c r="A112" s="30">
        <v>44140</v>
      </c>
      <c r="B112" s="31"/>
      <c r="C112" s="22">
        <f>ROUND(11.005,5)</f>
        <v>11.005</v>
      </c>
      <c r="D112" s="22">
        <f>F112</f>
        <v>11.36094</v>
      </c>
      <c r="E112" s="22">
        <f>F112</f>
        <v>11.36094</v>
      </c>
      <c r="F112" s="22">
        <f>ROUND(11.36094,5)</f>
        <v>11.36094</v>
      </c>
      <c r="G112" s="20"/>
      <c r="H112" s="28"/>
    </row>
    <row r="113" spans="1:8" ht="12.75" customHeight="1">
      <c r="A113" s="30">
        <v>44231</v>
      </c>
      <c r="B113" s="31"/>
      <c r="C113" s="22">
        <f>ROUND(11.005,5)</f>
        <v>11.005</v>
      </c>
      <c r="D113" s="22">
        <f>F113</f>
        <v>11.54885</v>
      </c>
      <c r="E113" s="22">
        <f>F113</f>
        <v>11.54885</v>
      </c>
      <c r="F113" s="22">
        <f>ROUND(11.54885,5)</f>
        <v>11.54885</v>
      </c>
      <c r="G113" s="20"/>
      <c r="H113" s="28"/>
    </row>
    <row r="114" spans="1:8" ht="12.75" customHeight="1">
      <c r="A114" s="30">
        <v>44322</v>
      </c>
      <c r="B114" s="31"/>
      <c r="C114" s="22">
        <f>ROUND(11.005,5)</f>
        <v>11.005</v>
      </c>
      <c r="D114" s="22">
        <f>F114</f>
        <v>11.74138</v>
      </c>
      <c r="E114" s="22">
        <f>F114</f>
        <v>11.74138</v>
      </c>
      <c r="F114" s="22">
        <f>ROUND(11.74138,5)</f>
        <v>11.74138</v>
      </c>
      <c r="G114" s="20"/>
      <c r="H114" s="28"/>
    </row>
    <row r="115" spans="1:8" ht="12.75" customHeight="1">
      <c r="A115" s="30">
        <v>44413</v>
      </c>
      <c r="B115" s="31"/>
      <c r="C115" s="22">
        <f>ROUND(11.005,5)</f>
        <v>11.005</v>
      </c>
      <c r="D115" s="22">
        <f>F115</f>
        <v>11.96029</v>
      </c>
      <c r="E115" s="22">
        <f>F115</f>
        <v>11.96029</v>
      </c>
      <c r="F115" s="22">
        <f>ROUND(11.96029,5)</f>
        <v>11.96029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ROUND(96.93881,5)</f>
        <v>96.93881</v>
      </c>
      <c r="D117" s="22">
        <f>F117</f>
        <v>98.05817</v>
      </c>
      <c r="E117" s="22">
        <f>F117</f>
        <v>98.05817</v>
      </c>
      <c r="F117" s="22">
        <f>ROUND(98.05817,5)</f>
        <v>98.05817</v>
      </c>
      <c r="G117" s="20"/>
      <c r="H117" s="28"/>
    </row>
    <row r="118" spans="1:8" ht="12.75" customHeight="1">
      <c r="A118" s="30">
        <v>44140</v>
      </c>
      <c r="B118" s="31"/>
      <c r="C118" s="22">
        <f>ROUND(96.93881,5)</f>
        <v>96.93881</v>
      </c>
      <c r="D118" s="22">
        <f>F118</f>
        <v>97.51108</v>
      </c>
      <c r="E118" s="22">
        <f>F118</f>
        <v>97.51108</v>
      </c>
      <c r="F118" s="22">
        <f>ROUND(97.51108,5)</f>
        <v>97.51108</v>
      </c>
      <c r="G118" s="20"/>
      <c r="H118" s="28"/>
    </row>
    <row r="119" spans="1:8" ht="12.75" customHeight="1">
      <c r="A119" s="30">
        <v>44231</v>
      </c>
      <c r="B119" s="31"/>
      <c r="C119" s="22">
        <f>ROUND(96.93881,5)</f>
        <v>96.93881</v>
      </c>
      <c r="D119" s="22">
        <f>F119</f>
        <v>98.75317</v>
      </c>
      <c r="E119" s="22">
        <f>F119</f>
        <v>98.75317</v>
      </c>
      <c r="F119" s="22">
        <f>ROUND(98.75317,5)</f>
        <v>98.75317</v>
      </c>
      <c r="G119" s="20"/>
      <c r="H119" s="28"/>
    </row>
    <row r="120" spans="1:8" ht="12.75" customHeight="1">
      <c r="A120" s="30">
        <v>44322</v>
      </c>
      <c r="B120" s="31"/>
      <c r="C120" s="22">
        <f>ROUND(96.93881,5)</f>
        <v>96.93881</v>
      </c>
      <c r="D120" s="22">
        <f>F120</f>
        <v>98.23593</v>
      </c>
      <c r="E120" s="22">
        <f>F120</f>
        <v>98.23593</v>
      </c>
      <c r="F120" s="22">
        <f>ROUND(98.23593,5)</f>
        <v>98.23593</v>
      </c>
      <c r="G120" s="20"/>
      <c r="H120" s="28"/>
    </row>
    <row r="121" spans="1:8" ht="12.75" customHeight="1">
      <c r="A121" s="30">
        <v>44413</v>
      </c>
      <c r="B121" s="31"/>
      <c r="C121" s="22">
        <f>ROUND(96.93881,5)</f>
        <v>96.93881</v>
      </c>
      <c r="D121" s="22">
        <f>F121</f>
        <v>99.44801</v>
      </c>
      <c r="E121" s="22">
        <f>F121</f>
        <v>99.44801</v>
      </c>
      <c r="F121" s="22">
        <f>ROUND(99.44801,5)</f>
        <v>99.44801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ROUND(4.52,5)</f>
        <v>4.52</v>
      </c>
      <c r="D123" s="22">
        <f>F123</f>
        <v>98.99721</v>
      </c>
      <c r="E123" s="22">
        <f>F123</f>
        <v>98.99721</v>
      </c>
      <c r="F123" s="22">
        <f>ROUND(98.99721,5)</f>
        <v>98.99721</v>
      </c>
      <c r="G123" s="20"/>
      <c r="H123" s="28"/>
    </row>
    <row r="124" spans="1:8" ht="12.75" customHeight="1">
      <c r="A124" s="30">
        <v>44140</v>
      </c>
      <c r="B124" s="31"/>
      <c r="C124" s="22">
        <f>ROUND(4.52,5)</f>
        <v>4.52</v>
      </c>
      <c r="D124" s="22">
        <f>F124</f>
        <v>100.24862</v>
      </c>
      <c r="E124" s="22">
        <f>F124</f>
        <v>100.24862</v>
      </c>
      <c r="F124" s="22">
        <f>ROUND(100.24862,5)</f>
        <v>100.24862</v>
      </c>
      <c r="G124" s="20"/>
      <c r="H124" s="28"/>
    </row>
    <row r="125" spans="1:8" ht="12.75" customHeight="1">
      <c r="A125" s="30">
        <v>44231</v>
      </c>
      <c r="B125" s="31"/>
      <c r="C125" s="22">
        <f>ROUND(4.52,5)</f>
        <v>4.52</v>
      </c>
      <c r="D125" s="22">
        <f>F125</f>
        <v>99.61511</v>
      </c>
      <c r="E125" s="22">
        <f>F125</f>
        <v>99.61511</v>
      </c>
      <c r="F125" s="22">
        <f>ROUND(99.61511,5)</f>
        <v>99.61511</v>
      </c>
      <c r="G125" s="20"/>
      <c r="H125" s="28"/>
    </row>
    <row r="126" spans="1:8" ht="12.75" customHeight="1">
      <c r="A126" s="30">
        <v>44322</v>
      </c>
      <c r="B126" s="31"/>
      <c r="C126" s="22">
        <f>ROUND(4.52,5)</f>
        <v>4.52</v>
      </c>
      <c r="D126" s="22">
        <f>F126</f>
        <v>100.91839</v>
      </c>
      <c r="E126" s="22">
        <f>F126</f>
        <v>100.91839</v>
      </c>
      <c r="F126" s="22">
        <f>ROUND(100.91839,5)</f>
        <v>100.91839</v>
      </c>
      <c r="G126" s="20"/>
      <c r="H126" s="28"/>
    </row>
    <row r="127" spans="1:8" ht="12.75" customHeight="1">
      <c r="A127" s="30">
        <v>44413</v>
      </c>
      <c r="B127" s="31"/>
      <c r="C127" s="22">
        <f>ROUND(4.52,5)</f>
        <v>4.52</v>
      </c>
      <c r="D127" s="22">
        <f>F127</f>
        <v>100.2161</v>
      </c>
      <c r="E127" s="22">
        <f>F127</f>
        <v>100.2161</v>
      </c>
      <c r="F127" s="22">
        <f>ROUND(100.2161,5)</f>
        <v>100.2161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ROUND(5.05,5)</f>
        <v>5.05</v>
      </c>
      <c r="D129" s="22">
        <f>F129</f>
        <v>127.33013</v>
      </c>
      <c r="E129" s="22">
        <f>F129</f>
        <v>127.33013</v>
      </c>
      <c r="F129" s="22">
        <f>ROUND(127.33013,5)</f>
        <v>127.33013</v>
      </c>
      <c r="G129" s="20"/>
      <c r="H129" s="28"/>
    </row>
    <row r="130" spans="1:8" ht="12.75" customHeight="1">
      <c r="A130" s="30">
        <v>44140</v>
      </c>
      <c r="B130" s="31"/>
      <c r="C130" s="22">
        <f>ROUND(5.05,5)</f>
        <v>5.05</v>
      </c>
      <c r="D130" s="22">
        <f>F130</f>
        <v>126.97482</v>
      </c>
      <c r="E130" s="22">
        <f>F130</f>
        <v>126.97482</v>
      </c>
      <c r="F130" s="22">
        <f>ROUND(126.97482,5)</f>
        <v>126.97482</v>
      </c>
      <c r="G130" s="20"/>
      <c r="H130" s="28"/>
    </row>
    <row r="131" spans="1:8" ht="12.75" customHeight="1">
      <c r="A131" s="30">
        <v>44231</v>
      </c>
      <c r="B131" s="31"/>
      <c r="C131" s="22">
        <f>ROUND(5.05,5)</f>
        <v>5.05</v>
      </c>
      <c r="D131" s="22">
        <f>F131</f>
        <v>128.59237</v>
      </c>
      <c r="E131" s="22">
        <f>F131</f>
        <v>128.59237</v>
      </c>
      <c r="F131" s="22">
        <f>ROUND(128.59237,5)</f>
        <v>128.59237</v>
      </c>
      <c r="G131" s="20"/>
      <c r="H131" s="28"/>
    </row>
    <row r="132" spans="1:8" ht="12.75" customHeight="1">
      <c r="A132" s="30">
        <v>44322</v>
      </c>
      <c r="B132" s="31"/>
      <c r="C132" s="22">
        <f>ROUND(5.05,5)</f>
        <v>5.05</v>
      </c>
      <c r="D132" s="22">
        <f>F132</f>
        <v>128.28675</v>
      </c>
      <c r="E132" s="22">
        <f>F132</f>
        <v>128.28675</v>
      </c>
      <c r="F132" s="22">
        <f>ROUND(128.28675,5)</f>
        <v>128.28675</v>
      </c>
      <c r="G132" s="20"/>
      <c r="H132" s="28"/>
    </row>
    <row r="133" spans="1:8" ht="12.75" customHeight="1">
      <c r="A133" s="30">
        <v>44413</v>
      </c>
      <c r="B133" s="31"/>
      <c r="C133" s="22">
        <f>ROUND(5.05,5)</f>
        <v>5.05</v>
      </c>
      <c r="D133" s="22">
        <f>F133</f>
        <v>129.86973</v>
      </c>
      <c r="E133" s="22">
        <f>F133</f>
        <v>129.86973</v>
      </c>
      <c r="F133" s="22">
        <f>ROUND(129.86973,5)</f>
        <v>129.86973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ROUND(11.68,5)</f>
        <v>11.68</v>
      </c>
      <c r="D135" s="22">
        <f>F135</f>
        <v>11.91334</v>
      </c>
      <c r="E135" s="22">
        <f>F135</f>
        <v>11.91334</v>
      </c>
      <c r="F135" s="22">
        <f>ROUND(11.91334,5)</f>
        <v>11.91334</v>
      </c>
      <c r="G135" s="20"/>
      <c r="H135" s="28"/>
    </row>
    <row r="136" spans="1:8" ht="12.75" customHeight="1">
      <c r="A136" s="30">
        <v>44140</v>
      </c>
      <c r="B136" s="31"/>
      <c r="C136" s="22">
        <f>ROUND(11.68,5)</f>
        <v>11.68</v>
      </c>
      <c r="D136" s="22">
        <f>F136</f>
        <v>12.14954</v>
      </c>
      <c r="E136" s="22">
        <f>F136</f>
        <v>12.14954</v>
      </c>
      <c r="F136" s="22">
        <f>ROUND(12.14954,5)</f>
        <v>12.14954</v>
      </c>
      <c r="G136" s="20"/>
      <c r="H136" s="28"/>
    </row>
    <row r="137" spans="1:8" ht="12.75" customHeight="1">
      <c r="A137" s="30">
        <v>44231</v>
      </c>
      <c r="B137" s="31"/>
      <c r="C137" s="22">
        <f>ROUND(11.68,5)</f>
        <v>11.68</v>
      </c>
      <c r="D137" s="22">
        <f>F137</f>
        <v>12.40555</v>
      </c>
      <c r="E137" s="22">
        <f>F137</f>
        <v>12.40555</v>
      </c>
      <c r="F137" s="22">
        <f>ROUND(12.40555,5)</f>
        <v>12.40555</v>
      </c>
      <c r="G137" s="20"/>
      <c r="H137" s="28"/>
    </row>
    <row r="138" spans="1:8" ht="12.75" customHeight="1">
      <c r="A138" s="30">
        <v>44322</v>
      </c>
      <c r="B138" s="31"/>
      <c r="C138" s="22">
        <f>ROUND(11.68,5)</f>
        <v>11.68</v>
      </c>
      <c r="D138" s="22">
        <f>F138</f>
        <v>12.66344</v>
      </c>
      <c r="E138" s="22">
        <f>F138</f>
        <v>12.66344</v>
      </c>
      <c r="F138" s="22">
        <f>ROUND(12.66344,5)</f>
        <v>12.66344</v>
      </c>
      <c r="G138" s="20"/>
      <c r="H138" s="28"/>
    </row>
    <row r="139" spans="1:8" ht="12.75" customHeight="1">
      <c r="A139" s="30">
        <v>44413</v>
      </c>
      <c r="B139" s="31"/>
      <c r="C139" s="22">
        <f>ROUND(11.68,5)</f>
        <v>11.68</v>
      </c>
      <c r="D139" s="22">
        <f>F139</f>
        <v>12.95075</v>
      </c>
      <c r="E139" s="22">
        <f>F139</f>
        <v>12.95075</v>
      </c>
      <c r="F139" s="22">
        <f>ROUND(12.95075,5)</f>
        <v>12.95075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ROUND(12.03,5)</f>
        <v>12.03</v>
      </c>
      <c r="D141" s="22">
        <f>F141</f>
        <v>12.25159</v>
      </c>
      <c r="E141" s="22">
        <f>F141</f>
        <v>12.25159</v>
      </c>
      <c r="F141" s="22">
        <f>ROUND(12.25159,5)</f>
        <v>12.25159</v>
      </c>
      <c r="G141" s="20"/>
      <c r="H141" s="28"/>
    </row>
    <row r="142" spans="1:8" ht="12.75" customHeight="1">
      <c r="A142" s="30">
        <v>44140</v>
      </c>
      <c r="B142" s="31"/>
      <c r="C142" s="22">
        <f>ROUND(12.03,5)</f>
        <v>12.03</v>
      </c>
      <c r="D142" s="22">
        <f>F142</f>
        <v>12.47779</v>
      </c>
      <c r="E142" s="22">
        <f>F142</f>
        <v>12.47779</v>
      </c>
      <c r="F142" s="22">
        <f>ROUND(12.47779,5)</f>
        <v>12.47779</v>
      </c>
      <c r="G142" s="20"/>
      <c r="H142" s="28"/>
    </row>
    <row r="143" spans="1:8" ht="12.75" customHeight="1">
      <c r="A143" s="30">
        <v>44231</v>
      </c>
      <c r="B143" s="31"/>
      <c r="C143" s="22">
        <f>ROUND(12.03,5)</f>
        <v>12.03</v>
      </c>
      <c r="D143" s="22">
        <f>F143</f>
        <v>12.71485</v>
      </c>
      <c r="E143" s="22">
        <f>F143</f>
        <v>12.71485</v>
      </c>
      <c r="F143" s="22">
        <f>ROUND(12.71485,5)</f>
        <v>12.71485</v>
      </c>
      <c r="G143" s="20"/>
      <c r="H143" s="28"/>
    </row>
    <row r="144" spans="1:8" ht="12.75" customHeight="1">
      <c r="A144" s="30">
        <v>44322</v>
      </c>
      <c r="B144" s="31"/>
      <c r="C144" s="22">
        <f>ROUND(12.03,5)</f>
        <v>12.03</v>
      </c>
      <c r="D144" s="22">
        <f>F144</f>
        <v>12.96301</v>
      </c>
      <c r="E144" s="22">
        <f>F144</f>
        <v>12.96301</v>
      </c>
      <c r="F144" s="22">
        <f>ROUND(12.96301,5)</f>
        <v>12.96301</v>
      </c>
      <c r="G144" s="20"/>
      <c r="H144" s="28"/>
    </row>
    <row r="145" spans="1:8" ht="12.75" customHeight="1">
      <c r="A145" s="30">
        <v>44413</v>
      </c>
      <c r="B145" s="31"/>
      <c r="C145" s="22">
        <f>ROUND(12.03,5)</f>
        <v>12.03</v>
      </c>
      <c r="D145" s="22">
        <f>F145</f>
        <v>13.23171</v>
      </c>
      <c r="E145" s="22">
        <f>F145</f>
        <v>13.23171</v>
      </c>
      <c r="F145" s="22">
        <f>ROUND(13.23171,5)</f>
        <v>13.23171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ROUND(5.21,5)</f>
        <v>5.21</v>
      </c>
      <c r="D147" s="22">
        <f>F147</f>
        <v>5.26057</v>
      </c>
      <c r="E147" s="22">
        <f>F147</f>
        <v>5.26057</v>
      </c>
      <c r="F147" s="22">
        <f>ROUND(5.26057,5)</f>
        <v>5.26057</v>
      </c>
      <c r="G147" s="20"/>
      <c r="H147" s="28"/>
    </row>
    <row r="148" spans="1:8" ht="12.75" customHeight="1">
      <c r="A148" s="30">
        <v>44140</v>
      </c>
      <c r="B148" s="31"/>
      <c r="C148" s="22">
        <f>ROUND(5.21,5)</f>
        <v>5.21</v>
      </c>
      <c r="D148" s="22">
        <f>F148</f>
        <v>5.28579</v>
      </c>
      <c r="E148" s="22">
        <f>F148</f>
        <v>5.28579</v>
      </c>
      <c r="F148" s="22">
        <f>ROUND(5.28579,5)</f>
        <v>5.28579</v>
      </c>
      <c r="G148" s="20"/>
      <c r="H148" s="28"/>
    </row>
    <row r="149" spans="1:8" ht="12.75" customHeight="1">
      <c r="A149" s="30">
        <v>44231</v>
      </c>
      <c r="B149" s="31"/>
      <c r="C149" s="22">
        <f>ROUND(5.21,5)</f>
        <v>5.21</v>
      </c>
      <c r="D149" s="22">
        <f>F149</f>
        <v>5.32348</v>
      </c>
      <c r="E149" s="22">
        <f>F149</f>
        <v>5.32348</v>
      </c>
      <c r="F149" s="22">
        <f>ROUND(5.32348,5)</f>
        <v>5.32348</v>
      </c>
      <c r="G149" s="20"/>
      <c r="H149" s="28"/>
    </row>
    <row r="150" spans="1:8" ht="12.75" customHeight="1">
      <c r="A150" s="30">
        <v>44322</v>
      </c>
      <c r="B150" s="31"/>
      <c r="C150" s="22">
        <f>ROUND(5.21,5)</f>
        <v>5.21</v>
      </c>
      <c r="D150" s="22">
        <f>F150</f>
        <v>5.33948</v>
      </c>
      <c r="E150" s="22">
        <f>F150</f>
        <v>5.33948</v>
      </c>
      <c r="F150" s="22">
        <f>ROUND(5.33948,5)</f>
        <v>5.33948</v>
      </c>
      <c r="G150" s="20"/>
      <c r="H150" s="28"/>
    </row>
    <row r="151" spans="1:8" ht="12.75" customHeight="1">
      <c r="A151" s="30">
        <v>44413</v>
      </c>
      <c r="B151" s="31"/>
      <c r="C151" s="22">
        <f>ROUND(5.21,5)</f>
        <v>5.21</v>
      </c>
      <c r="D151" s="22">
        <f>F151</f>
        <v>5.42075</v>
      </c>
      <c r="E151" s="22">
        <f>F151</f>
        <v>5.42075</v>
      </c>
      <c r="F151" s="22">
        <f>ROUND(5.42075,5)</f>
        <v>5.42075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ROUND(10.59,5)</f>
        <v>10.59</v>
      </c>
      <c r="D153" s="22">
        <f>F153</f>
        <v>10.77732</v>
      </c>
      <c r="E153" s="22">
        <f>F153</f>
        <v>10.77732</v>
      </c>
      <c r="F153" s="22">
        <f>ROUND(10.77732,5)</f>
        <v>10.77732</v>
      </c>
      <c r="G153" s="20"/>
      <c r="H153" s="28"/>
    </row>
    <row r="154" spans="1:8" ht="12.75" customHeight="1">
      <c r="A154" s="30">
        <v>44140</v>
      </c>
      <c r="B154" s="31"/>
      <c r="C154" s="22">
        <f>ROUND(10.59,5)</f>
        <v>10.59</v>
      </c>
      <c r="D154" s="22">
        <f>F154</f>
        <v>10.96534</v>
      </c>
      <c r="E154" s="22">
        <f>F154</f>
        <v>10.96534</v>
      </c>
      <c r="F154" s="22">
        <f>ROUND(10.96534,5)</f>
        <v>10.96534</v>
      </c>
      <c r="G154" s="20"/>
      <c r="H154" s="28"/>
    </row>
    <row r="155" spans="1:8" ht="12.75" customHeight="1">
      <c r="A155" s="30">
        <v>44231</v>
      </c>
      <c r="B155" s="31"/>
      <c r="C155" s="22">
        <f>ROUND(10.59,5)</f>
        <v>10.59</v>
      </c>
      <c r="D155" s="22">
        <f>F155</f>
        <v>11.16998</v>
      </c>
      <c r="E155" s="22">
        <f>F155</f>
        <v>11.16998</v>
      </c>
      <c r="F155" s="22">
        <f>ROUND(11.16998,5)</f>
        <v>11.16998</v>
      </c>
      <c r="G155" s="20"/>
      <c r="H155" s="28"/>
    </row>
    <row r="156" spans="1:8" ht="12.75" customHeight="1">
      <c r="A156" s="30">
        <v>44322</v>
      </c>
      <c r="B156" s="31"/>
      <c r="C156" s="22">
        <f>ROUND(10.59,5)</f>
        <v>10.59</v>
      </c>
      <c r="D156" s="22">
        <f>F156</f>
        <v>11.3715</v>
      </c>
      <c r="E156" s="22">
        <f>F156</f>
        <v>11.3715</v>
      </c>
      <c r="F156" s="22">
        <f>ROUND(11.3715,5)</f>
        <v>11.3715</v>
      </c>
      <c r="G156" s="20"/>
      <c r="H156" s="28"/>
    </row>
    <row r="157" spans="1:8" ht="12.75" customHeight="1">
      <c r="A157" s="30">
        <v>44413</v>
      </c>
      <c r="B157" s="31"/>
      <c r="C157" s="22">
        <f>ROUND(10.59,5)</f>
        <v>10.59</v>
      </c>
      <c r="D157" s="22">
        <f>F157</f>
        <v>11.60035</v>
      </c>
      <c r="E157" s="22">
        <f>F157</f>
        <v>11.60035</v>
      </c>
      <c r="F157" s="22">
        <f>ROUND(11.60035,5)</f>
        <v>11.60035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ROUND(7.74,5)</f>
        <v>7.74</v>
      </c>
      <c r="D159" s="22">
        <f>F159</f>
        <v>7.89813</v>
      </c>
      <c r="E159" s="22">
        <f>F159</f>
        <v>7.89813</v>
      </c>
      <c r="F159" s="22">
        <f>ROUND(7.89813,5)</f>
        <v>7.89813</v>
      </c>
      <c r="G159" s="20"/>
      <c r="H159" s="28"/>
    </row>
    <row r="160" spans="1:8" ht="12.75" customHeight="1">
      <c r="A160" s="30">
        <v>44140</v>
      </c>
      <c r="B160" s="31"/>
      <c r="C160" s="22">
        <f>ROUND(7.74,5)</f>
        <v>7.74</v>
      </c>
      <c r="D160" s="22">
        <f>F160</f>
        <v>8.05049</v>
      </c>
      <c r="E160" s="22">
        <f>F160</f>
        <v>8.05049</v>
      </c>
      <c r="F160" s="22">
        <f>ROUND(8.05049,5)</f>
        <v>8.05049</v>
      </c>
      <c r="G160" s="20"/>
      <c r="H160" s="28"/>
    </row>
    <row r="161" spans="1:8" ht="12.75" customHeight="1">
      <c r="A161" s="30">
        <v>44231</v>
      </c>
      <c r="B161" s="31"/>
      <c r="C161" s="22">
        <f>ROUND(7.74,5)</f>
        <v>7.74</v>
      </c>
      <c r="D161" s="22">
        <f>F161</f>
        <v>8.22024</v>
      </c>
      <c r="E161" s="22">
        <f>F161</f>
        <v>8.22024</v>
      </c>
      <c r="F161" s="22">
        <f>ROUND(8.22024,5)</f>
        <v>8.22024</v>
      </c>
      <c r="G161" s="20"/>
      <c r="H161" s="28"/>
    </row>
    <row r="162" spans="1:8" ht="12.75" customHeight="1">
      <c r="A162" s="30">
        <v>44322</v>
      </c>
      <c r="B162" s="31"/>
      <c r="C162" s="22">
        <f>ROUND(7.74,5)</f>
        <v>7.74</v>
      </c>
      <c r="D162" s="22">
        <f>F162</f>
        <v>8.39914</v>
      </c>
      <c r="E162" s="22">
        <f>F162</f>
        <v>8.39914</v>
      </c>
      <c r="F162" s="22">
        <f>ROUND(8.39914,5)</f>
        <v>8.39914</v>
      </c>
      <c r="G162" s="20"/>
      <c r="H162" s="28"/>
    </row>
    <row r="163" spans="1:8" ht="12.75" customHeight="1">
      <c r="A163" s="30">
        <v>44413</v>
      </c>
      <c r="B163" s="31"/>
      <c r="C163" s="22">
        <f>ROUND(7.74,5)</f>
        <v>7.74</v>
      </c>
      <c r="D163" s="22">
        <f>F163</f>
        <v>8.61865</v>
      </c>
      <c r="E163" s="22">
        <f>F163</f>
        <v>8.61865</v>
      </c>
      <c r="F163" s="22">
        <f>ROUND(8.61865,5)</f>
        <v>8.61865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ROUND(2.75,5)</f>
        <v>2.75</v>
      </c>
      <c r="D165" s="22">
        <f>F165</f>
        <v>306.65226</v>
      </c>
      <c r="E165" s="22">
        <f>F165</f>
        <v>306.65226</v>
      </c>
      <c r="F165" s="22">
        <f>ROUND(306.65226,5)</f>
        <v>306.65226</v>
      </c>
      <c r="G165" s="20"/>
      <c r="H165" s="28"/>
    </row>
    <row r="166" spans="1:8" ht="12.75" customHeight="1">
      <c r="A166" s="30">
        <v>44140</v>
      </c>
      <c r="B166" s="31"/>
      <c r="C166" s="22">
        <f>ROUND(2.75,5)</f>
        <v>2.75</v>
      </c>
      <c r="D166" s="22">
        <f>F166</f>
        <v>310.52779</v>
      </c>
      <c r="E166" s="22">
        <f>F166</f>
        <v>310.52779</v>
      </c>
      <c r="F166" s="22">
        <f>ROUND(310.52779,5)</f>
        <v>310.52779</v>
      </c>
      <c r="G166" s="20"/>
      <c r="H166" s="28"/>
    </row>
    <row r="167" spans="1:8" ht="12.75" customHeight="1">
      <c r="A167" s="30">
        <v>44231</v>
      </c>
      <c r="B167" s="31"/>
      <c r="C167" s="22">
        <f>ROUND(2.75,5)</f>
        <v>2.75</v>
      </c>
      <c r="D167" s="22">
        <f>F167</f>
        <v>306.54209</v>
      </c>
      <c r="E167" s="22">
        <f>F167</f>
        <v>306.54209</v>
      </c>
      <c r="F167" s="22">
        <f>ROUND(306.54209,5)</f>
        <v>306.54209</v>
      </c>
      <c r="G167" s="20"/>
      <c r="H167" s="28"/>
    </row>
    <row r="168" spans="1:8" ht="12.75" customHeight="1">
      <c r="A168" s="30">
        <v>44322</v>
      </c>
      <c r="B168" s="31"/>
      <c r="C168" s="22">
        <f>ROUND(2.75,5)</f>
        <v>2.75</v>
      </c>
      <c r="D168" s="22">
        <f>F168</f>
        <v>310.55259</v>
      </c>
      <c r="E168" s="22">
        <f>F168</f>
        <v>310.55259</v>
      </c>
      <c r="F168" s="22">
        <f>ROUND(310.55259,5)</f>
        <v>310.55259</v>
      </c>
      <c r="G168" s="20"/>
      <c r="H168" s="28"/>
    </row>
    <row r="169" spans="1:8" ht="12.75" customHeight="1">
      <c r="A169" s="30">
        <v>44413</v>
      </c>
      <c r="B169" s="31"/>
      <c r="C169" s="22">
        <f>ROUND(2.75,5)</f>
        <v>2.75</v>
      </c>
      <c r="D169" s="22">
        <f>F169</f>
        <v>306.2934</v>
      </c>
      <c r="E169" s="22">
        <f>F169</f>
        <v>306.2934</v>
      </c>
      <c r="F169" s="22">
        <f>ROUND(306.2934,5)</f>
        <v>306.2934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ROUND(4.125,5)</f>
        <v>4.125</v>
      </c>
      <c r="D171" s="22">
        <f>F171</f>
        <v>221.28118</v>
      </c>
      <c r="E171" s="22">
        <f>F171</f>
        <v>221.28118</v>
      </c>
      <c r="F171" s="22">
        <f>ROUND(221.28118,5)</f>
        <v>221.28118</v>
      </c>
      <c r="G171" s="20"/>
      <c r="H171" s="28"/>
    </row>
    <row r="172" spans="1:8" ht="12.75" customHeight="1">
      <c r="A172" s="30">
        <v>44140</v>
      </c>
      <c r="B172" s="31"/>
      <c r="C172" s="22">
        <f>ROUND(4.125,5)</f>
        <v>4.125</v>
      </c>
      <c r="D172" s="22">
        <f>F172</f>
        <v>224.0778</v>
      </c>
      <c r="E172" s="22">
        <f>F172</f>
        <v>224.0778</v>
      </c>
      <c r="F172" s="22">
        <f>ROUND(224.0778,5)</f>
        <v>224.0778</v>
      </c>
      <c r="G172" s="20"/>
      <c r="H172" s="28"/>
    </row>
    <row r="173" spans="1:8" ht="12.75" customHeight="1">
      <c r="A173" s="30">
        <v>44231</v>
      </c>
      <c r="B173" s="31"/>
      <c r="C173" s="22">
        <f>ROUND(4.125,5)</f>
        <v>4.125</v>
      </c>
      <c r="D173" s="22">
        <f>F173</f>
        <v>222.71395</v>
      </c>
      <c r="E173" s="22">
        <f>F173</f>
        <v>222.71395</v>
      </c>
      <c r="F173" s="22">
        <f>ROUND(222.71395,5)</f>
        <v>222.71395</v>
      </c>
      <c r="G173" s="20"/>
      <c r="H173" s="28"/>
    </row>
    <row r="174" spans="1:8" ht="12.75" customHeight="1">
      <c r="A174" s="30">
        <v>44322</v>
      </c>
      <c r="B174" s="31"/>
      <c r="C174" s="22">
        <f>ROUND(4.125,5)</f>
        <v>4.125</v>
      </c>
      <c r="D174" s="22">
        <f>F174</f>
        <v>225.62743</v>
      </c>
      <c r="E174" s="22">
        <f>F174</f>
        <v>225.62743</v>
      </c>
      <c r="F174" s="22">
        <f>ROUND(225.62743,5)</f>
        <v>225.62743</v>
      </c>
      <c r="G174" s="20"/>
      <c r="H174" s="28"/>
    </row>
    <row r="175" spans="1:8" ht="12.75" customHeight="1">
      <c r="A175" s="30">
        <v>44413</v>
      </c>
      <c r="B175" s="31"/>
      <c r="C175" s="22">
        <f>ROUND(4.125,5)</f>
        <v>4.125</v>
      </c>
      <c r="D175" s="22">
        <f>F175</f>
        <v>224.11484</v>
      </c>
      <c r="E175" s="22">
        <f>F175</f>
        <v>224.11484</v>
      </c>
      <c r="F175" s="22">
        <f>ROUND(224.11484,5)</f>
        <v>224.11484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ROUND(3.74,5)</f>
        <v>3.74</v>
      </c>
      <c r="D191" s="22">
        <f>F191</f>
        <v>3.37262</v>
      </c>
      <c r="E191" s="22">
        <f>F191</f>
        <v>3.37262</v>
      </c>
      <c r="F191" s="22">
        <f>ROUND(3.37262,5)</f>
        <v>3.37262</v>
      </c>
      <c r="G191" s="20"/>
      <c r="H191" s="28"/>
    </row>
    <row r="192" spans="1:8" ht="12.75" customHeight="1">
      <c r="A192" s="30">
        <v>44140</v>
      </c>
      <c r="B192" s="31"/>
      <c r="C192" s="22">
        <f>ROUND(3.74,5)</f>
        <v>3.74</v>
      </c>
      <c r="D192" s="22">
        <f>F192</f>
        <v>2.28859</v>
      </c>
      <c r="E192" s="22">
        <f>F192</f>
        <v>2.28859</v>
      </c>
      <c r="F192" s="22">
        <f>ROUND(2.28859,5)</f>
        <v>2.28859</v>
      </c>
      <c r="G192" s="20"/>
      <c r="H192" s="28"/>
    </row>
    <row r="193" spans="1:8" ht="12.75" customHeight="1">
      <c r="A193" s="30">
        <v>44231</v>
      </c>
      <c r="B193" s="31"/>
      <c r="C193" s="22">
        <f>ROUND(3.74,5)</f>
        <v>3.74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44322</v>
      </c>
      <c r="B194" s="31"/>
      <c r="C194" s="22">
        <f>ROUND(3.74,5)</f>
        <v>3.74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ROUND(3.74,5)</f>
        <v>3.74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ROUND(10.61,5)</f>
        <v>10.61</v>
      </c>
      <c r="D197" s="22">
        <f>F197</f>
        <v>10.7808</v>
      </c>
      <c r="E197" s="22">
        <f>F197</f>
        <v>10.7808</v>
      </c>
      <c r="F197" s="22">
        <f>ROUND(10.7808,5)</f>
        <v>10.7808</v>
      </c>
      <c r="G197" s="20"/>
      <c r="H197" s="28"/>
    </row>
    <row r="198" spans="1:8" ht="12.75" customHeight="1">
      <c r="A198" s="30">
        <v>44140</v>
      </c>
      <c r="B198" s="31"/>
      <c r="C198" s="22">
        <f>ROUND(10.61,5)</f>
        <v>10.61</v>
      </c>
      <c r="D198" s="22">
        <f>F198</f>
        <v>10.9499</v>
      </c>
      <c r="E198" s="22">
        <f>F198</f>
        <v>10.9499</v>
      </c>
      <c r="F198" s="22">
        <f>ROUND(10.9499,5)</f>
        <v>10.9499</v>
      </c>
      <c r="G198" s="20"/>
      <c r="H198" s="28"/>
    </row>
    <row r="199" spans="1:8" ht="12.75" customHeight="1">
      <c r="A199" s="30">
        <v>44231</v>
      </c>
      <c r="B199" s="31"/>
      <c r="C199" s="22">
        <f>ROUND(10.61,5)</f>
        <v>10.61</v>
      </c>
      <c r="D199" s="22">
        <f>F199</f>
        <v>11.12925</v>
      </c>
      <c r="E199" s="22">
        <f>F199</f>
        <v>11.12925</v>
      </c>
      <c r="F199" s="22">
        <f>ROUND(11.12925,5)</f>
        <v>11.12925</v>
      </c>
      <c r="G199" s="20"/>
      <c r="H199" s="28"/>
    </row>
    <row r="200" spans="1:8" ht="12.75" customHeight="1">
      <c r="A200" s="30">
        <v>44322</v>
      </c>
      <c r="B200" s="31"/>
      <c r="C200" s="22">
        <f>ROUND(10.61,5)</f>
        <v>10.61</v>
      </c>
      <c r="D200" s="22">
        <f>F200</f>
        <v>11.31161</v>
      </c>
      <c r="E200" s="22">
        <f>F200</f>
        <v>11.31161</v>
      </c>
      <c r="F200" s="22">
        <f>ROUND(11.31161,5)</f>
        <v>11.31161</v>
      </c>
      <c r="G200" s="20"/>
      <c r="H200" s="28"/>
    </row>
    <row r="201" spans="1:8" ht="12.75" customHeight="1">
      <c r="A201" s="30">
        <v>44413</v>
      </c>
      <c r="B201" s="31"/>
      <c r="C201" s="22">
        <f>ROUND(10.61,5)</f>
        <v>10.61</v>
      </c>
      <c r="D201" s="22">
        <f>F201</f>
        <v>11.51429</v>
      </c>
      <c r="E201" s="22">
        <f>F201</f>
        <v>11.51429</v>
      </c>
      <c r="F201" s="22">
        <f>ROUND(11.51429,5)</f>
        <v>11.51429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ROUND(4,5)</f>
        <v>4</v>
      </c>
      <c r="D203" s="22">
        <f>F203</f>
        <v>186.55818</v>
      </c>
      <c r="E203" s="22">
        <f>F203</f>
        <v>186.55818</v>
      </c>
      <c r="F203" s="22">
        <f>ROUND(186.55818,5)</f>
        <v>186.55818</v>
      </c>
      <c r="G203" s="20"/>
      <c r="H203" s="28"/>
    </row>
    <row r="204" spans="1:8" ht="12.75" customHeight="1">
      <c r="A204" s="30">
        <v>44140</v>
      </c>
      <c r="B204" s="31"/>
      <c r="C204" s="22">
        <f>ROUND(4,5)</f>
        <v>4</v>
      </c>
      <c r="D204" s="22">
        <f>F204</f>
        <v>186.20769</v>
      </c>
      <c r="E204" s="22">
        <f>F204</f>
        <v>186.20769</v>
      </c>
      <c r="F204" s="22">
        <f>ROUND(186.20769,5)</f>
        <v>186.20769</v>
      </c>
      <c r="G204" s="20"/>
      <c r="H204" s="28"/>
    </row>
    <row r="205" spans="1:8" ht="12.75" customHeight="1">
      <c r="A205" s="30">
        <v>44231</v>
      </c>
      <c r="B205" s="31"/>
      <c r="C205" s="22">
        <f>ROUND(4,5)</f>
        <v>4</v>
      </c>
      <c r="D205" s="22">
        <f>F205</f>
        <v>188.57956</v>
      </c>
      <c r="E205" s="22">
        <f>F205</f>
        <v>188.57956</v>
      </c>
      <c r="F205" s="22">
        <f>ROUND(188.57956,5)</f>
        <v>188.57956</v>
      </c>
      <c r="G205" s="20"/>
      <c r="H205" s="28"/>
    </row>
    <row r="206" spans="1:8" ht="12.75" customHeight="1">
      <c r="A206" s="30">
        <v>44322</v>
      </c>
      <c r="B206" s="31"/>
      <c r="C206" s="22">
        <f>ROUND(4,5)</f>
        <v>4</v>
      </c>
      <c r="D206" s="22">
        <f>F206</f>
        <v>188.30396</v>
      </c>
      <c r="E206" s="22">
        <f>F206</f>
        <v>188.30396</v>
      </c>
      <c r="F206" s="22">
        <f>ROUND(188.30396,5)</f>
        <v>188.30396</v>
      </c>
      <c r="G206" s="20"/>
      <c r="H206" s="28"/>
    </row>
    <row r="207" spans="1:8" ht="12.75" customHeight="1">
      <c r="A207" s="30">
        <v>44413</v>
      </c>
      <c r="B207" s="31"/>
      <c r="C207" s="22">
        <f>ROUND(4,5)</f>
        <v>4</v>
      </c>
      <c r="D207" s="22">
        <f>F207</f>
        <v>190.62803</v>
      </c>
      <c r="E207" s="22">
        <f>F207</f>
        <v>190.62803</v>
      </c>
      <c r="F207" s="22">
        <f>ROUND(190.62803,5)</f>
        <v>190.62803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ROUND(2.33,5)</f>
        <v>2.33</v>
      </c>
      <c r="D209" s="22">
        <f>F209</f>
        <v>165.65768</v>
      </c>
      <c r="E209" s="22">
        <f>F209</f>
        <v>165.65768</v>
      </c>
      <c r="F209" s="22">
        <f>ROUND(165.65768,5)</f>
        <v>165.65768</v>
      </c>
      <c r="G209" s="20"/>
      <c r="H209" s="28"/>
    </row>
    <row r="210" spans="1:8" ht="12.75" customHeight="1">
      <c r="A210" s="30">
        <v>44140</v>
      </c>
      <c r="B210" s="31"/>
      <c r="C210" s="22">
        <f>ROUND(2.33,5)</f>
        <v>2.33</v>
      </c>
      <c r="D210" s="22">
        <f>F210</f>
        <v>167.75166</v>
      </c>
      <c r="E210" s="22">
        <f>F210</f>
        <v>167.75166</v>
      </c>
      <c r="F210" s="22">
        <f>ROUND(167.75166,5)</f>
        <v>167.75166</v>
      </c>
      <c r="G210" s="20"/>
      <c r="H210" s="28"/>
    </row>
    <row r="211" spans="1:8" ht="12.75" customHeight="1">
      <c r="A211" s="30">
        <v>44231</v>
      </c>
      <c r="B211" s="31"/>
      <c r="C211" s="22">
        <f>ROUND(2.33,5)</f>
        <v>2.33</v>
      </c>
      <c r="D211" s="22">
        <f>F211</f>
        <v>167.56747</v>
      </c>
      <c r="E211" s="22">
        <f>F211</f>
        <v>167.56747</v>
      </c>
      <c r="F211" s="22">
        <f>ROUND(167.56747,5)</f>
        <v>167.56747</v>
      </c>
      <c r="G211" s="20"/>
      <c r="H211" s="28"/>
    </row>
    <row r="212" spans="1:8" ht="12.75" customHeight="1">
      <c r="A212" s="30">
        <v>44322</v>
      </c>
      <c r="B212" s="31"/>
      <c r="C212" s="22">
        <f>ROUND(2.33,5)</f>
        <v>2.33</v>
      </c>
      <c r="D212" s="22">
        <f>F212</f>
        <v>169.75961</v>
      </c>
      <c r="E212" s="22">
        <f>F212</f>
        <v>169.75961</v>
      </c>
      <c r="F212" s="22">
        <f>ROUND(169.75961,5)</f>
        <v>169.75961</v>
      </c>
      <c r="G212" s="20"/>
      <c r="H212" s="28"/>
    </row>
    <row r="213" spans="1:8" ht="12.75" customHeight="1">
      <c r="A213" s="30">
        <v>44413</v>
      </c>
      <c r="B213" s="31"/>
      <c r="C213" s="22">
        <f>ROUND(2.33,5)</f>
        <v>2.33</v>
      </c>
      <c r="D213" s="22">
        <f>F213</f>
        <v>169.47421</v>
      </c>
      <c r="E213" s="22">
        <f>F213</f>
        <v>169.47421</v>
      </c>
      <c r="F213" s="22">
        <f>ROUND(169.47421,5)</f>
        <v>169.47421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ROUND(9.73,5)</f>
        <v>9.73</v>
      </c>
      <c r="D215" s="22">
        <f>F215</f>
        <v>9.90378</v>
      </c>
      <c r="E215" s="22">
        <f>F215</f>
        <v>9.90378</v>
      </c>
      <c r="F215" s="22">
        <f>ROUND(9.90378,5)</f>
        <v>9.90378</v>
      </c>
      <c r="G215" s="20"/>
      <c r="H215" s="28"/>
    </row>
    <row r="216" spans="1:8" ht="12.75" customHeight="1">
      <c r="A216" s="30">
        <v>44140</v>
      </c>
      <c r="B216" s="31"/>
      <c r="C216" s="22">
        <f>ROUND(9.73,5)</f>
        <v>9.73</v>
      </c>
      <c r="D216" s="22">
        <f>F216</f>
        <v>10.0782</v>
      </c>
      <c r="E216" s="22">
        <f>F216</f>
        <v>10.0782</v>
      </c>
      <c r="F216" s="22">
        <f>ROUND(10.0782,5)</f>
        <v>10.0782</v>
      </c>
      <c r="G216" s="20"/>
      <c r="H216" s="28"/>
    </row>
    <row r="217" spans="1:8" ht="12.75" customHeight="1">
      <c r="A217" s="30">
        <v>44231</v>
      </c>
      <c r="B217" s="31"/>
      <c r="C217" s="22">
        <f>ROUND(9.73,5)</f>
        <v>9.73</v>
      </c>
      <c r="D217" s="22">
        <f>F217</f>
        <v>10.26916</v>
      </c>
      <c r="E217" s="22">
        <f>F217</f>
        <v>10.26916</v>
      </c>
      <c r="F217" s="22">
        <f>ROUND(10.26916,5)</f>
        <v>10.26916</v>
      </c>
      <c r="G217" s="20"/>
      <c r="H217" s="28"/>
    </row>
    <row r="218" spans="1:8" ht="12.75" customHeight="1">
      <c r="A218" s="30">
        <v>44322</v>
      </c>
      <c r="B218" s="31"/>
      <c r="C218" s="22">
        <f>ROUND(9.73,5)</f>
        <v>9.73</v>
      </c>
      <c r="D218" s="22">
        <f>F218</f>
        <v>10.45801</v>
      </c>
      <c r="E218" s="22">
        <f>F218</f>
        <v>10.45801</v>
      </c>
      <c r="F218" s="22">
        <f>ROUND(10.45801,5)</f>
        <v>10.45801</v>
      </c>
      <c r="G218" s="20"/>
      <c r="H218" s="28"/>
    </row>
    <row r="219" spans="1:8" ht="12.75" customHeight="1">
      <c r="A219" s="30">
        <v>44413</v>
      </c>
      <c r="B219" s="31"/>
      <c r="C219" s="22">
        <f>ROUND(9.73,5)</f>
        <v>9.73</v>
      </c>
      <c r="D219" s="22">
        <f>F219</f>
        <v>10.6756</v>
      </c>
      <c r="E219" s="22">
        <f>F219</f>
        <v>10.6756</v>
      </c>
      <c r="F219" s="22">
        <f>ROUND(10.6756,5)</f>
        <v>10.6756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ROUND(10.83,5)</f>
        <v>10.83</v>
      </c>
      <c r="D221" s="22">
        <f>F221</f>
        <v>10.99522</v>
      </c>
      <c r="E221" s="22">
        <f>F221</f>
        <v>10.99522</v>
      </c>
      <c r="F221" s="22">
        <f>ROUND(10.99522,5)</f>
        <v>10.99522</v>
      </c>
      <c r="G221" s="20"/>
      <c r="H221" s="28"/>
    </row>
    <row r="222" spans="1:8" ht="12.75" customHeight="1">
      <c r="A222" s="30">
        <v>44140</v>
      </c>
      <c r="B222" s="31"/>
      <c r="C222" s="22">
        <f>ROUND(10.83,5)</f>
        <v>10.83</v>
      </c>
      <c r="D222" s="22">
        <f>F222</f>
        <v>11.16024</v>
      </c>
      <c r="E222" s="22">
        <f>F222</f>
        <v>11.16024</v>
      </c>
      <c r="F222" s="22">
        <f>ROUND(11.16024,5)</f>
        <v>11.16024</v>
      </c>
      <c r="G222" s="20"/>
      <c r="H222" s="28"/>
    </row>
    <row r="223" spans="1:8" ht="12.75" customHeight="1">
      <c r="A223" s="30">
        <v>44231</v>
      </c>
      <c r="B223" s="31"/>
      <c r="C223" s="22">
        <f>ROUND(10.83,5)</f>
        <v>10.83</v>
      </c>
      <c r="D223" s="22">
        <f>F223</f>
        <v>11.33843</v>
      </c>
      <c r="E223" s="22">
        <f>F223</f>
        <v>11.33843</v>
      </c>
      <c r="F223" s="22">
        <f>ROUND(11.33843,5)</f>
        <v>11.33843</v>
      </c>
      <c r="G223" s="20"/>
      <c r="H223" s="28"/>
    </row>
    <row r="224" spans="1:8" ht="12.75" customHeight="1">
      <c r="A224" s="30">
        <v>44322</v>
      </c>
      <c r="B224" s="31"/>
      <c r="C224" s="22">
        <f>ROUND(10.83,5)</f>
        <v>10.83</v>
      </c>
      <c r="D224" s="22">
        <f>F224</f>
        <v>11.51273</v>
      </c>
      <c r="E224" s="22">
        <f>F224</f>
        <v>11.51273</v>
      </c>
      <c r="F224" s="22">
        <f>ROUND(11.51273,5)</f>
        <v>11.51273</v>
      </c>
      <c r="G224" s="20"/>
      <c r="H224" s="28"/>
    </row>
    <row r="225" spans="1:8" ht="12.75" customHeight="1">
      <c r="A225" s="30">
        <v>44413</v>
      </c>
      <c r="B225" s="31"/>
      <c r="C225" s="22">
        <f>ROUND(10.83,5)</f>
        <v>10.83</v>
      </c>
      <c r="D225" s="22">
        <f>F225</f>
        <v>11.70885</v>
      </c>
      <c r="E225" s="22">
        <f>F225</f>
        <v>11.70885</v>
      </c>
      <c r="F225" s="22">
        <f>ROUND(11.70885,5)</f>
        <v>11.70885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ROUND(10.99,5)</f>
        <v>10.99</v>
      </c>
      <c r="D227" s="22">
        <f>F227</f>
        <v>11.16271</v>
      </c>
      <c r="E227" s="22">
        <f>F227</f>
        <v>11.16271</v>
      </c>
      <c r="F227" s="22">
        <f>ROUND(11.16271,5)</f>
        <v>11.16271</v>
      </c>
      <c r="G227" s="20"/>
      <c r="H227" s="28"/>
    </row>
    <row r="228" spans="1:8" ht="12.75" customHeight="1">
      <c r="A228" s="30">
        <v>44140</v>
      </c>
      <c r="B228" s="31"/>
      <c r="C228" s="22">
        <f>ROUND(10.99,5)</f>
        <v>10.99</v>
      </c>
      <c r="D228" s="22">
        <f>F228</f>
        <v>11.33558</v>
      </c>
      <c r="E228" s="22">
        <f>F228</f>
        <v>11.33558</v>
      </c>
      <c r="F228" s="22">
        <f>ROUND(11.33558,5)</f>
        <v>11.33558</v>
      </c>
      <c r="G228" s="20"/>
      <c r="H228" s="28"/>
    </row>
    <row r="229" spans="1:8" ht="12.75" customHeight="1">
      <c r="A229" s="30">
        <v>44231</v>
      </c>
      <c r="B229" s="31"/>
      <c r="C229" s="22">
        <f>ROUND(10.99,5)</f>
        <v>10.99</v>
      </c>
      <c r="D229" s="22">
        <f>F229</f>
        <v>11.52284</v>
      </c>
      <c r="E229" s="22">
        <f>F229</f>
        <v>11.52284</v>
      </c>
      <c r="F229" s="22">
        <f>ROUND(11.52284,5)</f>
        <v>11.52284</v>
      </c>
      <c r="G229" s="20"/>
      <c r="H229" s="28"/>
    </row>
    <row r="230" spans="1:8" ht="12.75" customHeight="1">
      <c r="A230" s="30">
        <v>44322</v>
      </c>
      <c r="B230" s="31"/>
      <c r="C230" s="22">
        <f>ROUND(10.99,5)</f>
        <v>10.99</v>
      </c>
      <c r="D230" s="22">
        <f>F230</f>
        <v>11.70639</v>
      </c>
      <c r="E230" s="22">
        <f>F230</f>
        <v>11.70639</v>
      </c>
      <c r="F230" s="22">
        <f>ROUND(11.70639,5)</f>
        <v>11.70639</v>
      </c>
      <c r="G230" s="20"/>
      <c r="H230" s="28"/>
    </row>
    <row r="231" spans="1:8" ht="12.75" customHeight="1">
      <c r="A231" s="30">
        <v>44413</v>
      </c>
      <c r="B231" s="31"/>
      <c r="C231" s="22">
        <f>ROUND(10.99,5)</f>
        <v>10.99</v>
      </c>
      <c r="D231" s="22">
        <f>F231</f>
        <v>11.9134</v>
      </c>
      <c r="E231" s="22">
        <f>F231</f>
        <v>11.9134</v>
      </c>
      <c r="F231" s="22">
        <f>ROUND(11.9134,5)</f>
        <v>11.9134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ROUND(724.63,3)</f>
        <v>724.63</v>
      </c>
      <c r="D233" s="23">
        <f>F233</f>
        <v>732.545</v>
      </c>
      <c r="E233" s="23">
        <f>F233</f>
        <v>732.545</v>
      </c>
      <c r="F233" s="23">
        <f>ROUND(732.545,3)</f>
        <v>732.545</v>
      </c>
      <c r="G233" s="20"/>
      <c r="H233" s="28"/>
    </row>
    <row r="234" spans="1:8" ht="12.75" customHeight="1">
      <c r="A234" s="30">
        <v>44140</v>
      </c>
      <c r="B234" s="31"/>
      <c r="C234" s="23">
        <f>ROUND(724.63,3)</f>
        <v>724.63</v>
      </c>
      <c r="D234" s="23">
        <f>F234</f>
        <v>741.711</v>
      </c>
      <c r="E234" s="23">
        <f>F234</f>
        <v>741.711</v>
      </c>
      <c r="F234" s="23">
        <f>ROUND(741.711,3)</f>
        <v>741.711</v>
      </c>
      <c r="G234" s="20"/>
      <c r="H234" s="28"/>
    </row>
    <row r="235" spans="1:8" ht="12.75" customHeight="1">
      <c r="A235" s="30">
        <v>44231</v>
      </c>
      <c r="B235" s="31"/>
      <c r="C235" s="23">
        <f>ROUND(724.63,3)</f>
        <v>724.63</v>
      </c>
      <c r="D235" s="23">
        <f>F235</f>
        <v>750.981</v>
      </c>
      <c r="E235" s="23">
        <f>F235</f>
        <v>750.981</v>
      </c>
      <c r="F235" s="23">
        <f>ROUND(750.981,3)</f>
        <v>750.981</v>
      </c>
      <c r="G235" s="20"/>
      <c r="H235" s="28"/>
    </row>
    <row r="236" spans="1:8" ht="12.75" customHeight="1">
      <c r="A236" s="30">
        <v>44322</v>
      </c>
      <c r="B236" s="31"/>
      <c r="C236" s="23">
        <f>ROUND(724.63,3)</f>
        <v>724.63</v>
      </c>
      <c r="D236" s="23">
        <f>F236</f>
        <v>760.628</v>
      </c>
      <c r="E236" s="23">
        <f>F236</f>
        <v>760.628</v>
      </c>
      <c r="F236" s="23">
        <f>ROUND(760.628,3)</f>
        <v>760.628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ROUND(715.251,3)</f>
        <v>715.251</v>
      </c>
      <c r="D238" s="23">
        <f>F238</f>
        <v>723.064</v>
      </c>
      <c r="E238" s="23">
        <f>F238</f>
        <v>723.064</v>
      </c>
      <c r="F238" s="23">
        <f>ROUND(723.064,3)</f>
        <v>723.064</v>
      </c>
      <c r="G238" s="20"/>
      <c r="H238" s="28"/>
    </row>
    <row r="239" spans="1:8" ht="12.75" customHeight="1">
      <c r="A239" s="30">
        <v>44140</v>
      </c>
      <c r="B239" s="31"/>
      <c r="C239" s="23">
        <f>ROUND(715.251,3)</f>
        <v>715.251</v>
      </c>
      <c r="D239" s="23">
        <f>F239</f>
        <v>732.111</v>
      </c>
      <c r="E239" s="23">
        <f>F239</f>
        <v>732.111</v>
      </c>
      <c r="F239" s="23">
        <f>ROUND(732.111,3)</f>
        <v>732.111</v>
      </c>
      <c r="G239" s="20"/>
      <c r="H239" s="28"/>
    </row>
    <row r="240" spans="1:8" ht="12.75" customHeight="1">
      <c r="A240" s="30">
        <v>44231</v>
      </c>
      <c r="B240" s="31"/>
      <c r="C240" s="23">
        <f>ROUND(715.251,3)</f>
        <v>715.251</v>
      </c>
      <c r="D240" s="23">
        <f>F240</f>
        <v>741.261</v>
      </c>
      <c r="E240" s="23">
        <f>F240</f>
        <v>741.261</v>
      </c>
      <c r="F240" s="23">
        <f>ROUND(741.261,3)</f>
        <v>741.261</v>
      </c>
      <c r="G240" s="20"/>
      <c r="H240" s="28"/>
    </row>
    <row r="241" spans="1:8" ht="12.75" customHeight="1">
      <c r="A241" s="30">
        <v>44322</v>
      </c>
      <c r="B241" s="31"/>
      <c r="C241" s="23">
        <f>ROUND(715.251,3)</f>
        <v>715.251</v>
      </c>
      <c r="D241" s="23">
        <f>F241</f>
        <v>750.783</v>
      </c>
      <c r="E241" s="23">
        <f>F241</f>
        <v>750.783</v>
      </c>
      <c r="F241" s="23">
        <f>ROUND(750.783,3)</f>
        <v>750.783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ROUND(790.946,3)</f>
        <v>790.946</v>
      </c>
      <c r="D243" s="23">
        <f>F243</f>
        <v>799.585</v>
      </c>
      <c r="E243" s="23">
        <f>F243</f>
        <v>799.585</v>
      </c>
      <c r="F243" s="23">
        <f>ROUND(799.585,3)</f>
        <v>799.585</v>
      </c>
      <c r="G243" s="20"/>
      <c r="H243" s="28"/>
    </row>
    <row r="244" spans="1:8" ht="12.75" customHeight="1">
      <c r="A244" s="30">
        <v>44140</v>
      </c>
      <c r="B244" s="31"/>
      <c r="C244" s="23">
        <f>ROUND(790.946,3)</f>
        <v>790.946</v>
      </c>
      <c r="D244" s="23">
        <f>F244</f>
        <v>809.591</v>
      </c>
      <c r="E244" s="23">
        <f>F244</f>
        <v>809.591</v>
      </c>
      <c r="F244" s="23">
        <f>ROUND(809.591,3)</f>
        <v>809.591</v>
      </c>
      <c r="G244" s="20"/>
      <c r="H244" s="28"/>
    </row>
    <row r="245" spans="1:8" ht="12.75" customHeight="1">
      <c r="A245" s="30">
        <v>44231</v>
      </c>
      <c r="B245" s="31"/>
      <c r="C245" s="23">
        <f>ROUND(790.946,3)</f>
        <v>790.946</v>
      </c>
      <c r="D245" s="23">
        <f>F245</f>
        <v>819.709</v>
      </c>
      <c r="E245" s="23">
        <f>F245</f>
        <v>819.709</v>
      </c>
      <c r="F245" s="23">
        <f>ROUND(819.709,3)</f>
        <v>819.709</v>
      </c>
      <c r="G245" s="20"/>
      <c r="H245" s="28"/>
    </row>
    <row r="246" spans="1:8" ht="12.75" customHeight="1">
      <c r="A246" s="30">
        <v>44322</v>
      </c>
      <c r="B246" s="31"/>
      <c r="C246" s="23">
        <f>ROUND(790.946,3)</f>
        <v>790.946</v>
      </c>
      <c r="D246" s="23">
        <f>F246</f>
        <v>830.238</v>
      </c>
      <c r="E246" s="23">
        <f>F246</f>
        <v>830.238</v>
      </c>
      <c r="F246" s="23">
        <f>ROUND(830.238,3)</f>
        <v>830.238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ROUND(697.808,3)</f>
        <v>697.808</v>
      </c>
      <c r="D248" s="23">
        <f>F248</f>
        <v>705.43</v>
      </c>
      <c r="E248" s="23">
        <f>F248</f>
        <v>705.43</v>
      </c>
      <c r="F248" s="23">
        <f>ROUND(705.43,3)</f>
        <v>705.43</v>
      </c>
      <c r="G248" s="20"/>
      <c r="H248" s="28"/>
    </row>
    <row r="249" spans="1:8" ht="12.75" customHeight="1">
      <c r="A249" s="30">
        <v>44140</v>
      </c>
      <c r="B249" s="31"/>
      <c r="C249" s="23">
        <f>ROUND(697.808,3)</f>
        <v>697.808</v>
      </c>
      <c r="D249" s="23">
        <f>F249</f>
        <v>714.257</v>
      </c>
      <c r="E249" s="23">
        <f>F249</f>
        <v>714.257</v>
      </c>
      <c r="F249" s="23">
        <f>ROUND(714.257,3)</f>
        <v>714.257</v>
      </c>
      <c r="G249" s="20"/>
      <c r="H249" s="28"/>
    </row>
    <row r="250" spans="1:8" ht="12.75" customHeight="1">
      <c r="A250" s="30">
        <v>44231</v>
      </c>
      <c r="B250" s="31"/>
      <c r="C250" s="23">
        <f>ROUND(697.808,3)</f>
        <v>697.808</v>
      </c>
      <c r="D250" s="23">
        <f>F250</f>
        <v>723.184</v>
      </c>
      <c r="E250" s="23">
        <f>F250</f>
        <v>723.184</v>
      </c>
      <c r="F250" s="23">
        <f>ROUND(723.184,3)</f>
        <v>723.184</v>
      </c>
      <c r="G250" s="20"/>
      <c r="H250" s="28"/>
    </row>
    <row r="251" spans="1:8" ht="12.75" customHeight="1">
      <c r="A251" s="30">
        <v>44322</v>
      </c>
      <c r="B251" s="31"/>
      <c r="C251" s="23">
        <f>ROUND(697.808,3)</f>
        <v>697.808</v>
      </c>
      <c r="D251" s="23">
        <f>F251</f>
        <v>732.473</v>
      </c>
      <c r="E251" s="23">
        <f>F251</f>
        <v>732.473</v>
      </c>
      <c r="F251" s="23">
        <f>ROUND(732.473,3)</f>
        <v>732.473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ROUND(253.944853111854,3)</f>
        <v>253.945</v>
      </c>
      <c r="D253" s="23">
        <f>F253</f>
        <v>256.779</v>
      </c>
      <c r="E253" s="23">
        <f>F253</f>
        <v>256.779</v>
      </c>
      <c r="F253" s="23">
        <f>ROUND(256.779,3)</f>
        <v>256.779</v>
      </c>
      <c r="G253" s="20"/>
      <c r="H253" s="28"/>
    </row>
    <row r="254" spans="1:8" ht="12.75" customHeight="1">
      <c r="A254" s="30">
        <v>44140</v>
      </c>
      <c r="B254" s="31"/>
      <c r="C254" s="23">
        <f>ROUND(253.944853111854,3)</f>
        <v>253.945</v>
      </c>
      <c r="D254" s="23">
        <f>F254</f>
        <v>260.054</v>
      </c>
      <c r="E254" s="23">
        <f>F254</f>
        <v>260.054</v>
      </c>
      <c r="F254" s="23">
        <f>ROUND(260.054,3)</f>
        <v>260.054</v>
      </c>
      <c r="G254" s="20"/>
      <c r="H254" s="28"/>
    </row>
    <row r="255" spans="1:8" ht="12.75" customHeight="1">
      <c r="A255" s="30">
        <v>44231</v>
      </c>
      <c r="B255" s="31"/>
      <c r="C255" s="23">
        <f>ROUND(253.944853111854,3)</f>
        <v>253.945</v>
      </c>
      <c r="D255" s="23">
        <f>F255</f>
        <v>263.366</v>
      </c>
      <c r="E255" s="23">
        <f>F255</f>
        <v>263.366</v>
      </c>
      <c r="F255" s="23">
        <f>ROUND(263.366,3)</f>
        <v>263.366</v>
      </c>
      <c r="G255" s="20"/>
      <c r="H255" s="28"/>
    </row>
    <row r="256" spans="1:8" ht="12.75" customHeight="1">
      <c r="A256" s="30">
        <v>44322</v>
      </c>
      <c r="B256" s="31"/>
      <c r="C256" s="23">
        <f>ROUND(253.944853111854,3)</f>
        <v>253.945</v>
      </c>
      <c r="D256" s="23">
        <f>F256</f>
        <v>266.81</v>
      </c>
      <c r="E256" s="23">
        <f>F256</f>
        <v>266.81</v>
      </c>
      <c r="F256" s="23">
        <f>ROUND(266.81,3)</f>
        <v>266.81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ROUND(689.936,3)</f>
        <v>689.936</v>
      </c>
      <c r="D258" s="23">
        <f>F258</f>
        <v>697.472</v>
      </c>
      <c r="E258" s="23">
        <f>F258</f>
        <v>697.472</v>
      </c>
      <c r="F258" s="23">
        <f>ROUND(697.472,3)</f>
        <v>697.472</v>
      </c>
      <c r="G258" s="20"/>
      <c r="H258" s="28"/>
    </row>
    <row r="259" spans="1:8" ht="12.75" customHeight="1">
      <c r="A259" s="30">
        <v>44140</v>
      </c>
      <c r="B259" s="31"/>
      <c r="C259" s="23">
        <f>ROUND(689.936,3)</f>
        <v>689.936</v>
      </c>
      <c r="D259" s="23">
        <f>F259</f>
        <v>706.2</v>
      </c>
      <c r="E259" s="23">
        <f>F259</f>
        <v>706.2</v>
      </c>
      <c r="F259" s="23">
        <f>ROUND(706.2,3)</f>
        <v>706.2</v>
      </c>
      <c r="G259" s="20"/>
      <c r="H259" s="28"/>
    </row>
    <row r="260" spans="1:8" ht="12.75" customHeight="1">
      <c r="A260" s="30">
        <v>44231</v>
      </c>
      <c r="B260" s="31"/>
      <c r="C260" s="23">
        <f>ROUND(689.936,3)</f>
        <v>689.936</v>
      </c>
      <c r="D260" s="23">
        <f>F260</f>
        <v>715.025</v>
      </c>
      <c r="E260" s="23">
        <f>F260</f>
        <v>715.025</v>
      </c>
      <c r="F260" s="23">
        <f>ROUND(715.025,3)</f>
        <v>715.025</v>
      </c>
      <c r="G260" s="20"/>
      <c r="H260" s="28"/>
    </row>
    <row r="261" spans="1:8" ht="12.75" customHeight="1">
      <c r="A261" s="30">
        <v>44322</v>
      </c>
      <c r="B261" s="31"/>
      <c r="C261" s="23">
        <f>ROUND(689.936,3)</f>
        <v>689.936</v>
      </c>
      <c r="D261" s="23">
        <f>F261</f>
        <v>724.21</v>
      </c>
      <c r="E261" s="23">
        <f>F261</f>
        <v>724.21</v>
      </c>
      <c r="F261" s="23">
        <f>ROUND(724.21,3)</f>
        <v>724.21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ROUND(93.4154663169979,2)</f>
        <v>93.42</v>
      </c>
      <c r="D263" s="20">
        <f>F263</f>
        <v>87.67</v>
      </c>
      <c r="E263" s="20">
        <f>F263</f>
        <v>87.67</v>
      </c>
      <c r="F263" s="20">
        <f>ROUND(87.6717606429912,2)</f>
        <v>87.67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ROUND(94.0962754840062,2)</f>
        <v>94.1</v>
      </c>
      <c r="D265" s="20">
        <f>F265</f>
        <v>86.26</v>
      </c>
      <c r="E265" s="20">
        <f>F265</f>
        <v>86.26</v>
      </c>
      <c r="F265" s="20">
        <f>ROUND(86.2620234656408,2)</f>
        <v>86.26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ROUND(101.764704735816,2)</f>
        <v>101.76</v>
      </c>
      <c r="D267" s="20">
        <f>F267</f>
        <v>101.76</v>
      </c>
      <c r="E267" s="20">
        <f>F267</f>
        <v>101.76</v>
      </c>
      <c r="F267" s="20">
        <f>ROUND(101.764704735816,2)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ROUND(101.764704735816,2)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ROUND(93.4154663169979,5)</f>
        <v>93.41547</v>
      </c>
      <c r="D271" s="22">
        <f>F271</f>
        <v>94.00596</v>
      </c>
      <c r="E271" s="22">
        <f>F271</f>
        <v>94.00596</v>
      </c>
      <c r="F271" s="22">
        <f>ROUND(94.0059640473927,5)</f>
        <v>94.00596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ROUND(93.4154663169979,5)</f>
        <v>93.41547</v>
      </c>
      <c r="D273" s="22">
        <f>F273</f>
        <v>92.27112</v>
      </c>
      <c r="E273" s="22">
        <f>F273</f>
        <v>92.27112</v>
      </c>
      <c r="F273" s="22">
        <f>ROUND(92.271116798183,5)</f>
        <v>92.27112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ROUND(93.4154663169979,5)</f>
        <v>93.41547</v>
      </c>
      <c r="D275" s="22">
        <f>F275</f>
        <v>90.58206</v>
      </c>
      <c r="E275" s="22">
        <f>F275</f>
        <v>90.58206</v>
      </c>
      <c r="F275" s="22">
        <f>ROUND(90.5820628655614,5)</f>
        <v>90.58206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ROUND(93.4154663169979,5)</f>
        <v>93.41547</v>
      </c>
      <c r="D277" s="22">
        <f>F277</f>
        <v>89.66364</v>
      </c>
      <c r="E277" s="22">
        <f>F277</f>
        <v>89.66364</v>
      </c>
      <c r="F277" s="22">
        <f>ROUND(89.6636406664902,5)</f>
        <v>89.66364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ROUND(93.4154663169979,5)</f>
        <v>93.41547</v>
      </c>
      <c r="D279" s="22">
        <f>F279</f>
        <v>91.1096</v>
      </c>
      <c r="E279" s="22">
        <f>F279</f>
        <v>91.1096</v>
      </c>
      <c r="F279" s="22">
        <f>ROUND(91.1096045829798,5)</f>
        <v>91.1096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ROUND(93.4154663169979,5)</f>
        <v>93.41547</v>
      </c>
      <c r="D281" s="22">
        <f>F281</f>
        <v>90.72613</v>
      </c>
      <c r="E281" s="22">
        <f>F281</f>
        <v>90.72613</v>
      </c>
      <c r="F281" s="22">
        <f>ROUND(90.7261289318058,5)</f>
        <v>90.72613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ROUND(93.4154663169979,5)</f>
        <v>93.41547</v>
      </c>
      <c r="D283" s="22">
        <f>F283</f>
        <v>91.03061</v>
      </c>
      <c r="E283" s="22">
        <f>F283</f>
        <v>91.03061</v>
      </c>
      <c r="F283" s="22">
        <f>ROUND(91.0306097553874,5)</f>
        <v>91.03061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ROUND(93.4154663169979,5)</f>
        <v>93.41547</v>
      </c>
      <c r="D285" s="22">
        <f>F285</f>
        <v>94.35374</v>
      </c>
      <c r="E285" s="22">
        <f>F285</f>
        <v>94.35374</v>
      </c>
      <c r="F285" s="22">
        <f>ROUND(94.3537443172501,5)</f>
        <v>94.35374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ROUND(93.4154663169979,2)</f>
        <v>93.42</v>
      </c>
      <c r="D287" s="20">
        <f>F287</f>
        <v>93.42</v>
      </c>
      <c r="E287" s="20">
        <f>F287</f>
        <v>93.42</v>
      </c>
      <c r="F287" s="20">
        <f>ROUND(93.4154663169979,2)</f>
        <v>93.42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ROUND(93.4154663169979,2)</f>
        <v>93.42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ROUND(94.0962754840062,5)</f>
        <v>94.09628</v>
      </c>
      <c r="D291" s="22">
        <f>F291</f>
        <v>83.58774</v>
      </c>
      <c r="E291" s="22">
        <f>F291</f>
        <v>83.58774</v>
      </c>
      <c r="F291" s="22">
        <f>ROUND(83.5877371927887,5)</f>
        <v>83.58774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ROUND(94.0962754840062,5)</f>
        <v>94.09628</v>
      </c>
      <c r="D293" s="22">
        <f>F293</f>
        <v>80.40633</v>
      </c>
      <c r="E293" s="22">
        <f>F293</f>
        <v>80.40633</v>
      </c>
      <c r="F293" s="22">
        <f>ROUND(80.4063331395077,5)</f>
        <v>80.40633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ROUND(94.0962754840062,5)</f>
        <v>94.09628</v>
      </c>
      <c r="D295" s="22">
        <f>F295</f>
        <v>79.09207</v>
      </c>
      <c r="E295" s="22">
        <f>F295</f>
        <v>79.09207</v>
      </c>
      <c r="F295" s="22">
        <f>ROUND(79.09206760018,5)</f>
        <v>79.09207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ROUND(94.0962754840062,5)</f>
        <v>94.09628</v>
      </c>
      <c r="D297" s="22">
        <f>F297</f>
        <v>81.34913</v>
      </c>
      <c r="E297" s="22">
        <f>F297</f>
        <v>81.34913</v>
      </c>
      <c r="F297" s="22">
        <f>ROUND(81.3491280079556,5)</f>
        <v>81.34913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ROUND(94.0962754840062,5)</f>
        <v>94.09628</v>
      </c>
      <c r="D299" s="22">
        <f>F299</f>
        <v>85.56195</v>
      </c>
      <c r="E299" s="22">
        <f>F299</f>
        <v>85.56195</v>
      </c>
      <c r="F299" s="22">
        <f>ROUND(85.5619476963012,5)</f>
        <v>85.56195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ROUND(94.0962754840062,5)</f>
        <v>94.09628</v>
      </c>
      <c r="D301" s="22">
        <f>F301</f>
        <v>84.33008</v>
      </c>
      <c r="E301" s="22">
        <f>F301</f>
        <v>84.33008</v>
      </c>
      <c r="F301" s="22">
        <f>ROUND(84.3300750464692,5)</f>
        <v>84.33008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ROUND(94.0962754840062,5)</f>
        <v>94.09628</v>
      </c>
      <c r="D303" s="22">
        <f>F303</f>
        <v>86.56085</v>
      </c>
      <c r="E303" s="22">
        <f>F303</f>
        <v>86.56085</v>
      </c>
      <c r="F303" s="22">
        <f>ROUND(86.5608503969111,5)</f>
        <v>86.56085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ROUND(94.0962754840062,5)</f>
        <v>94.09628</v>
      </c>
      <c r="D305" s="22">
        <f>F305</f>
        <v>92.45221</v>
      </c>
      <c r="E305" s="22">
        <f>F305</f>
        <v>92.45221</v>
      </c>
      <c r="F305" s="22">
        <f>ROUND(92.4522059446892,5)</f>
        <v>92.45221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ROUND(94.0962754840062,2)</f>
        <v>94.1</v>
      </c>
      <c r="D307" s="20">
        <f>F307</f>
        <v>94.1</v>
      </c>
      <c r="E307" s="20">
        <f>F307</f>
        <v>94.1</v>
      </c>
      <c r="F307" s="20">
        <f>ROUND(94.0962754840062,2)</f>
        <v>94.1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ROUND(94.0962754840062,2)</f>
        <v>94.1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2020-05-12T16:14:40Z</dcterms:modified>
  <cp:category/>
  <cp:version/>
  <cp:contentType/>
  <cp:contentStatus/>
</cp:coreProperties>
</file>