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<sst xmlns="http://schemas.openxmlformats.org/spreadsheetml/2006/main" count="88" uniqueCount="86">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</sst>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43977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ROUND(101.764518120663,2)</f>
        <v>101.76</v>
      </c>
      <c r="D6" s="28">
        <f>F6</f>
        <v>101.76</v>
      </c>
      <c r="E6" s="28">
        <f>F6</f>
        <v>101.76</v>
      </c>
      <c r="F6" s="28">
        <f>ROUND(101.764518120663,2)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ROUND(101.764518120663,2)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ROUND(93.3186421952508,2)</f>
        <v>93.32</v>
      </c>
      <c r="D9" s="28">
        <f>F9</f>
        <v>94.09</v>
      </c>
      <c r="E9" s="28">
        <f>F9</f>
        <v>94.09</v>
      </c>
      <c r="F9" s="28">
        <f>ROUND(94.0926794465612,2)</f>
        <v>94.09</v>
      </c>
      <c r="G9" s="28"/>
      <c r="H9" s="38"/>
    </row>
    <row r="10" spans="1:8" ht="12.75" customHeight="1">
      <c r="A10" s="26">
        <v>44271</v>
      </c>
      <c r="B10" s="27"/>
      <c r="C10" s="28">
        <f>ROUND(93.3186421952508,2)</f>
        <v>93.32</v>
      </c>
      <c r="D10" s="28">
        <f>F10</f>
        <v>92.39</v>
      </c>
      <c r="E10" s="28">
        <f>F10</f>
        <v>92.39</v>
      </c>
      <c r="F10" s="28">
        <f>ROUND(92.394832636293,2)</f>
        <v>92.39</v>
      </c>
      <c r="G10" s="28"/>
      <c r="H10" s="38"/>
    </row>
    <row r="11" spans="1:8" ht="12.75" customHeight="1">
      <c r="A11" s="26">
        <v>44362</v>
      </c>
      <c r="B11" s="27"/>
      <c r="C11" s="28">
        <f>ROUND(93.3186421952508,2)</f>
        <v>93.32</v>
      </c>
      <c r="D11" s="28">
        <f>F11</f>
        <v>90.67</v>
      </c>
      <c r="E11" s="28">
        <f>F11</f>
        <v>90.67</v>
      </c>
      <c r="F11" s="28">
        <f>ROUND(90.6700343298888,2)</f>
        <v>90.67</v>
      </c>
      <c r="G11" s="28"/>
      <c r="H11" s="38"/>
    </row>
    <row r="12" spans="1:8" ht="12.75" customHeight="1">
      <c r="A12" s="26">
        <v>44460</v>
      </c>
      <c r="B12" s="27"/>
      <c r="C12" s="28">
        <f>ROUND(93.3186421952508,2)</f>
        <v>93.32</v>
      </c>
      <c r="D12" s="28">
        <f>F12</f>
        <v>89.76</v>
      </c>
      <c r="E12" s="28">
        <f>F12</f>
        <v>89.76</v>
      </c>
      <c r="F12" s="28">
        <f>ROUND(89.7633259488438,2)</f>
        <v>89.76</v>
      </c>
      <c r="G12" s="28"/>
      <c r="H12" s="38"/>
    </row>
    <row r="13" spans="1:8" ht="12.75" customHeight="1">
      <c r="A13" s="26">
        <v>44551</v>
      </c>
      <c r="B13" s="27"/>
      <c r="C13" s="28">
        <f>ROUND(93.3186421952508,2)</f>
        <v>93.32</v>
      </c>
      <c r="D13" s="28">
        <f>F13</f>
        <v>91.19</v>
      </c>
      <c r="E13" s="28">
        <f>F13</f>
        <v>91.19</v>
      </c>
      <c r="F13" s="28">
        <f>ROUND(91.1878782683203,2)</f>
        <v>91.19</v>
      </c>
      <c r="G13" s="28"/>
      <c r="H13" s="38"/>
    </row>
    <row r="14" spans="1:8" ht="12.75" customHeight="1">
      <c r="A14" s="26">
        <v>44635</v>
      </c>
      <c r="B14" s="27"/>
      <c r="C14" s="28">
        <f>ROUND(93.3186421952508,2)</f>
        <v>93.32</v>
      </c>
      <c r="D14" s="28">
        <f>F14</f>
        <v>90.78</v>
      </c>
      <c r="E14" s="28">
        <f>F14</f>
        <v>90.78</v>
      </c>
      <c r="F14" s="28">
        <f>ROUND(90.7824541178725,2)</f>
        <v>90.78</v>
      </c>
      <c r="G14" s="28"/>
      <c r="H14" s="38"/>
    </row>
    <row r="15" spans="1:8" ht="12.75" customHeight="1">
      <c r="A15" s="26">
        <v>44733</v>
      </c>
      <c r="B15" s="27"/>
      <c r="C15" s="28">
        <f>ROUND(93.3186421952508,2)</f>
        <v>93.32</v>
      </c>
      <c r="D15" s="28">
        <f>F15</f>
        <v>91.09</v>
      </c>
      <c r="E15" s="28">
        <f>F15</f>
        <v>91.09</v>
      </c>
      <c r="F15" s="28">
        <f>ROUND(91.0908492476087,2)</f>
        <v>91.09</v>
      </c>
      <c r="G15" s="28"/>
      <c r="H15" s="38"/>
    </row>
    <row r="16" spans="1:8" ht="12.75" customHeight="1">
      <c r="A16" s="26">
        <v>44824</v>
      </c>
      <c r="B16" s="27"/>
      <c r="C16" s="28">
        <f>ROUND(93.3186421952508,2)</f>
        <v>93.32</v>
      </c>
      <c r="D16" s="28">
        <f>F16</f>
        <v>94.39</v>
      </c>
      <c r="E16" s="28">
        <f>F16</f>
        <v>94.39</v>
      </c>
      <c r="F16" s="28">
        <f>ROUND(94.3937970505984,2)</f>
        <v>94.39</v>
      </c>
      <c r="G16" s="28"/>
      <c r="H16" s="38"/>
    </row>
    <row r="17" spans="1:8" ht="12.75" customHeight="1">
      <c r="A17" s="26">
        <v>44915</v>
      </c>
      <c r="B17" s="27"/>
      <c r="C17" s="28">
        <f>ROUND(93.3186421952508,2)</f>
        <v>93.32</v>
      </c>
      <c r="D17" s="28">
        <f>F17</f>
        <v>95.05</v>
      </c>
      <c r="E17" s="28">
        <f>F17</f>
        <v>95.05</v>
      </c>
      <c r="F17" s="28">
        <f>ROUND(95.0502908056309,2)</f>
        <v>95.05</v>
      </c>
      <c r="G17" s="28"/>
      <c r="H17" s="38"/>
    </row>
    <row r="18" spans="1:8" ht="12.75" customHeight="1">
      <c r="A18" s="26">
        <v>45007</v>
      </c>
      <c r="B18" s="27"/>
      <c r="C18" s="28">
        <f>ROUND(93.3186421952508,2)</f>
        <v>93.32</v>
      </c>
      <c r="D18" s="28">
        <f>F18</f>
        <v>87.63</v>
      </c>
      <c r="E18" s="28">
        <f>F18</f>
        <v>87.63</v>
      </c>
      <c r="F18" s="28">
        <f>ROUND(87.6333589271391,2)</f>
        <v>87.63</v>
      </c>
      <c r="G18" s="28"/>
      <c r="H18" s="38"/>
    </row>
    <row r="19" spans="1:8" ht="12.75" customHeight="1">
      <c r="A19" s="26">
        <v>45097</v>
      </c>
      <c r="B19" s="27"/>
      <c r="C19" s="28">
        <f>ROUND(93.3186421952508,2)</f>
        <v>93.32</v>
      </c>
      <c r="D19" s="28">
        <f>F19</f>
        <v>93.32</v>
      </c>
      <c r="E19" s="28">
        <f>F19</f>
        <v>93.32</v>
      </c>
      <c r="F19" s="28">
        <f>ROUND(93.3186421952508,2)</f>
        <v>93.32</v>
      </c>
      <c r="G19" s="28"/>
      <c r="H19" s="38"/>
    </row>
    <row r="20" spans="1:8" ht="12.75" customHeight="1">
      <c r="A20" s="26">
        <v>45188</v>
      </c>
      <c r="B20" s="27"/>
      <c r="C20" s="28">
        <f>ROUND(93.3186421952508,2)</f>
        <v>93.32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ROUND(91.8745324884758,2)</f>
        <v>91.87</v>
      </c>
      <c r="D22" s="28">
        <f>F22</f>
        <v>82.41</v>
      </c>
      <c r="E22" s="28">
        <f>F22</f>
        <v>82.41</v>
      </c>
      <c r="F22" s="28">
        <f>ROUND(82.4092127294727,2)</f>
        <v>82.41</v>
      </c>
      <c r="G22" s="28"/>
      <c r="H22" s="38"/>
    </row>
    <row r="23" spans="1:8" ht="12.75" customHeight="1">
      <c r="A23" s="26">
        <v>46097</v>
      </c>
      <c r="B23" s="27"/>
      <c r="C23" s="28">
        <f>ROUND(91.8745324884758,2)</f>
        <v>91.87</v>
      </c>
      <c r="D23" s="28">
        <f>F23</f>
        <v>79.11</v>
      </c>
      <c r="E23" s="28">
        <f>F23</f>
        <v>79.11</v>
      </c>
      <c r="F23" s="28">
        <f>ROUND(79.1077753874111,2)</f>
        <v>79.11</v>
      </c>
      <c r="G23" s="28"/>
      <c r="H23" s="38"/>
    </row>
    <row r="24" spans="1:8" ht="12.75" customHeight="1">
      <c r="A24" s="26">
        <v>46188</v>
      </c>
      <c r="B24" s="27"/>
      <c r="C24" s="28">
        <f>ROUND(91.8745324884758,2)</f>
        <v>91.87</v>
      </c>
      <c r="D24" s="28">
        <f>F24</f>
        <v>77.67</v>
      </c>
      <c r="E24" s="28">
        <f>F24</f>
        <v>77.67</v>
      </c>
      <c r="F24" s="28">
        <f>ROUND(77.6726549809541,2)</f>
        <v>77.67</v>
      </c>
      <c r="G24" s="28"/>
      <c r="H24" s="38"/>
    </row>
    <row r="25" spans="1:8" ht="12.75" customHeight="1">
      <c r="A25" s="26">
        <v>46286</v>
      </c>
      <c r="B25" s="27"/>
      <c r="C25" s="28">
        <f>ROUND(91.8745324884758,2)</f>
        <v>91.87</v>
      </c>
      <c r="D25" s="28">
        <f>F25</f>
        <v>79.81</v>
      </c>
      <c r="E25" s="28">
        <f>F25</f>
        <v>79.81</v>
      </c>
      <c r="F25" s="28">
        <f>ROUND(79.8124843493587,2)</f>
        <v>79.81</v>
      </c>
      <c r="G25" s="28"/>
      <c r="H25" s="38"/>
    </row>
    <row r="26" spans="1:8" ht="12.75" customHeight="1">
      <c r="A26" s="26">
        <v>46377</v>
      </c>
      <c r="B26" s="27"/>
      <c r="C26" s="28">
        <f>ROUND(91.8745324884758,2)</f>
        <v>91.87</v>
      </c>
      <c r="D26" s="28">
        <f>F26</f>
        <v>83.92</v>
      </c>
      <c r="E26" s="28">
        <f>F26</f>
        <v>83.92</v>
      </c>
      <c r="F26" s="28">
        <f>ROUND(83.9198545958007,2)</f>
        <v>83.92</v>
      </c>
      <c r="G26" s="28"/>
      <c r="H26" s="38"/>
    </row>
    <row r="27" spans="1:8" ht="12.75" customHeight="1">
      <c r="A27" s="26">
        <v>46461</v>
      </c>
      <c r="B27" s="27"/>
      <c r="C27" s="28">
        <f>ROUND(91.8745324884758,2)</f>
        <v>91.87</v>
      </c>
      <c r="D27" s="28">
        <f>F27</f>
        <v>82.57</v>
      </c>
      <c r="E27" s="28">
        <f>F27</f>
        <v>82.57</v>
      </c>
      <c r="F27" s="28">
        <f>ROUND(82.56626031332,2)</f>
        <v>82.57</v>
      </c>
      <c r="G27" s="28"/>
      <c r="H27" s="38"/>
    </row>
    <row r="28" spans="1:8" ht="12.75" customHeight="1">
      <c r="A28" s="26">
        <v>46559</v>
      </c>
      <c r="B28" s="27"/>
      <c r="C28" s="28">
        <f>ROUND(91.8745324884758,2)</f>
        <v>91.87</v>
      </c>
      <c r="D28" s="28">
        <f>F28</f>
        <v>84.7</v>
      </c>
      <c r="E28" s="28">
        <f>F28</f>
        <v>84.7</v>
      </c>
      <c r="F28" s="28">
        <f>ROUND(84.7005427994467,2)</f>
        <v>84.7</v>
      </c>
      <c r="G28" s="28"/>
      <c r="H28" s="38"/>
    </row>
    <row r="29" spans="1:8" ht="12.75" customHeight="1">
      <c r="A29" s="26">
        <v>46650</v>
      </c>
      <c r="B29" s="27"/>
      <c r="C29" s="28">
        <f>ROUND(91.8745324884758,2)</f>
        <v>91.87</v>
      </c>
      <c r="D29" s="28">
        <f>F29</f>
        <v>90.5</v>
      </c>
      <c r="E29" s="28">
        <f>F29</f>
        <v>90.5</v>
      </c>
      <c r="F29" s="28">
        <f>ROUND(90.5026517038133,2)</f>
        <v>90.5</v>
      </c>
      <c r="G29" s="28"/>
      <c r="H29" s="38"/>
    </row>
    <row r="30" spans="1:8" ht="12.75" customHeight="1">
      <c r="A30" s="26">
        <v>46741</v>
      </c>
      <c r="B30" s="27"/>
      <c r="C30" s="28">
        <f>ROUND(91.8745324884758,2)</f>
        <v>91.87</v>
      </c>
      <c r="D30" s="28">
        <f>F30</f>
        <v>90.93</v>
      </c>
      <c r="E30" s="28">
        <f>F30</f>
        <v>90.93</v>
      </c>
      <c r="F30" s="28">
        <f>ROUND(90.932699214555,2)</f>
        <v>90.93</v>
      </c>
      <c r="G30" s="28"/>
      <c r="H30" s="38"/>
    </row>
    <row r="31" spans="1:8" ht="12.75" customHeight="1">
      <c r="A31" s="26">
        <v>46834</v>
      </c>
      <c r="B31" s="27"/>
      <c r="C31" s="28">
        <f>ROUND(91.8745324884758,2)</f>
        <v>91.87</v>
      </c>
      <c r="D31" s="28">
        <f>F31</f>
        <v>84.08</v>
      </c>
      <c r="E31" s="28">
        <f>F31</f>
        <v>84.08</v>
      </c>
      <c r="F31" s="28">
        <f>ROUND(84.0752606917178,2)</f>
        <v>84.08</v>
      </c>
      <c r="G31" s="28"/>
      <c r="H31" s="38"/>
    </row>
    <row r="32" spans="1:8" ht="12.75" customHeight="1">
      <c r="A32" s="26">
        <v>46924</v>
      </c>
      <c r="B32" s="27"/>
      <c r="C32" s="28">
        <f>ROUND(91.8745324884758,2)</f>
        <v>91.87</v>
      </c>
      <c r="D32" s="28">
        <f>F32</f>
        <v>91.87</v>
      </c>
      <c r="E32" s="28">
        <f>F32</f>
        <v>91.87</v>
      </c>
      <c r="F32" s="28">
        <f>ROUND(91.8745324884758,2)</f>
        <v>91.87</v>
      </c>
      <c r="G32" s="28"/>
      <c r="H32" s="38"/>
    </row>
    <row r="33" spans="1:8" ht="12.75" customHeight="1">
      <c r="A33" s="26">
        <v>47015</v>
      </c>
      <c r="B33" s="27"/>
      <c r="C33" s="28">
        <f>ROUND(91.8745324884758,2)</f>
        <v>91.87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ROUND(3.8,5)</f>
        <v>3.8</v>
      </c>
      <c r="D35" s="30">
        <f>F35</f>
        <v>3.8</v>
      </c>
      <c r="E35" s="30">
        <f>F35</f>
        <v>3.8</v>
      </c>
      <c r="F35" s="30">
        <f>ROUND(3.8,5)</f>
        <v>3.8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ROUND(4.6,5)</f>
        <v>4.6</v>
      </c>
      <c r="D37" s="30">
        <f>F37</f>
        <v>4.6</v>
      </c>
      <c r="E37" s="30">
        <f>F37</f>
        <v>4.6</v>
      </c>
      <c r="F37" s="30">
        <f>ROUND(4.6,5)</f>
        <v>4.6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ROUND(4.62,5)</f>
        <v>4.62</v>
      </c>
      <c r="D39" s="30">
        <f>F39</f>
        <v>4.62</v>
      </c>
      <c r="E39" s="30">
        <f>F39</f>
        <v>4.62</v>
      </c>
      <c r="F39" s="30">
        <f>ROUND(4.62,5)</f>
        <v>4.62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ROUND(5.11,5)</f>
        <v>5.11</v>
      </c>
      <c r="D41" s="30">
        <f>F41</f>
        <v>5.11</v>
      </c>
      <c r="E41" s="30">
        <f>F41</f>
        <v>5.11</v>
      </c>
      <c r="F41" s="30">
        <f>ROUND(5.11,5)</f>
        <v>5.11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ROUND(11.39,5)</f>
        <v>11.39</v>
      </c>
      <c r="D43" s="30">
        <f>F43</f>
        <v>11.39</v>
      </c>
      <c r="E43" s="30">
        <f>F43</f>
        <v>11.39</v>
      </c>
      <c r="F43" s="30">
        <f>ROUND(11.39,5)</f>
        <v>11.39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ROUND(5.385,5)</f>
        <v>5.385</v>
      </c>
      <c r="D45" s="30">
        <f>F45</f>
        <v>5.385</v>
      </c>
      <c r="E45" s="30">
        <f>F45</f>
        <v>5.385</v>
      </c>
      <c r="F45" s="30">
        <f>ROUND(5.385,5)</f>
        <v>5.385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ROUND(7.64,3)</f>
        <v>7.64</v>
      </c>
      <c r="D47" s="31">
        <f>F47</f>
        <v>7.64</v>
      </c>
      <c r="E47" s="31">
        <f>F47</f>
        <v>7.64</v>
      </c>
      <c r="F47" s="31">
        <f>ROUND(7.64,3)</f>
        <v>7.64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ROUND(2.78,3)</f>
        <v>2.78</v>
      </c>
      <c r="D49" s="31">
        <f>F49</f>
        <v>2.78</v>
      </c>
      <c r="E49" s="31">
        <f>F49</f>
        <v>2.78</v>
      </c>
      <c r="F49" s="31">
        <f>ROUND(2.78,3)</f>
        <v>2.78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ROUND(4.5,3)</f>
        <v>4.5</v>
      </c>
      <c r="D51" s="31">
        <f>F51</f>
        <v>4.5</v>
      </c>
      <c r="E51" s="31">
        <f>F51</f>
        <v>4.5</v>
      </c>
      <c r="F51" s="31">
        <f>ROUND(4.5,3)</f>
        <v>4.5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ROUND(3.55,3)</f>
        <v>3.55</v>
      </c>
      <c r="D53" s="31">
        <f>F53</f>
        <v>3.55</v>
      </c>
      <c r="E53" s="31">
        <f>F53</f>
        <v>3.55</v>
      </c>
      <c r="F53" s="31">
        <f>ROUND(3.55,3)</f>
        <v>3.55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ROUND(10.32,3)</f>
        <v>10.32</v>
      </c>
      <c r="D55" s="31">
        <f>F55</f>
        <v>10.32</v>
      </c>
      <c r="E55" s="31">
        <f>F55</f>
        <v>10.32</v>
      </c>
      <c r="F55" s="31">
        <f>ROUND(10.32,3)</f>
        <v>10.32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ROUND(4.06,3)</f>
        <v>4.06</v>
      </c>
      <c r="D57" s="31">
        <f>F57</f>
        <v>4.06</v>
      </c>
      <c r="E57" s="31">
        <f>F57</f>
        <v>4.06</v>
      </c>
      <c r="F57" s="31">
        <f>ROUND(4.06,3)</f>
        <v>4.06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ROUND(2.4,3)</f>
        <v>2.4</v>
      </c>
      <c r="D59" s="31">
        <f>F59</f>
        <v>2.4</v>
      </c>
      <c r="E59" s="31">
        <f>F59</f>
        <v>2.4</v>
      </c>
      <c r="F59" s="31">
        <f>ROUND(2.4,3)</f>
        <v>2.4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ROUND(9.435,3)</f>
        <v>9.435</v>
      </c>
      <c r="D61" s="31">
        <f>F61</f>
        <v>9.435</v>
      </c>
      <c r="E61" s="31">
        <f>F61</f>
        <v>9.435</v>
      </c>
      <c r="F61" s="31">
        <f>ROUND(9.435,3)</f>
        <v>9.435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ROUND(3.8,5)</f>
        <v>3.8</v>
      </c>
      <c r="D63" s="30">
        <f>F63</f>
        <v>137.58773</v>
      </c>
      <c r="E63" s="30">
        <f>F63</f>
        <v>137.58773</v>
      </c>
      <c r="F63" s="30">
        <f>ROUND(137.58773,5)</f>
        <v>137.58773</v>
      </c>
      <c r="G63" s="28"/>
      <c r="H63" s="38"/>
    </row>
    <row r="64" spans="1:8" ht="12.75" customHeight="1">
      <c r="A64" s="26">
        <v>44140</v>
      </c>
      <c r="B64" s="27"/>
      <c r="C64" s="30">
        <f>ROUND(3.8,5)</f>
        <v>3.8</v>
      </c>
      <c r="D64" s="30">
        <f>F64</f>
        <v>139.19494</v>
      </c>
      <c r="E64" s="30">
        <f>F64</f>
        <v>139.19494</v>
      </c>
      <c r="F64" s="30">
        <f>ROUND(139.19494,5)</f>
        <v>139.19494</v>
      </c>
      <c r="G64" s="28"/>
      <c r="H64" s="38"/>
    </row>
    <row r="65" spans="1:8" ht="12.75" customHeight="1">
      <c r="A65" s="26">
        <v>44231</v>
      </c>
      <c r="B65" s="27"/>
      <c r="C65" s="30">
        <f>ROUND(3.8,5)</f>
        <v>3.8</v>
      </c>
      <c r="D65" s="30">
        <f>F65</f>
        <v>139.37645</v>
      </c>
      <c r="E65" s="30">
        <f>F65</f>
        <v>139.37645</v>
      </c>
      <c r="F65" s="30">
        <f>ROUND(139.37645,5)</f>
        <v>139.37645</v>
      </c>
      <c r="G65" s="28"/>
      <c r="H65" s="38"/>
    </row>
    <row r="66" spans="1:8" ht="12.75" customHeight="1">
      <c r="A66" s="26">
        <v>44322</v>
      </c>
      <c r="B66" s="27"/>
      <c r="C66" s="30">
        <f>ROUND(3.8,5)</f>
        <v>3.8</v>
      </c>
      <c r="D66" s="30">
        <f>F66</f>
        <v>141.09074</v>
      </c>
      <c r="E66" s="30">
        <f>F66</f>
        <v>141.09074</v>
      </c>
      <c r="F66" s="30">
        <f>ROUND(141.09074,5)</f>
        <v>141.09074</v>
      </c>
      <c r="G66" s="28"/>
      <c r="H66" s="38"/>
    </row>
    <row r="67" spans="1:8" ht="12.75" customHeight="1">
      <c r="A67" s="26">
        <v>44413</v>
      </c>
      <c r="B67" s="27"/>
      <c r="C67" s="30">
        <f>ROUND(3.8,5)</f>
        <v>3.8</v>
      </c>
      <c r="D67" s="30">
        <f>F67</f>
        <v>141.15823</v>
      </c>
      <c r="E67" s="30">
        <f>F67</f>
        <v>141.15823</v>
      </c>
      <c r="F67" s="30">
        <f>ROUND(141.15823,5)</f>
        <v>141.15823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ROUND(98.55441,5)</f>
        <v>98.55441</v>
      </c>
      <c r="D69" s="30">
        <f>F69</f>
        <v>99.40315</v>
      </c>
      <c r="E69" s="30">
        <f>F69</f>
        <v>99.40315</v>
      </c>
      <c r="F69" s="30">
        <f>ROUND(99.40315,5)</f>
        <v>99.40315</v>
      </c>
      <c r="G69" s="28"/>
      <c r="H69" s="38"/>
    </row>
    <row r="70" spans="1:8" ht="12.75" customHeight="1">
      <c r="A70" s="26">
        <v>44140</v>
      </c>
      <c r="B70" s="27"/>
      <c r="C70" s="30">
        <f>ROUND(98.55441,5)</f>
        <v>98.55441</v>
      </c>
      <c r="D70" s="30">
        <f>F70</f>
        <v>99.42758</v>
      </c>
      <c r="E70" s="30">
        <f>F70</f>
        <v>99.42758</v>
      </c>
      <c r="F70" s="30">
        <f>ROUND(99.42758,5)</f>
        <v>99.42758</v>
      </c>
      <c r="G70" s="28"/>
      <c r="H70" s="38"/>
    </row>
    <row r="71" spans="1:8" ht="12.75" customHeight="1">
      <c r="A71" s="26">
        <v>44231</v>
      </c>
      <c r="B71" s="27"/>
      <c r="C71" s="30">
        <f>ROUND(98.55441,5)</f>
        <v>98.55441</v>
      </c>
      <c r="D71" s="30">
        <f>F71</f>
        <v>100.6455</v>
      </c>
      <c r="E71" s="30">
        <f>F71</f>
        <v>100.6455</v>
      </c>
      <c r="F71" s="30">
        <f>ROUND(100.6455,5)</f>
        <v>100.6455</v>
      </c>
      <c r="G71" s="28"/>
      <c r="H71" s="38"/>
    </row>
    <row r="72" spans="1:8" ht="12.75" customHeight="1">
      <c r="A72" s="26">
        <v>44322</v>
      </c>
      <c r="B72" s="27"/>
      <c r="C72" s="30">
        <f>ROUND(98.55441,5)</f>
        <v>98.55441</v>
      </c>
      <c r="D72" s="30">
        <f>F72</f>
        <v>100.7323</v>
      </c>
      <c r="E72" s="30">
        <f>F72</f>
        <v>100.7323</v>
      </c>
      <c r="F72" s="30">
        <f>ROUND(100.7323,5)</f>
        <v>100.7323</v>
      </c>
      <c r="G72" s="28"/>
      <c r="H72" s="38"/>
    </row>
    <row r="73" spans="1:8" ht="12.75" customHeight="1">
      <c r="A73" s="26">
        <v>44413</v>
      </c>
      <c r="B73" s="27"/>
      <c r="C73" s="30">
        <f>ROUND(98.55441,5)</f>
        <v>98.55441</v>
      </c>
      <c r="D73" s="30">
        <f>F73</f>
        <v>101.89587</v>
      </c>
      <c r="E73" s="30">
        <f>F73</f>
        <v>101.89587</v>
      </c>
      <c r="F73" s="30">
        <f>ROUND(101.89587,5)</f>
        <v>101.89587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ROUND(9.02,5)</f>
        <v>9.02</v>
      </c>
      <c r="D75" s="30">
        <f>F75</f>
        <v>9.17836</v>
      </c>
      <c r="E75" s="30">
        <f>F75</f>
        <v>9.17836</v>
      </c>
      <c r="F75" s="30">
        <f>ROUND(9.17836,5)</f>
        <v>9.17836</v>
      </c>
      <c r="G75" s="28"/>
      <c r="H75" s="38"/>
    </row>
    <row r="76" spans="1:8" ht="12.75" customHeight="1">
      <c r="A76" s="26">
        <v>44140</v>
      </c>
      <c r="B76" s="27"/>
      <c r="C76" s="30">
        <f>ROUND(9.02,5)</f>
        <v>9.02</v>
      </c>
      <c r="D76" s="30">
        <f>F76</f>
        <v>9.35026</v>
      </c>
      <c r="E76" s="30">
        <f>F76</f>
        <v>9.35026</v>
      </c>
      <c r="F76" s="30">
        <f>ROUND(9.35026,5)</f>
        <v>9.35026</v>
      </c>
      <c r="G76" s="28"/>
      <c r="H76" s="38"/>
    </row>
    <row r="77" spans="1:8" ht="12.75" customHeight="1">
      <c r="A77" s="26">
        <v>44231</v>
      </c>
      <c r="B77" s="27"/>
      <c r="C77" s="30">
        <f>ROUND(9.02,5)</f>
        <v>9.02</v>
      </c>
      <c r="D77" s="30">
        <f>F77</f>
        <v>9.53115</v>
      </c>
      <c r="E77" s="30">
        <f>F77</f>
        <v>9.53115</v>
      </c>
      <c r="F77" s="30">
        <f>ROUND(9.53115,5)</f>
        <v>9.53115</v>
      </c>
      <c r="G77" s="28"/>
      <c r="H77" s="38"/>
    </row>
    <row r="78" spans="1:8" ht="12.75" customHeight="1">
      <c r="A78" s="26">
        <v>44322</v>
      </c>
      <c r="B78" s="27"/>
      <c r="C78" s="30">
        <f>ROUND(9.02,5)</f>
        <v>9.02</v>
      </c>
      <c r="D78" s="30">
        <f>F78</f>
        <v>9.72498</v>
      </c>
      <c r="E78" s="30">
        <f>F78</f>
        <v>9.72498</v>
      </c>
      <c r="F78" s="30">
        <f>ROUND(9.72498,5)</f>
        <v>9.72498</v>
      </c>
      <c r="G78" s="28"/>
      <c r="H78" s="38"/>
    </row>
    <row r="79" spans="1:8" ht="12.75" customHeight="1">
      <c r="A79" s="26">
        <v>44413</v>
      </c>
      <c r="B79" s="27"/>
      <c r="C79" s="30">
        <f>ROUND(9.02,5)</f>
        <v>9.02</v>
      </c>
      <c r="D79" s="30">
        <f>F79</f>
        <v>9.95255</v>
      </c>
      <c r="E79" s="30">
        <f>F79</f>
        <v>9.95255</v>
      </c>
      <c r="F79" s="30">
        <f>ROUND(9.95255,5)</f>
        <v>9.95255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ROUND(9.76,5)</f>
        <v>9.76</v>
      </c>
      <c r="D81" s="30">
        <f>F81</f>
        <v>9.9226</v>
      </c>
      <c r="E81" s="30">
        <f>F81</f>
        <v>9.9226</v>
      </c>
      <c r="F81" s="30">
        <f>ROUND(9.9226,5)</f>
        <v>9.9226</v>
      </c>
      <c r="G81" s="28"/>
      <c r="H81" s="38"/>
    </row>
    <row r="82" spans="1:8" ht="12.75" customHeight="1">
      <c r="A82" s="26">
        <v>44140</v>
      </c>
      <c r="B82" s="27"/>
      <c r="C82" s="30">
        <f>ROUND(9.76,5)</f>
        <v>9.76</v>
      </c>
      <c r="D82" s="30">
        <f>F82</f>
        <v>10.10808</v>
      </c>
      <c r="E82" s="30">
        <f>F82</f>
        <v>10.10808</v>
      </c>
      <c r="F82" s="30">
        <f>ROUND(10.10808,5)</f>
        <v>10.10808</v>
      </c>
      <c r="G82" s="28"/>
      <c r="H82" s="38"/>
    </row>
    <row r="83" spans="1:8" ht="12.75" customHeight="1">
      <c r="A83" s="26">
        <v>44231</v>
      </c>
      <c r="B83" s="27"/>
      <c r="C83" s="30">
        <f>ROUND(9.76,5)</f>
        <v>9.76</v>
      </c>
      <c r="D83" s="30">
        <f>F83</f>
        <v>10.29951</v>
      </c>
      <c r="E83" s="30">
        <f>F83</f>
        <v>10.29951</v>
      </c>
      <c r="F83" s="30">
        <f>ROUND(10.29951,5)</f>
        <v>10.29951</v>
      </c>
      <c r="G83" s="28"/>
      <c r="H83" s="38"/>
    </row>
    <row r="84" spans="1:8" ht="12.75" customHeight="1">
      <c r="A84" s="26">
        <v>44322</v>
      </c>
      <c r="B84" s="27"/>
      <c r="C84" s="30">
        <f>ROUND(9.76,5)</f>
        <v>9.76</v>
      </c>
      <c r="D84" s="30">
        <f>F84</f>
        <v>10.50015</v>
      </c>
      <c r="E84" s="30">
        <f>F84</f>
        <v>10.50015</v>
      </c>
      <c r="F84" s="30">
        <f>ROUND(10.50015,5)</f>
        <v>10.50015</v>
      </c>
      <c r="G84" s="28"/>
      <c r="H84" s="38"/>
    </row>
    <row r="85" spans="1:8" ht="12.75" customHeight="1">
      <c r="A85" s="26">
        <v>44413</v>
      </c>
      <c r="B85" s="27"/>
      <c r="C85" s="30">
        <f>ROUND(9.76,5)</f>
        <v>9.76</v>
      </c>
      <c r="D85" s="30">
        <f>F85</f>
        <v>10.72669</v>
      </c>
      <c r="E85" s="30">
        <f>F85</f>
        <v>10.72669</v>
      </c>
      <c r="F85" s="30">
        <f>ROUND(10.72669,5)</f>
        <v>10.72669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ROUND(95.55647,5)</f>
        <v>95.55647</v>
      </c>
      <c r="D87" s="30">
        <f>F87</f>
        <v>96.37937</v>
      </c>
      <c r="E87" s="30">
        <f>F87</f>
        <v>96.37937</v>
      </c>
      <c r="F87" s="30">
        <f>ROUND(96.37937,5)</f>
        <v>96.37937</v>
      </c>
      <c r="G87" s="28"/>
      <c r="H87" s="38"/>
    </row>
    <row r="88" spans="1:8" ht="12.75" customHeight="1">
      <c r="A88" s="26">
        <v>44140</v>
      </c>
      <c r="B88" s="27"/>
      <c r="C88" s="30">
        <f>ROUND(95.55647,5)</f>
        <v>95.55647</v>
      </c>
      <c r="D88" s="30">
        <f>F88</f>
        <v>96.29338</v>
      </c>
      <c r="E88" s="30">
        <f>F88</f>
        <v>96.29338</v>
      </c>
      <c r="F88" s="30">
        <f>ROUND(96.29338,5)</f>
        <v>96.29338</v>
      </c>
      <c r="G88" s="28"/>
      <c r="H88" s="38"/>
    </row>
    <row r="89" spans="1:8" ht="12.75" customHeight="1">
      <c r="A89" s="26">
        <v>44231</v>
      </c>
      <c r="B89" s="27"/>
      <c r="C89" s="30">
        <f>ROUND(95.55647,5)</f>
        <v>95.55647</v>
      </c>
      <c r="D89" s="30">
        <f>F89</f>
        <v>97.47279</v>
      </c>
      <c r="E89" s="30">
        <f>F89</f>
        <v>97.47279</v>
      </c>
      <c r="F89" s="30">
        <f>ROUND(97.47279,5)</f>
        <v>97.47279</v>
      </c>
      <c r="G89" s="28"/>
      <c r="H89" s="38"/>
    </row>
    <row r="90" spans="1:8" ht="12.75" customHeight="1">
      <c r="A90" s="26">
        <v>44322</v>
      </c>
      <c r="B90" s="27"/>
      <c r="C90" s="30">
        <f>ROUND(95.55647,5)</f>
        <v>95.55647</v>
      </c>
      <c r="D90" s="30">
        <f>F90</f>
        <v>97.44295</v>
      </c>
      <c r="E90" s="30">
        <f>F90</f>
        <v>97.44295</v>
      </c>
      <c r="F90" s="30">
        <f>ROUND(97.44295,5)</f>
        <v>97.44295</v>
      </c>
      <c r="G90" s="28"/>
      <c r="H90" s="38"/>
    </row>
    <row r="91" spans="1:8" ht="12.75" customHeight="1">
      <c r="A91" s="26">
        <v>44413</v>
      </c>
      <c r="B91" s="27"/>
      <c r="C91" s="30">
        <f>ROUND(95.55647,5)</f>
        <v>95.55647</v>
      </c>
      <c r="D91" s="30">
        <f>F91</f>
        <v>98.56862</v>
      </c>
      <c r="E91" s="30">
        <f>F91</f>
        <v>98.56862</v>
      </c>
      <c r="F91" s="30">
        <f>ROUND(98.56862,5)</f>
        <v>98.56862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ROUND(10.58,5)</f>
        <v>10.58</v>
      </c>
      <c r="D93" s="30">
        <f>F93</f>
        <v>10.74717</v>
      </c>
      <c r="E93" s="30">
        <f>F93</f>
        <v>10.74717</v>
      </c>
      <c r="F93" s="30">
        <f>ROUND(10.74717,5)</f>
        <v>10.74717</v>
      </c>
      <c r="G93" s="28"/>
      <c r="H93" s="38"/>
    </row>
    <row r="94" spans="1:8" ht="12.75" customHeight="1">
      <c r="A94" s="26">
        <v>44140</v>
      </c>
      <c r="B94" s="27"/>
      <c r="C94" s="30">
        <f>ROUND(10.58,5)</f>
        <v>10.58</v>
      </c>
      <c r="D94" s="30">
        <f>F94</f>
        <v>10.93131</v>
      </c>
      <c r="E94" s="30">
        <f>F94</f>
        <v>10.93131</v>
      </c>
      <c r="F94" s="30">
        <f>ROUND(10.93131,5)</f>
        <v>10.93131</v>
      </c>
      <c r="G94" s="28"/>
      <c r="H94" s="38"/>
    </row>
    <row r="95" spans="1:8" ht="12.75" customHeight="1">
      <c r="A95" s="26">
        <v>44231</v>
      </c>
      <c r="B95" s="27"/>
      <c r="C95" s="30">
        <f>ROUND(10.58,5)</f>
        <v>10.58</v>
      </c>
      <c r="D95" s="30">
        <f>F95</f>
        <v>11.12459</v>
      </c>
      <c r="E95" s="30">
        <f>F95</f>
        <v>11.12459</v>
      </c>
      <c r="F95" s="30">
        <f>ROUND(11.12459,5)</f>
        <v>11.12459</v>
      </c>
      <c r="G95" s="28"/>
      <c r="H95" s="38"/>
    </row>
    <row r="96" spans="1:8" ht="12.75" customHeight="1">
      <c r="A96" s="26">
        <v>44322</v>
      </c>
      <c r="B96" s="27"/>
      <c r="C96" s="30">
        <f>ROUND(10.58,5)</f>
        <v>10.58</v>
      </c>
      <c r="D96" s="30">
        <f>F96</f>
        <v>11.32711</v>
      </c>
      <c r="E96" s="30">
        <f>F96</f>
        <v>11.32711</v>
      </c>
      <c r="F96" s="30">
        <f>ROUND(11.32711,5)</f>
        <v>11.32711</v>
      </c>
      <c r="G96" s="28"/>
      <c r="H96" s="38"/>
    </row>
    <row r="97" spans="1:8" ht="12.75" customHeight="1">
      <c r="A97" s="26">
        <v>44413</v>
      </c>
      <c r="B97" s="27"/>
      <c r="C97" s="30">
        <f>ROUND(10.58,5)</f>
        <v>10.58</v>
      </c>
      <c r="D97" s="30">
        <f>F97</f>
        <v>11.55779</v>
      </c>
      <c r="E97" s="30">
        <f>F97</f>
        <v>11.55779</v>
      </c>
      <c r="F97" s="30">
        <f>ROUND(11.55779,5)</f>
        <v>11.55779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ROUND(4.6,5)</f>
        <v>4.6</v>
      </c>
      <c r="D99" s="30">
        <f>F99</f>
        <v>106.75009</v>
      </c>
      <c r="E99" s="30">
        <f>F99</f>
        <v>106.75009</v>
      </c>
      <c r="F99" s="30">
        <f>ROUND(106.75009,5)</f>
        <v>106.75009</v>
      </c>
      <c r="G99" s="28"/>
      <c r="H99" s="38"/>
    </row>
    <row r="100" spans="1:8" ht="12.75" customHeight="1">
      <c r="A100" s="26">
        <v>44140</v>
      </c>
      <c r="B100" s="27"/>
      <c r="C100" s="30">
        <f>ROUND(4.6,5)</f>
        <v>4.6</v>
      </c>
      <c r="D100" s="30">
        <f>F100</f>
        <v>107.99745</v>
      </c>
      <c r="E100" s="30">
        <f>F100</f>
        <v>107.99745</v>
      </c>
      <c r="F100" s="30">
        <f>ROUND(107.99745,5)</f>
        <v>107.99745</v>
      </c>
      <c r="G100" s="28"/>
      <c r="H100" s="38"/>
    </row>
    <row r="101" spans="1:8" ht="12.75" customHeight="1">
      <c r="A101" s="26">
        <v>44231</v>
      </c>
      <c r="B101" s="27"/>
      <c r="C101" s="30">
        <f>ROUND(4.6,5)</f>
        <v>4.6</v>
      </c>
      <c r="D101" s="30">
        <f>F101</f>
        <v>107.60662</v>
      </c>
      <c r="E101" s="30">
        <f>F101</f>
        <v>107.60662</v>
      </c>
      <c r="F101" s="30">
        <f>ROUND(107.60662,5)</f>
        <v>107.60662</v>
      </c>
      <c r="G101" s="28"/>
      <c r="H101" s="38"/>
    </row>
    <row r="102" spans="1:8" ht="12.75" customHeight="1">
      <c r="A102" s="26">
        <v>44322</v>
      </c>
      <c r="B102" s="27"/>
      <c r="C102" s="30">
        <f>ROUND(4.6,5)</f>
        <v>4.6</v>
      </c>
      <c r="D102" s="30">
        <f>F102</f>
        <v>108.93028</v>
      </c>
      <c r="E102" s="30">
        <f>F102</f>
        <v>108.93028</v>
      </c>
      <c r="F102" s="30">
        <f>ROUND(108.93028,5)</f>
        <v>108.93028</v>
      </c>
      <c r="G102" s="28"/>
      <c r="H102" s="38"/>
    </row>
    <row r="103" spans="1:8" ht="12.75" customHeight="1">
      <c r="A103" s="26">
        <v>44413</v>
      </c>
      <c r="B103" s="27"/>
      <c r="C103" s="30">
        <f>ROUND(4.6,5)</f>
        <v>4.6</v>
      </c>
      <c r="D103" s="30">
        <f>F103</f>
        <v>108.43071</v>
      </c>
      <c r="E103" s="30">
        <f>F103</f>
        <v>108.43071</v>
      </c>
      <c r="F103" s="30">
        <f>ROUND(108.43071,5)</f>
        <v>108.43071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ROUND(10.835,5)</f>
        <v>10.835</v>
      </c>
      <c r="D105" s="30">
        <f>F105</f>
        <v>11.00386</v>
      </c>
      <c r="E105" s="30">
        <f>F105</f>
        <v>11.00386</v>
      </c>
      <c r="F105" s="30">
        <f>ROUND(11.00386,5)</f>
        <v>11.00386</v>
      </c>
      <c r="G105" s="28"/>
      <c r="H105" s="38"/>
    </row>
    <row r="106" spans="1:8" ht="12.75" customHeight="1">
      <c r="A106" s="26">
        <v>44140</v>
      </c>
      <c r="B106" s="27"/>
      <c r="C106" s="30">
        <f>ROUND(10.835,5)</f>
        <v>10.835</v>
      </c>
      <c r="D106" s="30">
        <f>F106</f>
        <v>11.19022</v>
      </c>
      <c r="E106" s="30">
        <f>F106</f>
        <v>11.19022</v>
      </c>
      <c r="F106" s="30">
        <f>ROUND(11.19022,5)</f>
        <v>11.19022</v>
      </c>
      <c r="G106" s="28"/>
      <c r="H106" s="38"/>
    </row>
    <row r="107" spans="1:8" ht="12.75" customHeight="1">
      <c r="A107" s="26">
        <v>44231</v>
      </c>
      <c r="B107" s="27"/>
      <c r="C107" s="30">
        <f>ROUND(10.835,5)</f>
        <v>10.835</v>
      </c>
      <c r="D107" s="30">
        <f>F107</f>
        <v>11.38603</v>
      </c>
      <c r="E107" s="30">
        <f>F107</f>
        <v>11.38603</v>
      </c>
      <c r="F107" s="30">
        <f>ROUND(11.38603,5)</f>
        <v>11.38603</v>
      </c>
      <c r="G107" s="28"/>
      <c r="H107" s="38"/>
    </row>
    <row r="108" spans="1:8" ht="12.75" customHeight="1">
      <c r="A108" s="26">
        <v>44322</v>
      </c>
      <c r="B108" s="27"/>
      <c r="C108" s="30">
        <f>ROUND(10.835,5)</f>
        <v>10.835</v>
      </c>
      <c r="D108" s="30">
        <f>F108</f>
        <v>11.5907</v>
      </c>
      <c r="E108" s="30">
        <f>F108</f>
        <v>11.5907</v>
      </c>
      <c r="F108" s="30">
        <f>ROUND(11.5907,5)</f>
        <v>11.5907</v>
      </c>
      <c r="G108" s="28"/>
      <c r="H108" s="38"/>
    </row>
    <row r="109" spans="1:8" ht="12.75" customHeight="1">
      <c r="A109" s="26">
        <v>44413</v>
      </c>
      <c r="B109" s="27"/>
      <c r="C109" s="30">
        <f>ROUND(10.835,5)</f>
        <v>10.835</v>
      </c>
      <c r="D109" s="30">
        <f>F109</f>
        <v>11.82337</v>
      </c>
      <c r="E109" s="30">
        <f>F109</f>
        <v>11.82337</v>
      </c>
      <c r="F109" s="30">
        <f>ROUND(11.82337,5)</f>
        <v>11.82337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ROUND(10.9,5)</f>
        <v>10.9</v>
      </c>
      <c r="D111" s="30">
        <f>F111</f>
        <v>11.06324</v>
      </c>
      <c r="E111" s="30">
        <f>F111</f>
        <v>11.06324</v>
      </c>
      <c r="F111" s="30">
        <f>ROUND(11.06324,5)</f>
        <v>11.06324</v>
      </c>
      <c r="G111" s="28"/>
      <c r="H111" s="38"/>
    </row>
    <row r="112" spans="1:8" ht="12.75" customHeight="1">
      <c r="A112" s="26">
        <v>44140</v>
      </c>
      <c r="B112" s="27"/>
      <c r="C112" s="30">
        <f>ROUND(10.9,5)</f>
        <v>10.9</v>
      </c>
      <c r="D112" s="30">
        <f>F112</f>
        <v>11.2433</v>
      </c>
      <c r="E112" s="30">
        <f>F112</f>
        <v>11.2433</v>
      </c>
      <c r="F112" s="30">
        <f>ROUND(11.2433,5)</f>
        <v>11.2433</v>
      </c>
      <c r="G112" s="28"/>
      <c r="H112" s="38"/>
    </row>
    <row r="113" spans="1:8" ht="12.75" customHeight="1">
      <c r="A113" s="26">
        <v>44231</v>
      </c>
      <c r="B113" s="27"/>
      <c r="C113" s="30">
        <f>ROUND(10.9,5)</f>
        <v>10.9</v>
      </c>
      <c r="D113" s="30">
        <f>F113</f>
        <v>11.43233</v>
      </c>
      <c r="E113" s="30">
        <f>F113</f>
        <v>11.43233</v>
      </c>
      <c r="F113" s="30">
        <f>ROUND(11.43233,5)</f>
        <v>11.43233</v>
      </c>
      <c r="G113" s="28"/>
      <c r="H113" s="38"/>
    </row>
    <row r="114" spans="1:8" ht="12.75" customHeight="1">
      <c r="A114" s="26">
        <v>44322</v>
      </c>
      <c r="B114" s="27"/>
      <c r="C114" s="30">
        <f>ROUND(10.9,5)</f>
        <v>10.9</v>
      </c>
      <c r="D114" s="30">
        <f>F114</f>
        <v>11.62962</v>
      </c>
      <c r="E114" s="30">
        <f>F114</f>
        <v>11.62962</v>
      </c>
      <c r="F114" s="30">
        <f>ROUND(11.62962,5)</f>
        <v>11.62962</v>
      </c>
      <c r="G114" s="28"/>
      <c r="H114" s="38"/>
    </row>
    <row r="115" spans="1:8" ht="12.75" customHeight="1">
      <c r="A115" s="26">
        <v>44413</v>
      </c>
      <c r="B115" s="27"/>
      <c r="C115" s="30">
        <f>ROUND(10.9,5)</f>
        <v>10.9</v>
      </c>
      <c r="D115" s="30">
        <f>F115</f>
        <v>11.85362</v>
      </c>
      <c r="E115" s="30">
        <f>F115</f>
        <v>11.85362</v>
      </c>
      <c r="F115" s="30">
        <f>ROUND(11.85362,5)</f>
        <v>11.85362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ROUND(95.55014,5)</f>
        <v>95.55014</v>
      </c>
      <c r="D117" s="30">
        <f>F117</f>
        <v>96.373</v>
      </c>
      <c r="E117" s="30">
        <f>F117</f>
        <v>96.373</v>
      </c>
      <c r="F117" s="30">
        <f>ROUND(96.373,5)</f>
        <v>96.373</v>
      </c>
      <c r="G117" s="28"/>
      <c r="H117" s="38"/>
    </row>
    <row r="118" spans="1:8" ht="12.75" customHeight="1">
      <c r="A118" s="26">
        <v>44140</v>
      </c>
      <c r="B118" s="27"/>
      <c r="C118" s="30">
        <f>ROUND(95.55014,5)</f>
        <v>95.55014</v>
      </c>
      <c r="D118" s="30">
        <f>F118</f>
        <v>95.71299</v>
      </c>
      <c r="E118" s="30">
        <f>F118</f>
        <v>95.71299</v>
      </c>
      <c r="F118" s="30">
        <f>ROUND(95.71299,5)</f>
        <v>95.71299</v>
      </c>
      <c r="G118" s="28"/>
      <c r="H118" s="38"/>
    </row>
    <row r="119" spans="1:8" ht="12.75" customHeight="1">
      <c r="A119" s="26">
        <v>44231</v>
      </c>
      <c r="B119" s="27"/>
      <c r="C119" s="30">
        <f>ROUND(95.55014,5)</f>
        <v>95.55014</v>
      </c>
      <c r="D119" s="30">
        <f>F119</f>
        <v>96.88554</v>
      </c>
      <c r="E119" s="30">
        <f>F119</f>
        <v>96.88554</v>
      </c>
      <c r="F119" s="30">
        <f>ROUND(96.88554,5)</f>
        <v>96.88554</v>
      </c>
      <c r="G119" s="28"/>
      <c r="H119" s="38"/>
    </row>
    <row r="120" spans="1:8" ht="12.75" customHeight="1">
      <c r="A120" s="26">
        <v>44322</v>
      </c>
      <c r="B120" s="27"/>
      <c r="C120" s="30">
        <f>ROUND(95.55014,5)</f>
        <v>95.55014</v>
      </c>
      <c r="D120" s="30">
        <f>F120</f>
        <v>96.2688</v>
      </c>
      <c r="E120" s="30">
        <f>F120</f>
        <v>96.2688</v>
      </c>
      <c r="F120" s="30">
        <f>ROUND(96.2688,5)</f>
        <v>96.2688</v>
      </c>
      <c r="G120" s="28"/>
      <c r="H120" s="38"/>
    </row>
    <row r="121" spans="1:8" ht="12.75" customHeight="1">
      <c r="A121" s="26">
        <v>44413</v>
      </c>
      <c r="B121" s="27"/>
      <c r="C121" s="30">
        <f>ROUND(95.55014,5)</f>
        <v>95.55014</v>
      </c>
      <c r="D121" s="30">
        <f>F121</f>
        <v>97.38044</v>
      </c>
      <c r="E121" s="30">
        <f>F121</f>
        <v>97.38044</v>
      </c>
      <c r="F121" s="30">
        <f>ROUND(97.38044,5)</f>
        <v>97.38044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ROUND(4.62,5)</f>
        <v>4.62</v>
      </c>
      <c r="D123" s="30">
        <f>F123</f>
        <v>97.46791</v>
      </c>
      <c r="E123" s="30">
        <f>F123</f>
        <v>97.46791</v>
      </c>
      <c r="F123" s="30">
        <f>ROUND(97.46791,5)</f>
        <v>97.46791</v>
      </c>
      <c r="G123" s="28"/>
      <c r="H123" s="38"/>
    </row>
    <row r="124" spans="1:8" ht="12.75" customHeight="1">
      <c r="A124" s="26">
        <v>44140</v>
      </c>
      <c r="B124" s="27"/>
      <c r="C124" s="30">
        <f>ROUND(4.62,5)</f>
        <v>4.62</v>
      </c>
      <c r="D124" s="30">
        <f>F124</f>
        <v>98.60641</v>
      </c>
      <c r="E124" s="30">
        <f>F124</f>
        <v>98.60641</v>
      </c>
      <c r="F124" s="30">
        <f>ROUND(98.60641,5)</f>
        <v>98.60641</v>
      </c>
      <c r="G124" s="28"/>
      <c r="H124" s="38"/>
    </row>
    <row r="125" spans="1:8" ht="12.75" customHeight="1">
      <c r="A125" s="26">
        <v>44231</v>
      </c>
      <c r="B125" s="27"/>
      <c r="C125" s="30">
        <f>ROUND(4.62,5)</f>
        <v>4.62</v>
      </c>
      <c r="D125" s="30">
        <f>F125</f>
        <v>97.90433</v>
      </c>
      <c r="E125" s="30">
        <f>F125</f>
        <v>97.90433</v>
      </c>
      <c r="F125" s="30">
        <f>ROUND(97.90433,5)</f>
        <v>97.90433</v>
      </c>
      <c r="G125" s="28"/>
      <c r="H125" s="38"/>
    </row>
    <row r="126" spans="1:8" ht="12.75" customHeight="1">
      <c r="A126" s="26">
        <v>44322</v>
      </c>
      <c r="B126" s="27"/>
      <c r="C126" s="30">
        <f>ROUND(4.62,5)</f>
        <v>4.62</v>
      </c>
      <c r="D126" s="30">
        <f>F126</f>
        <v>99.10871</v>
      </c>
      <c r="E126" s="30">
        <f>F126</f>
        <v>99.10871</v>
      </c>
      <c r="F126" s="30">
        <f>ROUND(99.10871,5)</f>
        <v>99.10871</v>
      </c>
      <c r="G126" s="28"/>
      <c r="H126" s="38"/>
    </row>
    <row r="127" spans="1:8" ht="12.75" customHeight="1">
      <c r="A127" s="26">
        <v>44413</v>
      </c>
      <c r="B127" s="27"/>
      <c r="C127" s="30">
        <f>ROUND(4.62,5)</f>
        <v>4.62</v>
      </c>
      <c r="D127" s="30">
        <f>F127</f>
        <v>98.30633</v>
      </c>
      <c r="E127" s="30">
        <f>F127</f>
        <v>98.30633</v>
      </c>
      <c r="F127" s="30">
        <f>ROUND(98.30633,5)</f>
        <v>98.30633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ROUND(5.11,5)</f>
        <v>5.11</v>
      </c>
      <c r="D129" s="30">
        <f>F129</f>
        <v>127.22121</v>
      </c>
      <c r="E129" s="30">
        <f>F129</f>
        <v>127.22121</v>
      </c>
      <c r="F129" s="30">
        <f>ROUND(127.22121,5)</f>
        <v>127.22121</v>
      </c>
      <c r="G129" s="28"/>
      <c r="H129" s="38"/>
    </row>
    <row r="130" spans="1:8" ht="12.75" customHeight="1">
      <c r="A130" s="26">
        <v>44140</v>
      </c>
      <c r="B130" s="27"/>
      <c r="C130" s="30">
        <f>ROUND(5.11,5)</f>
        <v>5.11</v>
      </c>
      <c r="D130" s="30">
        <f>F130</f>
        <v>126.74273</v>
      </c>
      <c r="E130" s="30">
        <f>F130</f>
        <v>126.74273</v>
      </c>
      <c r="F130" s="30">
        <f>ROUND(126.74273,5)</f>
        <v>126.74273</v>
      </c>
      <c r="G130" s="28"/>
      <c r="H130" s="38"/>
    </row>
    <row r="131" spans="1:8" ht="12.75" customHeight="1">
      <c r="A131" s="26">
        <v>44231</v>
      </c>
      <c r="B131" s="27"/>
      <c r="C131" s="30">
        <f>ROUND(5.11,5)</f>
        <v>5.11</v>
      </c>
      <c r="D131" s="30">
        <f>F131</f>
        <v>128.29562</v>
      </c>
      <c r="E131" s="30">
        <f>F131</f>
        <v>128.29562</v>
      </c>
      <c r="F131" s="30">
        <f>ROUND(128.29562,5)</f>
        <v>128.29562</v>
      </c>
      <c r="G131" s="28"/>
      <c r="H131" s="38"/>
    </row>
    <row r="132" spans="1:8" ht="12.75" customHeight="1">
      <c r="A132" s="26">
        <v>44322</v>
      </c>
      <c r="B132" s="27"/>
      <c r="C132" s="30">
        <f>ROUND(5.11,5)</f>
        <v>5.11</v>
      </c>
      <c r="D132" s="30">
        <f>F132</f>
        <v>127.88605</v>
      </c>
      <c r="E132" s="30">
        <f>F132</f>
        <v>127.88605</v>
      </c>
      <c r="F132" s="30">
        <f>ROUND(127.88605,5)</f>
        <v>127.88605</v>
      </c>
      <c r="G132" s="28"/>
      <c r="H132" s="38"/>
    </row>
    <row r="133" spans="1:8" ht="12.75" customHeight="1">
      <c r="A133" s="26">
        <v>44413</v>
      </c>
      <c r="B133" s="27"/>
      <c r="C133" s="30">
        <f>ROUND(5.11,5)</f>
        <v>5.11</v>
      </c>
      <c r="D133" s="30">
        <f>F133</f>
        <v>129.36265</v>
      </c>
      <c r="E133" s="30">
        <f>F133</f>
        <v>129.36265</v>
      </c>
      <c r="F133" s="30">
        <f>ROUND(129.36265,5)</f>
        <v>129.36265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ROUND(11.39,5)</f>
        <v>11.39</v>
      </c>
      <c r="D135" s="30">
        <f>F135</f>
        <v>11.59229</v>
      </c>
      <c r="E135" s="30">
        <f>F135</f>
        <v>11.59229</v>
      </c>
      <c r="F135" s="30">
        <f>ROUND(11.59229,5)</f>
        <v>11.59229</v>
      </c>
      <c r="G135" s="28"/>
      <c r="H135" s="38"/>
    </row>
    <row r="136" spans="1:8" ht="12.75" customHeight="1">
      <c r="A136" s="26">
        <v>44140</v>
      </c>
      <c r="B136" s="27"/>
      <c r="C136" s="30">
        <f>ROUND(11.39,5)</f>
        <v>11.39</v>
      </c>
      <c r="D136" s="30">
        <f>F136</f>
        <v>11.82876</v>
      </c>
      <c r="E136" s="30">
        <f>F136</f>
        <v>11.82876</v>
      </c>
      <c r="F136" s="30">
        <f>ROUND(11.82876,5)</f>
        <v>11.82876</v>
      </c>
      <c r="G136" s="28"/>
      <c r="H136" s="38"/>
    </row>
    <row r="137" spans="1:8" ht="12.75" customHeight="1">
      <c r="A137" s="26">
        <v>44231</v>
      </c>
      <c r="B137" s="27"/>
      <c r="C137" s="30">
        <f>ROUND(11.39,5)</f>
        <v>11.39</v>
      </c>
      <c r="D137" s="30">
        <f>F137</f>
        <v>12.07781</v>
      </c>
      <c r="E137" s="30">
        <f>F137</f>
        <v>12.07781</v>
      </c>
      <c r="F137" s="30">
        <f>ROUND(12.07781,5)</f>
        <v>12.07781</v>
      </c>
      <c r="G137" s="28"/>
      <c r="H137" s="38"/>
    </row>
    <row r="138" spans="1:8" ht="12.75" customHeight="1">
      <c r="A138" s="26">
        <v>44322</v>
      </c>
      <c r="B138" s="27"/>
      <c r="C138" s="30">
        <f>ROUND(11.39,5)</f>
        <v>11.39</v>
      </c>
      <c r="D138" s="30">
        <f>F138</f>
        <v>12.333</v>
      </c>
      <c r="E138" s="30">
        <f>F138</f>
        <v>12.333</v>
      </c>
      <c r="F138" s="30">
        <f>ROUND(12.333,5)</f>
        <v>12.333</v>
      </c>
      <c r="G138" s="28"/>
      <c r="H138" s="38"/>
    </row>
    <row r="139" spans="1:8" ht="12.75" customHeight="1">
      <c r="A139" s="26">
        <v>44413</v>
      </c>
      <c r="B139" s="27"/>
      <c r="C139" s="30">
        <f>ROUND(11.39,5)</f>
        <v>11.39</v>
      </c>
      <c r="D139" s="30">
        <f>F139</f>
        <v>12.61731</v>
      </c>
      <c r="E139" s="30">
        <f>F139</f>
        <v>12.61731</v>
      </c>
      <c r="F139" s="30">
        <f>ROUND(12.61731,5)</f>
        <v>12.61731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ROUND(11.9,5)</f>
        <v>11.9</v>
      </c>
      <c r="D141" s="30">
        <f>F141</f>
        <v>12.09604</v>
      </c>
      <c r="E141" s="30">
        <f>F141</f>
        <v>12.09604</v>
      </c>
      <c r="F141" s="30">
        <f>ROUND(12.09604,5)</f>
        <v>12.09604</v>
      </c>
      <c r="G141" s="28"/>
      <c r="H141" s="38"/>
    </row>
    <row r="142" spans="1:8" ht="12.75" customHeight="1">
      <c r="A142" s="26">
        <v>44140</v>
      </c>
      <c r="B142" s="27"/>
      <c r="C142" s="30">
        <f>ROUND(11.9,5)</f>
        <v>11.9</v>
      </c>
      <c r="D142" s="30">
        <f>F142</f>
        <v>12.32793</v>
      </c>
      <c r="E142" s="30">
        <f>F142</f>
        <v>12.32793</v>
      </c>
      <c r="F142" s="30">
        <f>ROUND(12.32793,5)</f>
        <v>12.32793</v>
      </c>
      <c r="G142" s="28"/>
      <c r="H142" s="38"/>
    </row>
    <row r="143" spans="1:8" ht="12.75" customHeight="1">
      <c r="A143" s="26">
        <v>44231</v>
      </c>
      <c r="B143" s="27"/>
      <c r="C143" s="30">
        <f>ROUND(11.9,5)</f>
        <v>11.9</v>
      </c>
      <c r="D143" s="30">
        <f>F143</f>
        <v>12.56442</v>
      </c>
      <c r="E143" s="30">
        <f>F143</f>
        <v>12.56442</v>
      </c>
      <c r="F143" s="30">
        <f>ROUND(12.56442,5)</f>
        <v>12.56442</v>
      </c>
      <c r="G143" s="28"/>
      <c r="H143" s="38"/>
    </row>
    <row r="144" spans="1:8" ht="12.75" customHeight="1">
      <c r="A144" s="26">
        <v>44322</v>
      </c>
      <c r="B144" s="27"/>
      <c r="C144" s="30">
        <f>ROUND(11.9,5)</f>
        <v>11.9</v>
      </c>
      <c r="D144" s="30">
        <f>F144</f>
        <v>12.81612</v>
      </c>
      <c r="E144" s="30">
        <f>F144</f>
        <v>12.81612</v>
      </c>
      <c r="F144" s="30">
        <f>ROUND(12.81612,5)</f>
        <v>12.81612</v>
      </c>
      <c r="G144" s="28"/>
      <c r="H144" s="38"/>
    </row>
    <row r="145" spans="1:8" ht="12.75" customHeight="1">
      <c r="A145" s="26">
        <v>44413</v>
      </c>
      <c r="B145" s="27"/>
      <c r="C145" s="30">
        <f>ROUND(11.9,5)</f>
        <v>11.9</v>
      </c>
      <c r="D145" s="30">
        <f>F145</f>
        <v>13.08849</v>
      </c>
      <c r="E145" s="30">
        <f>F145</f>
        <v>13.08849</v>
      </c>
      <c r="F145" s="30">
        <f>ROUND(13.08849,5)</f>
        <v>13.08849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ROUND(5.385,5)</f>
        <v>5.385</v>
      </c>
      <c r="D147" s="30">
        <f>F147</f>
        <v>5.49246</v>
      </c>
      <c r="E147" s="30">
        <f>F147</f>
        <v>5.49246</v>
      </c>
      <c r="F147" s="30">
        <f>ROUND(5.49246,5)</f>
        <v>5.49246</v>
      </c>
      <c r="G147" s="28"/>
      <c r="H147" s="38"/>
    </row>
    <row r="148" spans="1:8" ht="12.75" customHeight="1">
      <c r="A148" s="26">
        <v>44140</v>
      </c>
      <c r="B148" s="27"/>
      <c r="C148" s="30">
        <f>ROUND(5.385,5)</f>
        <v>5.385</v>
      </c>
      <c r="D148" s="30">
        <f>F148</f>
        <v>5.59085</v>
      </c>
      <c r="E148" s="30">
        <f>F148</f>
        <v>5.59085</v>
      </c>
      <c r="F148" s="30">
        <f>ROUND(5.59085,5)</f>
        <v>5.59085</v>
      </c>
      <c r="G148" s="28"/>
      <c r="H148" s="38"/>
    </row>
    <row r="149" spans="1:8" ht="12.75" customHeight="1">
      <c r="A149" s="26">
        <v>44231</v>
      </c>
      <c r="B149" s="27"/>
      <c r="C149" s="30">
        <f>ROUND(5.385,5)</f>
        <v>5.385</v>
      </c>
      <c r="D149" s="30">
        <f>F149</f>
        <v>5.69579</v>
      </c>
      <c r="E149" s="30">
        <f>F149</f>
        <v>5.69579</v>
      </c>
      <c r="F149" s="30">
        <f>ROUND(5.69579,5)</f>
        <v>5.69579</v>
      </c>
      <c r="G149" s="28"/>
      <c r="H149" s="38"/>
    </row>
    <row r="150" spans="1:8" ht="12.75" customHeight="1">
      <c r="A150" s="26">
        <v>44322</v>
      </c>
      <c r="B150" s="27"/>
      <c r="C150" s="30">
        <f>ROUND(5.385,5)</f>
        <v>5.385</v>
      </c>
      <c r="D150" s="30">
        <f>F150</f>
        <v>5.81384</v>
      </c>
      <c r="E150" s="30">
        <f>F150</f>
        <v>5.81384</v>
      </c>
      <c r="F150" s="30">
        <f>ROUND(5.81384,5)</f>
        <v>5.81384</v>
      </c>
      <c r="G150" s="28"/>
      <c r="H150" s="38"/>
    </row>
    <row r="151" spans="1:8" ht="12.75" customHeight="1">
      <c r="A151" s="26">
        <v>44413</v>
      </c>
      <c r="B151" s="27"/>
      <c r="C151" s="30">
        <f>ROUND(5.385,5)</f>
        <v>5.385</v>
      </c>
      <c r="D151" s="30">
        <f>F151</f>
        <v>6.03319</v>
      </c>
      <c r="E151" s="30">
        <f>F151</f>
        <v>6.03319</v>
      </c>
      <c r="F151" s="30">
        <f>ROUND(6.03319,5)</f>
        <v>6.03319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ROUND(10.315,5)</f>
        <v>10.315</v>
      </c>
      <c r="D153" s="30">
        <f>F153</f>
        <v>10.47888</v>
      </c>
      <c r="E153" s="30">
        <f>F153</f>
        <v>10.47888</v>
      </c>
      <c r="F153" s="30">
        <f>ROUND(10.47888,5)</f>
        <v>10.47888</v>
      </c>
      <c r="G153" s="28"/>
      <c r="H153" s="38"/>
    </row>
    <row r="154" spans="1:8" ht="12.75" customHeight="1">
      <c r="A154" s="26">
        <v>44140</v>
      </c>
      <c r="B154" s="27"/>
      <c r="C154" s="30">
        <f>ROUND(10.315,5)</f>
        <v>10.315</v>
      </c>
      <c r="D154" s="30">
        <f>F154</f>
        <v>10.66812</v>
      </c>
      <c r="E154" s="30">
        <f>F154</f>
        <v>10.66812</v>
      </c>
      <c r="F154" s="30">
        <f>ROUND(10.66812,5)</f>
        <v>10.66812</v>
      </c>
      <c r="G154" s="28"/>
      <c r="H154" s="38"/>
    </row>
    <row r="155" spans="1:8" ht="12.75" customHeight="1">
      <c r="A155" s="26">
        <v>44231</v>
      </c>
      <c r="B155" s="27"/>
      <c r="C155" s="30">
        <f>ROUND(10.315,5)</f>
        <v>10.315</v>
      </c>
      <c r="D155" s="30">
        <f>F155</f>
        <v>10.86718</v>
      </c>
      <c r="E155" s="30">
        <f>F155</f>
        <v>10.86718</v>
      </c>
      <c r="F155" s="30">
        <f>ROUND(10.86718,5)</f>
        <v>10.86718</v>
      </c>
      <c r="G155" s="28"/>
      <c r="H155" s="38"/>
    </row>
    <row r="156" spans="1:8" ht="12.75" customHeight="1">
      <c r="A156" s="26">
        <v>44322</v>
      </c>
      <c r="B156" s="27"/>
      <c r="C156" s="30">
        <f>ROUND(10.315,5)</f>
        <v>10.315</v>
      </c>
      <c r="D156" s="30">
        <f>F156</f>
        <v>11.06729</v>
      </c>
      <c r="E156" s="30">
        <f>F156</f>
        <v>11.06729</v>
      </c>
      <c r="F156" s="30">
        <f>ROUND(11.06729,5)</f>
        <v>11.06729</v>
      </c>
      <c r="G156" s="28"/>
      <c r="H156" s="38"/>
    </row>
    <row r="157" spans="1:8" ht="12.75" customHeight="1">
      <c r="A157" s="26">
        <v>44413</v>
      </c>
      <c r="B157" s="27"/>
      <c r="C157" s="30">
        <f>ROUND(10.315,5)</f>
        <v>10.315</v>
      </c>
      <c r="D157" s="30">
        <f>F157</f>
        <v>11.29448</v>
      </c>
      <c r="E157" s="30">
        <f>F157</f>
        <v>11.29448</v>
      </c>
      <c r="F157" s="30">
        <f>ROUND(11.29448,5)</f>
        <v>11.29448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ROUND(7.64,5)</f>
        <v>7.64</v>
      </c>
      <c r="D159" s="30">
        <f>F159</f>
        <v>7.79206</v>
      </c>
      <c r="E159" s="30">
        <f>F159</f>
        <v>7.79206</v>
      </c>
      <c r="F159" s="30">
        <f>ROUND(7.79206,5)</f>
        <v>7.79206</v>
      </c>
      <c r="G159" s="28"/>
      <c r="H159" s="38"/>
    </row>
    <row r="160" spans="1:8" ht="12.75" customHeight="1">
      <c r="A160" s="26">
        <v>44140</v>
      </c>
      <c r="B160" s="27"/>
      <c r="C160" s="30">
        <f>ROUND(7.64,5)</f>
        <v>7.64</v>
      </c>
      <c r="D160" s="30">
        <f>F160</f>
        <v>7.96002</v>
      </c>
      <c r="E160" s="30">
        <f>F160</f>
        <v>7.96002</v>
      </c>
      <c r="F160" s="30">
        <f>ROUND(7.96002,5)</f>
        <v>7.96002</v>
      </c>
      <c r="G160" s="28"/>
      <c r="H160" s="38"/>
    </row>
    <row r="161" spans="1:8" ht="12.75" customHeight="1">
      <c r="A161" s="26">
        <v>44231</v>
      </c>
      <c r="B161" s="27"/>
      <c r="C161" s="30">
        <f>ROUND(7.64,5)</f>
        <v>7.64</v>
      </c>
      <c r="D161" s="30">
        <f>F161</f>
        <v>8.13562</v>
      </c>
      <c r="E161" s="30">
        <f>F161</f>
        <v>8.13562</v>
      </c>
      <c r="F161" s="30">
        <f>ROUND(8.13562,5)</f>
        <v>8.13562</v>
      </c>
      <c r="G161" s="28"/>
      <c r="H161" s="38"/>
    </row>
    <row r="162" spans="1:8" ht="12.75" customHeight="1">
      <c r="A162" s="26">
        <v>44322</v>
      </c>
      <c r="B162" s="27"/>
      <c r="C162" s="30">
        <f>ROUND(7.64,5)</f>
        <v>7.64</v>
      </c>
      <c r="D162" s="30">
        <f>F162</f>
        <v>8.32814</v>
      </c>
      <c r="E162" s="30">
        <f>F162</f>
        <v>8.32814</v>
      </c>
      <c r="F162" s="30">
        <f>ROUND(8.32814,5)</f>
        <v>8.32814</v>
      </c>
      <c r="G162" s="28"/>
      <c r="H162" s="38"/>
    </row>
    <row r="163" spans="1:8" ht="12.75" customHeight="1">
      <c r="A163" s="26">
        <v>44413</v>
      </c>
      <c r="B163" s="27"/>
      <c r="C163" s="30">
        <f>ROUND(7.64,5)</f>
        <v>7.64</v>
      </c>
      <c r="D163" s="30">
        <f>F163</f>
        <v>8.5628</v>
      </c>
      <c r="E163" s="30">
        <f>F163</f>
        <v>8.5628</v>
      </c>
      <c r="F163" s="30">
        <f>ROUND(8.5628,5)</f>
        <v>8.5628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ROUND(2.78,5)</f>
        <v>2.78</v>
      </c>
      <c r="D165" s="30">
        <f>F165</f>
        <v>307.14785</v>
      </c>
      <c r="E165" s="30">
        <f>F165</f>
        <v>307.14785</v>
      </c>
      <c r="F165" s="30">
        <f>ROUND(307.14785,5)</f>
        <v>307.14785</v>
      </c>
      <c r="G165" s="28"/>
      <c r="H165" s="38"/>
    </row>
    <row r="166" spans="1:8" ht="12.75" customHeight="1">
      <c r="A166" s="26">
        <v>44140</v>
      </c>
      <c r="B166" s="27"/>
      <c r="C166" s="30">
        <f>ROUND(2.78,5)</f>
        <v>2.78</v>
      </c>
      <c r="D166" s="30">
        <f>F166</f>
        <v>310.73425</v>
      </c>
      <c r="E166" s="30">
        <f>F166</f>
        <v>310.73425</v>
      </c>
      <c r="F166" s="30">
        <f>ROUND(310.73425,5)</f>
        <v>310.73425</v>
      </c>
      <c r="G166" s="28"/>
      <c r="H166" s="38"/>
    </row>
    <row r="167" spans="1:8" ht="12.75" customHeight="1">
      <c r="A167" s="26">
        <v>44231</v>
      </c>
      <c r="B167" s="27"/>
      <c r="C167" s="30">
        <f>ROUND(2.78,5)</f>
        <v>2.78</v>
      </c>
      <c r="D167" s="30">
        <f>F167</f>
        <v>306.60294</v>
      </c>
      <c r="E167" s="30">
        <f>F167</f>
        <v>306.60294</v>
      </c>
      <c r="F167" s="30">
        <f>ROUND(306.60294,5)</f>
        <v>306.60294</v>
      </c>
      <c r="G167" s="28"/>
      <c r="H167" s="38"/>
    </row>
    <row r="168" spans="1:8" ht="12.75" customHeight="1">
      <c r="A168" s="26">
        <v>44322</v>
      </c>
      <c r="B168" s="27"/>
      <c r="C168" s="30">
        <f>ROUND(2.78,5)</f>
        <v>2.78</v>
      </c>
      <c r="D168" s="30">
        <f>F168</f>
        <v>310.37468</v>
      </c>
      <c r="E168" s="30">
        <f>F168</f>
        <v>310.37468</v>
      </c>
      <c r="F168" s="30">
        <f>ROUND(310.37468,5)</f>
        <v>310.37468</v>
      </c>
      <c r="G168" s="28"/>
      <c r="H168" s="38"/>
    </row>
    <row r="169" spans="1:8" ht="12.75" customHeight="1">
      <c r="A169" s="26">
        <v>44413</v>
      </c>
      <c r="B169" s="27"/>
      <c r="C169" s="30">
        <f>ROUND(2.78,5)</f>
        <v>2.78</v>
      </c>
      <c r="D169" s="30">
        <f>F169</f>
        <v>305.87246</v>
      </c>
      <c r="E169" s="30">
        <f>F169</f>
        <v>305.87246</v>
      </c>
      <c r="F169" s="30">
        <f>ROUND(305.87246,5)</f>
        <v>305.87246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ROUND(4.5,5)</f>
        <v>4.5</v>
      </c>
      <c r="D171" s="30">
        <f>F171</f>
        <v>213.35089</v>
      </c>
      <c r="E171" s="30">
        <f>F171</f>
        <v>213.35089</v>
      </c>
      <c r="F171" s="30">
        <f>ROUND(213.35089,5)</f>
        <v>213.35089</v>
      </c>
      <c r="G171" s="28"/>
      <c r="H171" s="38"/>
    </row>
    <row r="172" spans="1:8" ht="12.75" customHeight="1">
      <c r="A172" s="26">
        <v>44140</v>
      </c>
      <c r="B172" s="27"/>
      <c r="C172" s="30">
        <f>ROUND(4.5,5)</f>
        <v>4.5</v>
      </c>
      <c r="D172" s="30">
        <f>F172</f>
        <v>215.8421</v>
      </c>
      <c r="E172" s="30">
        <f>F172</f>
        <v>215.8421</v>
      </c>
      <c r="F172" s="30">
        <f>ROUND(215.8421,5)</f>
        <v>215.8421</v>
      </c>
      <c r="G172" s="28"/>
      <c r="H172" s="38"/>
    </row>
    <row r="173" spans="1:8" ht="12.75" customHeight="1">
      <c r="A173" s="26">
        <v>44231</v>
      </c>
      <c r="B173" s="27"/>
      <c r="C173" s="30">
        <f>ROUND(4.5,5)</f>
        <v>4.5</v>
      </c>
      <c r="D173" s="30">
        <f>F173</f>
        <v>214.26971</v>
      </c>
      <c r="E173" s="30">
        <f>F173</f>
        <v>214.26971</v>
      </c>
      <c r="F173" s="30">
        <f>ROUND(214.26971,5)</f>
        <v>214.26971</v>
      </c>
      <c r="G173" s="28"/>
      <c r="H173" s="38"/>
    </row>
    <row r="174" spans="1:8" ht="12.75" customHeight="1">
      <c r="A174" s="26">
        <v>44322</v>
      </c>
      <c r="B174" s="27"/>
      <c r="C174" s="30">
        <f>ROUND(4.5,5)</f>
        <v>4.5</v>
      </c>
      <c r="D174" s="30">
        <f>F174</f>
        <v>216.90543</v>
      </c>
      <c r="E174" s="30">
        <f>F174</f>
        <v>216.90543</v>
      </c>
      <c r="F174" s="30">
        <f>ROUND(216.90543,5)</f>
        <v>216.90543</v>
      </c>
      <c r="G174" s="28"/>
      <c r="H174" s="38"/>
    </row>
    <row r="175" spans="1:8" ht="12.75" customHeight="1">
      <c r="A175" s="26">
        <v>44413</v>
      </c>
      <c r="B175" s="27"/>
      <c r="C175" s="30">
        <f>ROUND(4.5,5)</f>
        <v>4.5</v>
      </c>
      <c r="D175" s="30">
        <f>F175</f>
        <v>215.11556</v>
      </c>
      <c r="E175" s="30">
        <f>F175</f>
        <v>215.11556</v>
      </c>
      <c r="F175" s="30">
        <f>ROUND(215.11556,5)</f>
        <v>215.11556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ROUND(3.55,5)</f>
        <v>3.55</v>
      </c>
      <c r="D191" s="30">
        <f>F191</f>
        <v>3.35898</v>
      </c>
      <c r="E191" s="30">
        <f>F191</f>
        <v>3.35898</v>
      </c>
      <c r="F191" s="30">
        <f>ROUND(3.35898,5)</f>
        <v>3.35898</v>
      </c>
      <c r="G191" s="28"/>
      <c r="H191" s="38"/>
    </row>
    <row r="192" spans="1:8" ht="12.75" customHeight="1">
      <c r="A192" s="26">
        <v>44140</v>
      </c>
      <c r="B192" s="27"/>
      <c r="C192" s="30">
        <f>ROUND(3.55,5)</f>
        <v>3.55</v>
      </c>
      <c r="D192" s="30">
        <f>F192</f>
        <v>2.51804</v>
      </c>
      <c r="E192" s="30">
        <f>F192</f>
        <v>2.51804</v>
      </c>
      <c r="F192" s="30">
        <f>ROUND(2.51804,5)</f>
        <v>2.51804</v>
      </c>
      <c r="G192" s="28"/>
      <c r="H192" s="38"/>
    </row>
    <row r="193" spans="1:8" ht="12.75" customHeight="1">
      <c r="A193" s="26">
        <v>44231</v>
      </c>
      <c r="B193" s="27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ROUND(3.55,5)</f>
        <v>3.55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ROUND(10.32,5)</f>
        <v>10.32</v>
      </c>
      <c r="D197" s="30">
        <f>F197</f>
        <v>10.46867</v>
      </c>
      <c r="E197" s="30">
        <f>F197</f>
        <v>10.46867</v>
      </c>
      <c r="F197" s="30">
        <f>ROUND(10.46867,5)</f>
        <v>10.46867</v>
      </c>
      <c r="G197" s="28"/>
      <c r="H197" s="38"/>
    </row>
    <row r="198" spans="1:8" ht="12.75" customHeight="1">
      <c r="A198" s="26">
        <v>44140</v>
      </c>
      <c r="B198" s="27"/>
      <c r="C198" s="30">
        <f>ROUND(10.32,5)</f>
        <v>10.32</v>
      </c>
      <c r="D198" s="30">
        <f>F198</f>
        <v>10.63829</v>
      </c>
      <c r="E198" s="30">
        <f>F198</f>
        <v>10.63829</v>
      </c>
      <c r="F198" s="30">
        <f>ROUND(10.63829,5)</f>
        <v>10.63829</v>
      </c>
      <c r="G198" s="28"/>
      <c r="H198" s="38"/>
    </row>
    <row r="199" spans="1:8" ht="12.75" customHeight="1">
      <c r="A199" s="26">
        <v>44231</v>
      </c>
      <c r="B199" s="27"/>
      <c r="C199" s="30">
        <f>ROUND(10.32,5)</f>
        <v>10.32</v>
      </c>
      <c r="D199" s="30">
        <f>F199</f>
        <v>10.81209</v>
      </c>
      <c r="E199" s="30">
        <f>F199</f>
        <v>10.81209</v>
      </c>
      <c r="F199" s="30">
        <f>ROUND(10.81209,5)</f>
        <v>10.81209</v>
      </c>
      <c r="G199" s="28"/>
      <c r="H199" s="38"/>
    </row>
    <row r="200" spans="1:8" ht="12.75" customHeight="1">
      <c r="A200" s="26">
        <v>44322</v>
      </c>
      <c r="B200" s="27"/>
      <c r="C200" s="30">
        <f>ROUND(10.32,5)</f>
        <v>10.32</v>
      </c>
      <c r="D200" s="30">
        <f>F200</f>
        <v>10.99245</v>
      </c>
      <c r="E200" s="30">
        <f>F200</f>
        <v>10.99245</v>
      </c>
      <c r="F200" s="30">
        <f>ROUND(10.99245,5)</f>
        <v>10.99245</v>
      </c>
      <c r="G200" s="28"/>
      <c r="H200" s="38"/>
    </row>
    <row r="201" spans="1:8" ht="12.75" customHeight="1">
      <c r="A201" s="26">
        <v>44413</v>
      </c>
      <c r="B201" s="27"/>
      <c r="C201" s="30">
        <f>ROUND(10.32,5)</f>
        <v>10.32</v>
      </c>
      <c r="D201" s="30">
        <f>F201</f>
        <v>11.19291</v>
      </c>
      <c r="E201" s="30">
        <f>F201</f>
        <v>11.19291</v>
      </c>
      <c r="F201" s="30">
        <f>ROUND(11.19291,5)</f>
        <v>11.19291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ROUND(4.06,5)</f>
        <v>4.06</v>
      </c>
      <c r="D203" s="30">
        <f>F203</f>
        <v>186.33041</v>
      </c>
      <c r="E203" s="30">
        <f>F203</f>
        <v>186.33041</v>
      </c>
      <c r="F203" s="30">
        <f>ROUND(186.33041,5)</f>
        <v>186.33041</v>
      </c>
      <c r="G203" s="28"/>
      <c r="H203" s="38"/>
    </row>
    <row r="204" spans="1:8" ht="12.75" customHeight="1">
      <c r="A204" s="26">
        <v>44140</v>
      </c>
      <c r="B204" s="27"/>
      <c r="C204" s="30">
        <f>ROUND(4.06,5)</f>
        <v>4.06</v>
      </c>
      <c r="D204" s="30">
        <f>F204</f>
        <v>185.79959</v>
      </c>
      <c r="E204" s="30">
        <f>F204</f>
        <v>185.79959</v>
      </c>
      <c r="F204" s="30">
        <f>ROUND(185.79959,5)</f>
        <v>185.79959</v>
      </c>
      <c r="G204" s="28"/>
      <c r="H204" s="38"/>
    </row>
    <row r="205" spans="1:8" ht="12.75" customHeight="1">
      <c r="A205" s="26">
        <v>44231</v>
      </c>
      <c r="B205" s="27"/>
      <c r="C205" s="30">
        <f>ROUND(4.06,5)</f>
        <v>4.06</v>
      </c>
      <c r="D205" s="30">
        <f>F205</f>
        <v>188.0757</v>
      </c>
      <c r="E205" s="30">
        <f>F205</f>
        <v>188.0757</v>
      </c>
      <c r="F205" s="30">
        <f>ROUND(188.0757,5)</f>
        <v>188.0757</v>
      </c>
      <c r="G205" s="28"/>
      <c r="H205" s="38"/>
    </row>
    <row r="206" spans="1:8" ht="12.75" customHeight="1">
      <c r="A206" s="26">
        <v>44322</v>
      </c>
      <c r="B206" s="27"/>
      <c r="C206" s="30">
        <f>ROUND(4.06,5)</f>
        <v>4.06</v>
      </c>
      <c r="D206" s="30">
        <f>F206</f>
        <v>187.64744</v>
      </c>
      <c r="E206" s="30">
        <f>F206</f>
        <v>187.64744</v>
      </c>
      <c r="F206" s="30">
        <f>ROUND(187.64744,5)</f>
        <v>187.64744</v>
      </c>
      <c r="G206" s="28"/>
      <c r="H206" s="38"/>
    </row>
    <row r="207" spans="1:8" ht="12.75" customHeight="1">
      <c r="A207" s="26">
        <v>44413</v>
      </c>
      <c r="B207" s="27"/>
      <c r="C207" s="30">
        <f>ROUND(4.06,5)</f>
        <v>4.06</v>
      </c>
      <c r="D207" s="30">
        <f>F207</f>
        <v>189.8145</v>
      </c>
      <c r="E207" s="30">
        <f>F207</f>
        <v>189.8145</v>
      </c>
      <c r="F207" s="30">
        <f>ROUND(189.8145,5)</f>
        <v>189.8145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ROUND(2.4,5)</f>
        <v>2.4</v>
      </c>
      <c r="D209" s="30">
        <f>F209</f>
        <v>165.85635</v>
      </c>
      <c r="E209" s="30">
        <f>F209</f>
        <v>165.85635</v>
      </c>
      <c r="F209" s="30">
        <f>ROUND(165.85635,5)</f>
        <v>165.85635</v>
      </c>
      <c r="G209" s="28"/>
      <c r="H209" s="38"/>
    </row>
    <row r="210" spans="1:8" ht="12.75" customHeight="1">
      <c r="A210" s="26">
        <v>44140</v>
      </c>
      <c r="B210" s="27"/>
      <c r="C210" s="30">
        <f>ROUND(2.4,5)</f>
        <v>2.4</v>
      </c>
      <c r="D210" s="30">
        <f>F210</f>
        <v>167.79403</v>
      </c>
      <c r="E210" s="30">
        <f>F210</f>
        <v>167.79403</v>
      </c>
      <c r="F210" s="30">
        <f>ROUND(167.79403,5)</f>
        <v>167.79403</v>
      </c>
      <c r="G210" s="28"/>
      <c r="H210" s="38"/>
    </row>
    <row r="211" spans="1:8" ht="12.75" customHeight="1">
      <c r="A211" s="26">
        <v>44231</v>
      </c>
      <c r="B211" s="27"/>
      <c r="C211" s="30">
        <f>ROUND(2.4,5)</f>
        <v>2.4</v>
      </c>
      <c r="D211" s="30">
        <f>F211</f>
        <v>167.52827</v>
      </c>
      <c r="E211" s="30">
        <f>F211</f>
        <v>167.52827</v>
      </c>
      <c r="F211" s="30">
        <f>ROUND(167.52827,5)</f>
        <v>167.52827</v>
      </c>
      <c r="G211" s="28"/>
      <c r="H211" s="38"/>
    </row>
    <row r="212" spans="1:8" ht="12.75" customHeight="1">
      <c r="A212" s="26">
        <v>44322</v>
      </c>
      <c r="B212" s="27"/>
      <c r="C212" s="30">
        <f>ROUND(2.4,5)</f>
        <v>2.4</v>
      </c>
      <c r="D212" s="30">
        <f>F212</f>
        <v>169.58902</v>
      </c>
      <c r="E212" s="30">
        <f>F212</f>
        <v>169.58902</v>
      </c>
      <c r="F212" s="30">
        <f>ROUND(169.58902,5)</f>
        <v>169.58902</v>
      </c>
      <c r="G212" s="28"/>
      <c r="H212" s="38"/>
    </row>
    <row r="213" spans="1:8" ht="12.75" customHeight="1">
      <c r="A213" s="26">
        <v>44413</v>
      </c>
      <c r="B213" s="27"/>
      <c r="C213" s="30">
        <f>ROUND(2.4,5)</f>
        <v>2.4</v>
      </c>
      <c r="D213" s="30">
        <f>F213</f>
        <v>169.16721</v>
      </c>
      <c r="E213" s="30">
        <f>F213</f>
        <v>169.16721</v>
      </c>
      <c r="F213" s="30">
        <f>ROUND(169.16721,5)</f>
        <v>169.16721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ROUND(9.435,5)</f>
        <v>9.435</v>
      </c>
      <c r="D215" s="30">
        <f>F215</f>
        <v>9.58822</v>
      </c>
      <c r="E215" s="30">
        <f>F215</f>
        <v>9.58822</v>
      </c>
      <c r="F215" s="30">
        <f>ROUND(9.58822,5)</f>
        <v>9.58822</v>
      </c>
      <c r="G215" s="28"/>
      <c r="H215" s="38"/>
    </row>
    <row r="216" spans="1:8" ht="12.75" customHeight="1">
      <c r="A216" s="26">
        <v>44140</v>
      </c>
      <c r="B216" s="27"/>
      <c r="C216" s="30">
        <f>ROUND(9.435,5)</f>
        <v>9.435</v>
      </c>
      <c r="D216" s="30">
        <f>F216</f>
        <v>9.76435</v>
      </c>
      <c r="E216" s="30">
        <f>F216</f>
        <v>9.76435</v>
      </c>
      <c r="F216" s="30">
        <f>ROUND(9.76435,5)</f>
        <v>9.76435</v>
      </c>
      <c r="G216" s="28"/>
      <c r="H216" s="38"/>
    </row>
    <row r="217" spans="1:8" ht="12.75" customHeight="1">
      <c r="A217" s="26">
        <v>44231</v>
      </c>
      <c r="B217" s="27"/>
      <c r="C217" s="30">
        <f>ROUND(9.435,5)</f>
        <v>9.435</v>
      </c>
      <c r="D217" s="30">
        <f>F217</f>
        <v>9.94968</v>
      </c>
      <c r="E217" s="30">
        <f>F217</f>
        <v>9.94968</v>
      </c>
      <c r="F217" s="30">
        <f>ROUND(9.94968,5)</f>
        <v>9.94968</v>
      </c>
      <c r="G217" s="28"/>
      <c r="H217" s="38"/>
    </row>
    <row r="218" spans="1:8" ht="12.75" customHeight="1">
      <c r="A218" s="26">
        <v>44322</v>
      </c>
      <c r="B218" s="27"/>
      <c r="C218" s="30">
        <f>ROUND(9.435,5)</f>
        <v>9.435</v>
      </c>
      <c r="D218" s="30">
        <f>F218</f>
        <v>10.13746</v>
      </c>
      <c r="E218" s="30">
        <f>F218</f>
        <v>10.13746</v>
      </c>
      <c r="F218" s="30">
        <f>ROUND(10.13746,5)</f>
        <v>10.13746</v>
      </c>
      <c r="G218" s="28"/>
      <c r="H218" s="38"/>
    </row>
    <row r="219" spans="1:8" ht="12.75" customHeight="1">
      <c r="A219" s="26">
        <v>44413</v>
      </c>
      <c r="B219" s="27"/>
      <c r="C219" s="30">
        <f>ROUND(9.435,5)</f>
        <v>9.435</v>
      </c>
      <c r="D219" s="30">
        <f>F219</f>
        <v>10.35382</v>
      </c>
      <c r="E219" s="30">
        <f>F219</f>
        <v>10.35382</v>
      </c>
      <c r="F219" s="30">
        <f>ROUND(10.35382,5)</f>
        <v>10.35382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ROUND(10.7,5)</f>
        <v>10.7</v>
      </c>
      <c r="D221" s="30">
        <f>F221</f>
        <v>10.84799</v>
      </c>
      <c r="E221" s="30">
        <f>F221</f>
        <v>10.84799</v>
      </c>
      <c r="F221" s="30">
        <f>ROUND(10.84799,5)</f>
        <v>10.84799</v>
      </c>
      <c r="G221" s="28"/>
      <c r="H221" s="38"/>
    </row>
    <row r="222" spans="1:8" ht="12.75" customHeight="1">
      <c r="A222" s="26">
        <v>44140</v>
      </c>
      <c r="B222" s="27"/>
      <c r="C222" s="30">
        <f>ROUND(10.7,5)</f>
        <v>10.7</v>
      </c>
      <c r="D222" s="30">
        <f>F222</f>
        <v>11.01858</v>
      </c>
      <c r="E222" s="30">
        <f>F222</f>
        <v>11.01858</v>
      </c>
      <c r="F222" s="30">
        <f>ROUND(11.01858,5)</f>
        <v>11.01858</v>
      </c>
      <c r="G222" s="28"/>
      <c r="H222" s="38"/>
    </row>
    <row r="223" spans="1:8" ht="12.75" customHeight="1">
      <c r="A223" s="26">
        <v>44231</v>
      </c>
      <c r="B223" s="27"/>
      <c r="C223" s="30">
        <f>ROUND(10.7,5)</f>
        <v>10.7</v>
      </c>
      <c r="D223" s="30">
        <f>F223</f>
        <v>11.19699</v>
      </c>
      <c r="E223" s="30">
        <f>F223</f>
        <v>11.19699</v>
      </c>
      <c r="F223" s="30">
        <f>ROUND(11.19699,5)</f>
        <v>11.19699</v>
      </c>
      <c r="G223" s="28"/>
      <c r="H223" s="38"/>
    </row>
    <row r="224" spans="1:8" ht="12.75" customHeight="1">
      <c r="A224" s="26">
        <v>44322</v>
      </c>
      <c r="B224" s="27"/>
      <c r="C224" s="30">
        <f>ROUND(10.7,5)</f>
        <v>10.7</v>
      </c>
      <c r="D224" s="30">
        <f>F224</f>
        <v>11.37513</v>
      </c>
      <c r="E224" s="30">
        <f>F224</f>
        <v>11.37513</v>
      </c>
      <c r="F224" s="30">
        <f>ROUND(11.37513,5)</f>
        <v>11.37513</v>
      </c>
      <c r="G224" s="28"/>
      <c r="H224" s="38"/>
    </row>
    <row r="225" spans="1:8" ht="12.75" customHeight="1">
      <c r="A225" s="26">
        <v>44413</v>
      </c>
      <c r="B225" s="27"/>
      <c r="C225" s="30">
        <f>ROUND(10.7,5)</f>
        <v>10.7</v>
      </c>
      <c r="D225" s="30">
        <f>F225</f>
        <v>11.57533</v>
      </c>
      <c r="E225" s="30">
        <f>F225</f>
        <v>11.57533</v>
      </c>
      <c r="F225" s="30">
        <f>ROUND(11.57533,5)</f>
        <v>11.57533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ROUND(10.865,5)</f>
        <v>10.865</v>
      </c>
      <c r="D227" s="30">
        <f>F227</f>
        <v>11.01929</v>
      </c>
      <c r="E227" s="30">
        <f>F227</f>
        <v>11.01929</v>
      </c>
      <c r="F227" s="30">
        <f>ROUND(11.01929,5)</f>
        <v>11.01929</v>
      </c>
      <c r="G227" s="28"/>
      <c r="H227" s="38"/>
    </row>
    <row r="228" spans="1:8" ht="12.75" customHeight="1">
      <c r="A228" s="26">
        <v>44140</v>
      </c>
      <c r="B228" s="27"/>
      <c r="C228" s="30">
        <f>ROUND(10.865,5)</f>
        <v>10.865</v>
      </c>
      <c r="D228" s="30">
        <f>F228</f>
        <v>11.19758</v>
      </c>
      <c r="E228" s="30">
        <f>F228</f>
        <v>11.19758</v>
      </c>
      <c r="F228" s="30">
        <f>ROUND(11.19758,5)</f>
        <v>11.19758</v>
      </c>
      <c r="G228" s="28"/>
      <c r="H228" s="38"/>
    </row>
    <row r="229" spans="1:8" ht="12.75" customHeight="1">
      <c r="A229" s="26">
        <v>44231</v>
      </c>
      <c r="B229" s="27"/>
      <c r="C229" s="30">
        <f>ROUND(10.865,5)</f>
        <v>10.865</v>
      </c>
      <c r="D229" s="30">
        <f>F229</f>
        <v>11.38478</v>
      </c>
      <c r="E229" s="30">
        <f>F229</f>
        <v>11.38478</v>
      </c>
      <c r="F229" s="30">
        <f>ROUND(11.38478,5)</f>
        <v>11.38478</v>
      </c>
      <c r="G229" s="28"/>
      <c r="H229" s="38"/>
    </row>
    <row r="230" spans="1:8" ht="12.75" customHeight="1">
      <c r="A230" s="26">
        <v>44322</v>
      </c>
      <c r="B230" s="27"/>
      <c r="C230" s="30">
        <f>ROUND(10.865,5)</f>
        <v>10.865</v>
      </c>
      <c r="D230" s="30">
        <f>F230</f>
        <v>11.57198</v>
      </c>
      <c r="E230" s="30">
        <f>F230</f>
        <v>11.57198</v>
      </c>
      <c r="F230" s="30">
        <f>ROUND(11.57198,5)</f>
        <v>11.57198</v>
      </c>
      <c r="G230" s="28"/>
      <c r="H230" s="38"/>
    </row>
    <row r="231" spans="1:8" ht="12.75" customHeight="1">
      <c r="A231" s="26">
        <v>44413</v>
      </c>
      <c r="B231" s="27"/>
      <c r="C231" s="30">
        <f>ROUND(10.865,5)</f>
        <v>10.865</v>
      </c>
      <c r="D231" s="30">
        <f>F231</f>
        <v>11.78285</v>
      </c>
      <c r="E231" s="30">
        <f>F231</f>
        <v>11.78285</v>
      </c>
      <c r="F231" s="30">
        <f>ROUND(11.78285,5)</f>
        <v>11.78285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ROUND(738.542,3)</f>
        <v>738.542</v>
      </c>
      <c r="D233" s="31">
        <f>F233</f>
        <v>744.502</v>
      </c>
      <c r="E233" s="31">
        <f>F233</f>
        <v>744.502</v>
      </c>
      <c r="F233" s="31">
        <f>ROUND(744.502,3)</f>
        <v>744.502</v>
      </c>
      <c r="G233" s="28"/>
      <c r="H233" s="38"/>
    </row>
    <row r="234" spans="1:8" ht="12.75" customHeight="1">
      <c r="A234" s="26">
        <v>44140</v>
      </c>
      <c r="B234" s="27"/>
      <c r="C234" s="31">
        <f>ROUND(738.542,3)</f>
        <v>738.542</v>
      </c>
      <c r="D234" s="31">
        <f>F234</f>
        <v>753.087</v>
      </c>
      <c r="E234" s="31">
        <f>F234</f>
        <v>753.087</v>
      </c>
      <c r="F234" s="31">
        <f>ROUND(753.087,3)</f>
        <v>753.087</v>
      </c>
      <c r="G234" s="28"/>
      <c r="H234" s="38"/>
    </row>
    <row r="235" spans="1:8" ht="12.75" customHeight="1">
      <c r="A235" s="26">
        <v>44231</v>
      </c>
      <c r="B235" s="27"/>
      <c r="C235" s="31">
        <f>ROUND(738.542,3)</f>
        <v>738.542</v>
      </c>
      <c r="D235" s="31">
        <f>F235</f>
        <v>762.123</v>
      </c>
      <c r="E235" s="31">
        <f>F235</f>
        <v>762.123</v>
      </c>
      <c r="F235" s="31">
        <f>ROUND(762.123,3)</f>
        <v>762.123</v>
      </c>
      <c r="G235" s="28"/>
      <c r="H235" s="38"/>
    </row>
    <row r="236" spans="1:8" ht="12.75" customHeight="1">
      <c r="A236" s="26">
        <v>44322</v>
      </c>
      <c r="B236" s="27"/>
      <c r="C236" s="31">
        <f>ROUND(738.542,3)</f>
        <v>738.542</v>
      </c>
      <c r="D236" s="31">
        <f>F236</f>
        <v>771.314</v>
      </c>
      <c r="E236" s="31">
        <f>F236</f>
        <v>771.314</v>
      </c>
      <c r="F236" s="31">
        <f>ROUND(771.314,3)</f>
        <v>771.314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ROUND(720.682,3)</f>
        <v>720.682</v>
      </c>
      <c r="D238" s="31">
        <f>F238</f>
        <v>726.498</v>
      </c>
      <c r="E238" s="31">
        <f>F238</f>
        <v>726.498</v>
      </c>
      <c r="F238" s="31">
        <f>ROUND(726.498,3)</f>
        <v>726.498</v>
      </c>
      <c r="G238" s="28"/>
      <c r="H238" s="38"/>
    </row>
    <row r="239" spans="1:8" ht="12.75" customHeight="1">
      <c r="A239" s="26">
        <v>44140</v>
      </c>
      <c r="B239" s="27"/>
      <c r="C239" s="31">
        <f>ROUND(720.682,3)</f>
        <v>720.682</v>
      </c>
      <c r="D239" s="31">
        <f>F239</f>
        <v>734.876</v>
      </c>
      <c r="E239" s="31">
        <f>F239</f>
        <v>734.876</v>
      </c>
      <c r="F239" s="31">
        <f>ROUND(734.876,3)</f>
        <v>734.876</v>
      </c>
      <c r="G239" s="28"/>
      <c r="H239" s="38"/>
    </row>
    <row r="240" spans="1:8" ht="12.75" customHeight="1">
      <c r="A240" s="26">
        <v>44231</v>
      </c>
      <c r="B240" s="27"/>
      <c r="C240" s="31">
        <f>ROUND(720.682,3)</f>
        <v>720.682</v>
      </c>
      <c r="D240" s="31">
        <f>F240</f>
        <v>743.693</v>
      </c>
      <c r="E240" s="31">
        <f>F240</f>
        <v>743.693</v>
      </c>
      <c r="F240" s="31">
        <f>ROUND(743.693,3)</f>
        <v>743.693</v>
      </c>
      <c r="G240" s="28"/>
      <c r="H240" s="38"/>
    </row>
    <row r="241" spans="1:8" ht="12.75" customHeight="1">
      <c r="A241" s="26">
        <v>44322</v>
      </c>
      <c r="B241" s="27"/>
      <c r="C241" s="31">
        <f>ROUND(720.682,3)</f>
        <v>720.682</v>
      </c>
      <c r="D241" s="31">
        <f>F241</f>
        <v>752.661</v>
      </c>
      <c r="E241" s="31">
        <f>F241</f>
        <v>752.661</v>
      </c>
      <c r="F241" s="31">
        <f>ROUND(752.661,3)</f>
        <v>752.661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ROUND(808.152,3)</f>
        <v>808.152</v>
      </c>
      <c r="D243" s="31">
        <f>F243</f>
        <v>814.674</v>
      </c>
      <c r="E243" s="31">
        <f>F243</f>
        <v>814.674</v>
      </c>
      <c r="F243" s="31">
        <f>ROUND(814.674,3)</f>
        <v>814.674</v>
      </c>
      <c r="G243" s="28"/>
      <c r="H243" s="38"/>
    </row>
    <row r="244" spans="1:8" ht="12.75" customHeight="1">
      <c r="A244" s="26">
        <v>44140</v>
      </c>
      <c r="B244" s="27"/>
      <c r="C244" s="31">
        <f>ROUND(808.152,3)</f>
        <v>808.152</v>
      </c>
      <c r="D244" s="31">
        <f>F244</f>
        <v>824.068</v>
      </c>
      <c r="E244" s="31">
        <f>F244</f>
        <v>824.068</v>
      </c>
      <c r="F244" s="31">
        <f>ROUND(824.068,3)</f>
        <v>824.068</v>
      </c>
      <c r="G244" s="28"/>
      <c r="H244" s="38"/>
    </row>
    <row r="245" spans="1:8" ht="12.75" customHeight="1">
      <c r="A245" s="26">
        <v>44231</v>
      </c>
      <c r="B245" s="27"/>
      <c r="C245" s="31">
        <f>ROUND(808.152,3)</f>
        <v>808.152</v>
      </c>
      <c r="D245" s="31">
        <f>F245</f>
        <v>833.956</v>
      </c>
      <c r="E245" s="31">
        <f>F245</f>
        <v>833.956</v>
      </c>
      <c r="F245" s="31">
        <f>ROUND(833.956,3)</f>
        <v>833.956</v>
      </c>
      <c r="G245" s="28"/>
      <c r="H245" s="38"/>
    </row>
    <row r="246" spans="1:8" ht="12.75" customHeight="1">
      <c r="A246" s="26">
        <v>44322</v>
      </c>
      <c r="B246" s="27"/>
      <c r="C246" s="31">
        <f>ROUND(808.152,3)</f>
        <v>808.152</v>
      </c>
      <c r="D246" s="31">
        <f>F246</f>
        <v>844.013</v>
      </c>
      <c r="E246" s="31">
        <f>F246</f>
        <v>844.013</v>
      </c>
      <c r="F246" s="31">
        <f>ROUND(844.013,3)</f>
        <v>844.013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ROUND(708.644,3)</f>
        <v>708.644</v>
      </c>
      <c r="D248" s="31">
        <f>F248</f>
        <v>714.363</v>
      </c>
      <c r="E248" s="31">
        <f>F248</f>
        <v>714.363</v>
      </c>
      <c r="F248" s="31">
        <f>ROUND(714.363,3)</f>
        <v>714.363</v>
      </c>
      <c r="G248" s="28"/>
      <c r="H248" s="38"/>
    </row>
    <row r="249" spans="1:8" ht="12.75" customHeight="1">
      <c r="A249" s="26">
        <v>44140</v>
      </c>
      <c r="B249" s="27"/>
      <c r="C249" s="31">
        <f>ROUND(708.644,3)</f>
        <v>708.644</v>
      </c>
      <c r="D249" s="31">
        <f>F249</f>
        <v>722.601</v>
      </c>
      <c r="E249" s="31">
        <f>F249</f>
        <v>722.601</v>
      </c>
      <c r="F249" s="31">
        <f>ROUND(722.601,3)</f>
        <v>722.601</v>
      </c>
      <c r="G249" s="28"/>
      <c r="H249" s="38"/>
    </row>
    <row r="250" spans="1:8" ht="12.75" customHeight="1">
      <c r="A250" s="26">
        <v>44231</v>
      </c>
      <c r="B250" s="27"/>
      <c r="C250" s="31">
        <f>ROUND(708.644,3)</f>
        <v>708.644</v>
      </c>
      <c r="D250" s="31">
        <f>F250</f>
        <v>731.271</v>
      </c>
      <c r="E250" s="31">
        <f>F250</f>
        <v>731.271</v>
      </c>
      <c r="F250" s="31">
        <f>ROUND(731.271,3)</f>
        <v>731.271</v>
      </c>
      <c r="G250" s="28"/>
      <c r="H250" s="38"/>
    </row>
    <row r="251" spans="1:8" ht="12.75" customHeight="1">
      <c r="A251" s="26">
        <v>44322</v>
      </c>
      <c r="B251" s="27"/>
      <c r="C251" s="31">
        <f>ROUND(708.644,3)</f>
        <v>708.644</v>
      </c>
      <c r="D251" s="31">
        <f>F251</f>
        <v>740.089</v>
      </c>
      <c r="E251" s="31">
        <f>F251</f>
        <v>740.089</v>
      </c>
      <c r="F251" s="31">
        <f>ROUND(740.089,3)</f>
        <v>740.089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ROUND(252.341189035076,3)</f>
        <v>252.341</v>
      </c>
      <c r="D253" s="31">
        <f>F253</f>
        <v>254.427</v>
      </c>
      <c r="E253" s="31">
        <f>F253</f>
        <v>254.427</v>
      </c>
      <c r="F253" s="31">
        <f>ROUND(254.427,3)</f>
        <v>254.427</v>
      </c>
      <c r="G253" s="28"/>
      <c r="H253" s="38"/>
    </row>
    <row r="254" spans="1:8" ht="12.75" customHeight="1">
      <c r="A254" s="26">
        <v>44140</v>
      </c>
      <c r="B254" s="27"/>
      <c r="C254" s="31">
        <f>ROUND(252.341189035076,3)</f>
        <v>252.341</v>
      </c>
      <c r="D254" s="31">
        <f>F254</f>
        <v>257.424</v>
      </c>
      <c r="E254" s="31">
        <f>F254</f>
        <v>257.424</v>
      </c>
      <c r="F254" s="31">
        <f>ROUND(257.424,3)</f>
        <v>257.424</v>
      </c>
      <c r="G254" s="28"/>
      <c r="H254" s="38"/>
    </row>
    <row r="255" spans="1:8" ht="12.75" customHeight="1">
      <c r="A255" s="26">
        <v>44231</v>
      </c>
      <c r="B255" s="27"/>
      <c r="C255" s="31">
        <f>ROUND(252.341189035076,3)</f>
        <v>252.341</v>
      </c>
      <c r="D255" s="31">
        <f>F255</f>
        <v>260.574</v>
      </c>
      <c r="E255" s="31">
        <f>F255</f>
        <v>260.574</v>
      </c>
      <c r="F255" s="31">
        <f>ROUND(260.574,3)</f>
        <v>260.574</v>
      </c>
      <c r="G255" s="28"/>
      <c r="H255" s="38"/>
    </row>
    <row r="256" spans="1:8" ht="12.75" customHeight="1">
      <c r="A256" s="26">
        <v>44322</v>
      </c>
      <c r="B256" s="27"/>
      <c r="C256" s="31">
        <f>ROUND(252.341189035076,3)</f>
        <v>252.341</v>
      </c>
      <c r="D256" s="31">
        <f>F256</f>
        <v>263.777</v>
      </c>
      <c r="E256" s="31">
        <f>F256</f>
        <v>263.777</v>
      </c>
      <c r="F256" s="31">
        <f>ROUND(263.777,3)</f>
        <v>263.777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ROUND(700.556,3)</f>
        <v>700.556</v>
      </c>
      <c r="D258" s="31">
        <f>F258</f>
        <v>706.209</v>
      </c>
      <c r="E258" s="31">
        <f>F258</f>
        <v>706.209</v>
      </c>
      <c r="F258" s="31">
        <f>ROUND(706.209,3)</f>
        <v>706.209</v>
      </c>
      <c r="G258" s="28"/>
      <c r="H258" s="38"/>
    </row>
    <row r="259" spans="1:8" ht="12.75" customHeight="1">
      <c r="A259" s="26">
        <v>44140</v>
      </c>
      <c r="B259" s="27"/>
      <c r="C259" s="31">
        <f>ROUND(700.556,3)</f>
        <v>700.556</v>
      </c>
      <c r="D259" s="31">
        <f>F259</f>
        <v>714.353</v>
      </c>
      <c r="E259" s="31">
        <f>F259</f>
        <v>714.353</v>
      </c>
      <c r="F259" s="31">
        <f>ROUND(714.353,3)</f>
        <v>714.353</v>
      </c>
      <c r="G259" s="28"/>
      <c r="H259" s="38"/>
    </row>
    <row r="260" spans="1:8" ht="12.75" customHeight="1">
      <c r="A260" s="26">
        <v>44231</v>
      </c>
      <c r="B260" s="27"/>
      <c r="C260" s="31">
        <f>ROUND(700.556,3)</f>
        <v>700.556</v>
      </c>
      <c r="D260" s="31">
        <f>F260</f>
        <v>722.924</v>
      </c>
      <c r="E260" s="31">
        <f>F260</f>
        <v>722.924</v>
      </c>
      <c r="F260" s="31">
        <f>ROUND(722.924,3)</f>
        <v>722.924</v>
      </c>
      <c r="G260" s="28"/>
      <c r="H260" s="38"/>
    </row>
    <row r="261" spans="1:8" ht="12.75" customHeight="1">
      <c r="A261" s="26">
        <v>44322</v>
      </c>
      <c r="B261" s="27"/>
      <c r="C261" s="31">
        <f>ROUND(700.556,3)</f>
        <v>700.556</v>
      </c>
      <c r="D261" s="31">
        <f>F261</f>
        <v>731.642</v>
      </c>
      <c r="E261" s="31">
        <f>F261</f>
        <v>731.642</v>
      </c>
      <c r="F261" s="31">
        <f>ROUND(731.642,3)</f>
        <v>731.642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ROUND(93.3186421952508,2)</f>
        <v>93.32</v>
      </c>
      <c r="D263" s="28">
        <f>F263</f>
        <v>87.63</v>
      </c>
      <c r="E263" s="28">
        <f>F263</f>
        <v>87.63</v>
      </c>
      <c r="F263" s="28">
        <f>ROUND(87.6333589271391,2)</f>
        <v>87.63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ROUND(91.8745324884758,2)</f>
        <v>91.87</v>
      </c>
      <c r="D265" s="28">
        <f>F265</f>
        <v>84.08</v>
      </c>
      <c r="E265" s="28">
        <f>F265</f>
        <v>84.08</v>
      </c>
      <c r="F265" s="28">
        <f>ROUND(84.0752606917178,2)</f>
        <v>84.08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ROUND(101.764518120663,2)</f>
        <v>101.76</v>
      </c>
      <c r="D267" s="28">
        <f>F267</f>
        <v>101.76</v>
      </c>
      <c r="E267" s="28">
        <f>F267</f>
        <v>101.76</v>
      </c>
      <c r="F267" s="28">
        <f>ROUND(101.764518120663,2)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ROUND(101.764518120663,2)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ROUND(93.3186421952508,5)</f>
        <v>93.31864</v>
      </c>
      <c r="D271" s="30">
        <f>F271</f>
        <v>94.09268</v>
      </c>
      <c r="E271" s="30">
        <f>F271</f>
        <v>94.09268</v>
      </c>
      <c r="F271" s="30">
        <f>ROUND(94.0926794465612,5)</f>
        <v>94.09268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ROUND(93.3186421952508,5)</f>
        <v>93.31864</v>
      </c>
      <c r="D273" s="30">
        <f>F273</f>
        <v>92.39483</v>
      </c>
      <c r="E273" s="30">
        <f>F273</f>
        <v>92.39483</v>
      </c>
      <c r="F273" s="30">
        <f>ROUND(92.394832636293,5)</f>
        <v>92.39483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ROUND(93.3186421952508,5)</f>
        <v>93.31864</v>
      </c>
      <c r="D275" s="30">
        <f>F275</f>
        <v>90.67003</v>
      </c>
      <c r="E275" s="30">
        <f>F275</f>
        <v>90.67003</v>
      </c>
      <c r="F275" s="30">
        <f>ROUND(90.6700343298888,5)</f>
        <v>90.67003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ROUND(93.3186421952508,5)</f>
        <v>93.31864</v>
      </c>
      <c r="D277" s="30">
        <f>F277</f>
        <v>89.76333</v>
      </c>
      <c r="E277" s="30">
        <f>F277</f>
        <v>89.76333</v>
      </c>
      <c r="F277" s="30">
        <f>ROUND(89.7633259488438,5)</f>
        <v>89.76333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ROUND(93.3186421952508,5)</f>
        <v>93.31864</v>
      </c>
      <c r="D279" s="30">
        <f>F279</f>
        <v>91.18788</v>
      </c>
      <c r="E279" s="30">
        <f>F279</f>
        <v>91.18788</v>
      </c>
      <c r="F279" s="30">
        <f>ROUND(91.1878782683203,5)</f>
        <v>91.18788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ROUND(93.3186421952508,5)</f>
        <v>93.31864</v>
      </c>
      <c r="D281" s="30">
        <f>F281</f>
        <v>90.78245</v>
      </c>
      <c r="E281" s="30">
        <f>F281</f>
        <v>90.78245</v>
      </c>
      <c r="F281" s="30">
        <f>ROUND(90.7824541178725,5)</f>
        <v>90.78245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ROUND(93.3186421952508,5)</f>
        <v>93.31864</v>
      </c>
      <c r="D283" s="30">
        <f>F283</f>
        <v>91.09085</v>
      </c>
      <c r="E283" s="30">
        <f>F283</f>
        <v>91.09085</v>
      </c>
      <c r="F283" s="30">
        <f>ROUND(91.0908492476087,5)</f>
        <v>91.09085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ROUND(93.3186421952508,5)</f>
        <v>93.31864</v>
      </c>
      <c r="D285" s="30">
        <f>F285</f>
        <v>94.3938</v>
      </c>
      <c r="E285" s="30">
        <f>F285</f>
        <v>94.3938</v>
      </c>
      <c r="F285" s="30">
        <f>ROUND(94.3937970505984,5)</f>
        <v>94.3938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ROUND(93.3186421952508,2)</f>
        <v>93.32</v>
      </c>
      <c r="D287" s="28">
        <f>F287</f>
        <v>93.32</v>
      </c>
      <c r="E287" s="28">
        <f>F287</f>
        <v>93.32</v>
      </c>
      <c r="F287" s="28">
        <f>ROUND(93.3186421952508,2)</f>
        <v>93.32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ROUND(93.3186421952508,2)</f>
        <v>93.32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ROUND(91.8745324884758,5)</f>
        <v>91.87453</v>
      </c>
      <c r="D291" s="30">
        <f>F291</f>
        <v>82.40921</v>
      </c>
      <c r="E291" s="30">
        <f>F291</f>
        <v>82.40921</v>
      </c>
      <c r="F291" s="30">
        <f>ROUND(82.4092127294727,5)</f>
        <v>82.40921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ROUND(91.8745324884758,5)</f>
        <v>91.87453</v>
      </c>
      <c r="D293" s="30">
        <f>F293</f>
        <v>79.10778</v>
      </c>
      <c r="E293" s="30">
        <f>F293</f>
        <v>79.10778</v>
      </c>
      <c r="F293" s="30">
        <f>ROUND(79.1077753874111,5)</f>
        <v>79.10778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ROUND(91.8745324884758,5)</f>
        <v>91.87453</v>
      </c>
      <c r="D295" s="30">
        <f>F295</f>
        <v>77.67265</v>
      </c>
      <c r="E295" s="30">
        <f>F295</f>
        <v>77.67265</v>
      </c>
      <c r="F295" s="30">
        <f>ROUND(77.6726549809541,5)</f>
        <v>77.67265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ROUND(91.8745324884758,5)</f>
        <v>91.87453</v>
      </c>
      <c r="D297" s="30">
        <f>F297</f>
        <v>79.81248</v>
      </c>
      <c r="E297" s="30">
        <f>F297</f>
        <v>79.81248</v>
      </c>
      <c r="F297" s="30">
        <f>ROUND(79.8124843493587,5)</f>
        <v>79.81248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ROUND(91.8745324884758,5)</f>
        <v>91.87453</v>
      </c>
      <c r="D299" s="30">
        <f>F299</f>
        <v>83.91985</v>
      </c>
      <c r="E299" s="30">
        <f>F299</f>
        <v>83.91985</v>
      </c>
      <c r="F299" s="30">
        <f>ROUND(83.9198545958007,5)</f>
        <v>83.91985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ROUND(91.8745324884758,5)</f>
        <v>91.87453</v>
      </c>
      <c r="D301" s="30">
        <f>F301</f>
        <v>82.56626</v>
      </c>
      <c r="E301" s="30">
        <f>F301</f>
        <v>82.56626</v>
      </c>
      <c r="F301" s="30">
        <f>ROUND(82.56626031332,5)</f>
        <v>82.56626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ROUND(91.8745324884758,5)</f>
        <v>91.87453</v>
      </c>
      <c r="D303" s="30">
        <f>F303</f>
        <v>84.70054</v>
      </c>
      <c r="E303" s="30">
        <f>F303</f>
        <v>84.70054</v>
      </c>
      <c r="F303" s="30">
        <f>ROUND(84.7005427994467,5)</f>
        <v>84.70054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ROUND(91.8745324884758,5)</f>
        <v>91.87453</v>
      </c>
      <c r="D305" s="30">
        <f>F305</f>
        <v>90.50265</v>
      </c>
      <c r="E305" s="30">
        <f>F305</f>
        <v>90.50265</v>
      </c>
      <c r="F305" s="30">
        <f>ROUND(90.5026517038133,5)</f>
        <v>90.50265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ROUND(91.8745324884758,2)</f>
        <v>91.87</v>
      </c>
      <c r="D307" s="28">
        <f>F307</f>
        <v>91.87</v>
      </c>
      <c r="E307" s="28">
        <f>F307</f>
        <v>91.87</v>
      </c>
      <c r="F307" s="28">
        <f>ROUND(91.8745324884758,2)</f>
        <v>91.87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ROUND(91.8745324884758,2)</f>
        <v>91.87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2020-05-26T15:51:07Z</dcterms:modified>
  <cp:category/>
  <cp:version/>
  <cp:contentType/>
  <cp:contentStatus/>
</cp:coreProperties>
</file>