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<sst xmlns="http://schemas.openxmlformats.org/spreadsheetml/2006/main" count="100" uniqueCount="100">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</sst>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J9" sqref="J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42424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ROUND(1.89,5)</f>
        <v>1.89</v>
      </c>
      <c r="D6" s="25">
        <f>F6</f>
        <v>1.89</v>
      </c>
      <c r="E6" s="25">
        <f>F6</f>
        <v>1.89</v>
      </c>
      <c r="F6" s="25">
        <f>ROUND(1.89,5)</f>
        <v>1.89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ROUND(1.95,5)</f>
        <v>1.95</v>
      </c>
      <c r="D8" s="25">
        <f>F8</f>
        <v>1.95</v>
      </c>
      <c r="E8" s="25">
        <f>F8</f>
        <v>1.95</v>
      </c>
      <c r="F8" s="25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ROUND(2.03,5)</f>
        <v>2.03</v>
      </c>
      <c r="D10" s="25">
        <f>F10</f>
        <v>2.03</v>
      </c>
      <c r="E10" s="25">
        <f>F10</f>
        <v>2.03</v>
      </c>
      <c r="F10" s="25">
        <f>ROUND(2.03,5)</f>
        <v>2.03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ROUND(2.36,5)</f>
        <v>2.36</v>
      </c>
      <c r="D12" s="25">
        <f>F12</f>
        <v>2.36</v>
      </c>
      <c r="E12" s="25">
        <f>F12</f>
        <v>2.36</v>
      </c>
      <c r="F12" s="25">
        <f>ROUND(2.36,5)</f>
        <v>2.36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ROUND(10.78,5)</f>
        <v>10.78</v>
      </c>
      <c r="D14" s="25">
        <f>F14</f>
        <v>10.78</v>
      </c>
      <c r="E14" s="25">
        <f>F14</f>
        <v>10.78</v>
      </c>
      <c r="F14" s="25">
        <f>ROUND(10.78,5)</f>
        <v>10.78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ROUND(9.175,5)</f>
        <v>9.175</v>
      </c>
      <c r="D16" s="25">
        <f>F16</f>
        <v>9.175</v>
      </c>
      <c r="E16" s="25">
        <f>F16</f>
        <v>9.175</v>
      </c>
      <c r="F16" s="25">
        <f>ROUND(9.175,5)</f>
        <v>9.175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ROUND(9.31,3)</f>
        <v>9.31</v>
      </c>
      <c r="D18" s="27">
        <f>F18</f>
        <v>9.31</v>
      </c>
      <c r="E18" s="27">
        <f>F18</f>
        <v>9.31</v>
      </c>
      <c r="F18" s="27">
        <f>ROUND(9.31,3)</f>
        <v>9.31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ROUND(1.84,3)</f>
        <v>1.84</v>
      </c>
      <c r="D20" s="27">
        <f>F20</f>
        <v>1.84</v>
      </c>
      <c r="E20" s="27">
        <f>F20</f>
        <v>1.84</v>
      </c>
      <c r="F20" s="27">
        <f>ROUND(1.84,3)</f>
        <v>1.84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ROUND(8.22,3)</f>
        <v>8.22</v>
      </c>
      <c r="D24" s="27">
        <f>F24</f>
        <v>8.22</v>
      </c>
      <c r="E24" s="27">
        <f>F24</f>
        <v>8.22</v>
      </c>
      <c r="F24" s="27">
        <f>ROUND(8.22,3)</f>
        <v>8.22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ROUND(8.6,3)</f>
        <v>8.6</v>
      </c>
      <c r="D26" s="27">
        <f>F26</f>
        <v>8.6</v>
      </c>
      <c r="E26" s="27">
        <f>F26</f>
        <v>8.6</v>
      </c>
      <c r="F26" s="27">
        <f>ROUND(8.6,3)</f>
        <v>8.6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ROUND(8.815,3)</f>
        <v>8.815</v>
      </c>
      <c r="D28" s="27">
        <f>F28</f>
        <v>8.815</v>
      </c>
      <c r="E28" s="27">
        <f>F28</f>
        <v>8.815</v>
      </c>
      <c r="F28" s="27">
        <f>ROUND(8.815,3)</f>
        <v>8.815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ROUND(8.975,3)</f>
        <v>8.975</v>
      </c>
      <c r="D30" s="27">
        <f>F30</f>
        <v>8.975</v>
      </c>
      <c r="E30" s="27">
        <f>F30</f>
        <v>8.975</v>
      </c>
      <c r="F30" s="27">
        <f>ROUND(8.975,3)</f>
        <v>8.975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ROUND(9.865,3)</f>
        <v>9.865</v>
      </c>
      <c r="D32" s="27">
        <f>F32</f>
        <v>9.865</v>
      </c>
      <c r="E32" s="27">
        <f>F32</f>
        <v>9.865</v>
      </c>
      <c r="F32" s="27">
        <f>ROUND(9.865,3)</f>
        <v>9.865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ROUND(1.885,3)</f>
        <v>1.885</v>
      </c>
      <c r="D34" s="27">
        <f>F34</f>
        <v>1.885</v>
      </c>
      <c r="E34" s="27">
        <f>F34</f>
        <v>1.885</v>
      </c>
      <c r="F34" s="27">
        <f>ROUND(1.885,3)</f>
        <v>1.885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ROUND(1.05,5)</f>
        <v>1.05</v>
      </c>
      <c r="D36" s="25">
        <f>F36</f>
        <v>1.05</v>
      </c>
      <c r="E36" s="25">
        <f>F36</f>
        <v>1.05</v>
      </c>
      <c r="F36" s="25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ROUND(1.83,3)</f>
        <v>1.83</v>
      </c>
      <c r="D38" s="27">
        <f>F38</f>
        <v>1.83</v>
      </c>
      <c r="E38" s="27">
        <f>F38</f>
        <v>1.83</v>
      </c>
      <c r="F38" s="27">
        <f>ROUND(1.83,3)</f>
        <v>1.83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ROUND(9.75,3)</f>
        <v>9.75</v>
      </c>
      <c r="D40" s="27">
        <f>F40</f>
        <v>9.75</v>
      </c>
      <c r="E40" s="27">
        <f>F40</f>
        <v>9.75</v>
      </c>
      <c r="F40" s="27">
        <f>ROUND(9.75,3)</f>
        <v>9.75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ROUND(1.89,5)</f>
        <v>1.89</v>
      </c>
      <c r="D42" s="25">
        <f>F42</f>
        <v>123.3636</v>
      </c>
      <c r="E42" s="25">
        <f>F42</f>
        <v>123.3636</v>
      </c>
      <c r="F42" s="25">
        <f>ROUND(123.3636,5)</f>
        <v>123.3636</v>
      </c>
      <c r="G42" s="24"/>
      <c r="H42" s="36"/>
    </row>
    <row r="43" spans="1:8" ht="12.75" customHeight="1">
      <c r="A43" s="22">
        <v>42586</v>
      </c>
      <c r="B43" s="22"/>
      <c r="C43" s="25">
        <f>ROUND(1.89,5)</f>
        <v>1.89</v>
      </c>
      <c r="D43" s="25">
        <f>F43</f>
        <v>124.46192</v>
      </c>
      <c r="E43" s="25">
        <f>F43</f>
        <v>124.46192</v>
      </c>
      <c r="F43" s="25">
        <f>ROUND(124.46192,5)</f>
        <v>124.46192</v>
      </c>
      <c r="G43" s="24"/>
      <c r="H43" s="36"/>
    </row>
    <row r="44" spans="1:8" ht="12.75" customHeight="1">
      <c r="A44" s="22">
        <v>42677</v>
      </c>
      <c r="B44" s="22"/>
      <c r="C44" s="25">
        <f>ROUND(1.89,5)</f>
        <v>1.89</v>
      </c>
      <c r="D44" s="25">
        <f>F44</f>
        <v>126.87002</v>
      </c>
      <c r="E44" s="25">
        <f>F44</f>
        <v>126.87002</v>
      </c>
      <c r="F44" s="25">
        <f>ROUND(126.87002,5)</f>
        <v>126.87002</v>
      </c>
      <c r="G44" s="24"/>
      <c r="H44" s="36"/>
    </row>
    <row r="45" spans="1:8" ht="12.75" customHeight="1">
      <c r="A45" s="22">
        <v>42768</v>
      </c>
      <c r="B45" s="22"/>
      <c r="C45" s="25">
        <f>ROUND(1.89,5)</f>
        <v>1.89</v>
      </c>
      <c r="D45" s="25">
        <f>F45</f>
        <v>129.54571</v>
      </c>
      <c r="E45" s="25">
        <f>F45</f>
        <v>129.54571</v>
      </c>
      <c r="F45" s="25">
        <f>ROUND(129.54571,5)</f>
        <v>129.54571</v>
      </c>
      <c r="G45" s="24"/>
      <c r="H45" s="36"/>
    </row>
    <row r="46" spans="1:8" ht="12.75" customHeight="1">
      <c r="A46" s="22">
        <v>42859</v>
      </c>
      <c r="B46" s="22"/>
      <c r="C46" s="25">
        <f>ROUND(1.89,5)</f>
        <v>1.89</v>
      </c>
      <c r="D46" s="25">
        <f>F46</f>
        <v>132.03528</v>
      </c>
      <c r="E46" s="25">
        <f>F46</f>
        <v>132.03528</v>
      </c>
      <c r="F46" s="25">
        <f>ROUND(132.03528,5)</f>
        <v>132.03528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ROUND(9.705,5)</f>
        <v>9.705</v>
      </c>
      <c r="D48" s="25">
        <f>F48</f>
        <v>9.76187</v>
      </c>
      <c r="E48" s="25">
        <f>F48</f>
        <v>9.76187</v>
      </c>
      <c r="F48" s="25">
        <f>ROUND(9.76187,5)</f>
        <v>9.76187</v>
      </c>
      <c r="G48" s="24"/>
      <c r="H48" s="36"/>
    </row>
    <row r="49" spans="1:8" ht="12.75" customHeight="1">
      <c r="A49" s="22">
        <v>42586</v>
      </c>
      <c r="B49" s="22"/>
      <c r="C49" s="25">
        <f>ROUND(9.705,5)</f>
        <v>9.705</v>
      </c>
      <c r="D49" s="25">
        <f>F49</f>
        <v>9.83327</v>
      </c>
      <c r="E49" s="25">
        <f>F49</f>
        <v>9.83327</v>
      </c>
      <c r="F49" s="25">
        <f>ROUND(9.83327,5)</f>
        <v>9.83327</v>
      </c>
      <c r="G49" s="24"/>
      <c r="H49" s="36"/>
    </row>
    <row r="50" spans="1:8" ht="12.75" customHeight="1">
      <c r="A50" s="22">
        <v>42677</v>
      </c>
      <c r="B50" s="22"/>
      <c r="C50" s="25">
        <f>ROUND(9.705,5)</f>
        <v>9.705</v>
      </c>
      <c r="D50" s="25">
        <f>F50</f>
        <v>9.8921</v>
      </c>
      <c r="E50" s="25">
        <f>F50</f>
        <v>9.8921</v>
      </c>
      <c r="F50" s="25">
        <f>ROUND(9.8921,5)</f>
        <v>9.8921</v>
      </c>
      <c r="G50" s="24"/>
      <c r="H50" s="36"/>
    </row>
    <row r="51" spans="1:8" ht="12.75" customHeight="1">
      <c r="A51" s="22">
        <v>42768</v>
      </c>
      <c r="B51" s="22"/>
      <c r="C51" s="25">
        <f>ROUND(9.705,5)</f>
        <v>9.705</v>
      </c>
      <c r="D51" s="25">
        <f>F51</f>
        <v>9.93479</v>
      </c>
      <c r="E51" s="25">
        <f>F51</f>
        <v>9.93479</v>
      </c>
      <c r="F51" s="25">
        <f>ROUND(9.93479,5)</f>
        <v>9.93479</v>
      </c>
      <c r="G51" s="24"/>
      <c r="H51" s="36"/>
    </row>
    <row r="52" spans="1:8" ht="12.75" customHeight="1">
      <c r="A52" s="22">
        <v>42859</v>
      </c>
      <c r="B52" s="22"/>
      <c r="C52" s="25">
        <f>ROUND(9.705,5)</f>
        <v>9.705</v>
      </c>
      <c r="D52" s="25">
        <f>F52</f>
        <v>10.00992</v>
      </c>
      <c r="E52" s="25">
        <f>F52</f>
        <v>10.00992</v>
      </c>
      <c r="F52" s="25">
        <f>ROUND(10.00992,5)</f>
        <v>10.00992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ROUND(9.85,5)</f>
        <v>9.85</v>
      </c>
      <c r="D54" s="25">
        <f>F54</f>
        <v>9.9063</v>
      </c>
      <c r="E54" s="25">
        <f>F54</f>
        <v>9.9063</v>
      </c>
      <c r="F54" s="25">
        <f>ROUND(9.9063,5)</f>
        <v>9.9063</v>
      </c>
      <c r="G54" s="24"/>
      <c r="H54" s="36"/>
    </row>
    <row r="55" spans="1:8" ht="12.75" customHeight="1">
      <c r="A55" s="22">
        <v>42586</v>
      </c>
      <c r="B55" s="22"/>
      <c r="C55" s="25">
        <f>ROUND(9.85,5)</f>
        <v>9.85</v>
      </c>
      <c r="D55" s="25">
        <f>F55</f>
        <v>9.97622</v>
      </c>
      <c r="E55" s="25">
        <f>F55</f>
        <v>9.97622</v>
      </c>
      <c r="F55" s="25">
        <f>ROUND(9.97622,5)</f>
        <v>9.97622</v>
      </c>
      <c r="G55" s="24"/>
      <c r="H55" s="36"/>
    </row>
    <row r="56" spans="1:8" ht="12.75" customHeight="1">
      <c r="A56" s="22">
        <v>42677</v>
      </c>
      <c r="B56" s="22"/>
      <c r="C56" s="25">
        <f>ROUND(9.85,5)</f>
        <v>9.85</v>
      </c>
      <c r="D56" s="25">
        <f>F56</f>
        <v>10.03915</v>
      </c>
      <c r="E56" s="25">
        <f>F56</f>
        <v>10.03915</v>
      </c>
      <c r="F56" s="25">
        <f>ROUND(10.03915,5)</f>
        <v>10.03915</v>
      </c>
      <c r="G56" s="24"/>
      <c r="H56" s="36"/>
    </row>
    <row r="57" spans="1:8" ht="12.75" customHeight="1">
      <c r="A57" s="22">
        <v>42768</v>
      </c>
      <c r="B57" s="22"/>
      <c r="C57" s="25">
        <f>ROUND(9.85,5)</f>
        <v>9.85</v>
      </c>
      <c r="D57" s="25">
        <f>F57</f>
        <v>10.08626</v>
      </c>
      <c r="E57" s="25">
        <f>F57</f>
        <v>10.08626</v>
      </c>
      <c r="F57" s="25">
        <f>ROUND(10.08626,5)</f>
        <v>10.08626</v>
      </c>
      <c r="G57" s="24"/>
      <c r="H57" s="36"/>
    </row>
    <row r="58" spans="1:8" ht="12.75" customHeight="1">
      <c r="A58" s="22">
        <v>42859</v>
      </c>
      <c r="B58" s="22"/>
      <c r="C58" s="25">
        <f>ROUND(9.85,5)</f>
        <v>9.85</v>
      </c>
      <c r="D58" s="25">
        <f>F58</f>
        <v>10.15987</v>
      </c>
      <c r="E58" s="25">
        <f>F58</f>
        <v>10.15987</v>
      </c>
      <c r="F58" s="25">
        <f>ROUND(10.15987,5)</f>
        <v>10.15987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ROUND(101.3462,5)</f>
        <v>101.3462</v>
      </c>
      <c r="D60" s="25">
        <f>F60</f>
        <v>102.79781</v>
      </c>
      <c r="E60" s="25">
        <f>F60</f>
        <v>102.79781</v>
      </c>
      <c r="F60" s="25">
        <f>ROUND(102.79781,5)</f>
        <v>102.79781</v>
      </c>
      <c r="G60" s="24"/>
      <c r="H60" s="36"/>
    </row>
    <row r="61" spans="1:8" ht="12.75" customHeight="1">
      <c r="A61" s="22">
        <v>42586</v>
      </c>
      <c r="B61" s="22"/>
      <c r="C61" s="25">
        <f>ROUND(101.3462,5)</f>
        <v>101.3462</v>
      </c>
      <c r="D61" s="25">
        <f>F61</f>
        <v>104.75581</v>
      </c>
      <c r="E61" s="25">
        <f>F61</f>
        <v>104.75581</v>
      </c>
      <c r="F61" s="25">
        <f>ROUND(104.75581,5)</f>
        <v>104.75581</v>
      </c>
      <c r="G61" s="24"/>
      <c r="H61" s="36"/>
    </row>
    <row r="62" spans="1:8" ht="12.75" customHeight="1">
      <c r="A62" s="22">
        <v>42677</v>
      </c>
      <c r="B62" s="22"/>
      <c r="C62" s="25">
        <f>ROUND(101.3462,5)</f>
        <v>101.3462</v>
      </c>
      <c r="D62" s="25">
        <f>F62</f>
        <v>105.76505</v>
      </c>
      <c r="E62" s="25">
        <f>F62</f>
        <v>105.76505</v>
      </c>
      <c r="F62" s="25">
        <f>ROUND(105.76505,5)</f>
        <v>105.76505</v>
      </c>
      <c r="G62" s="24"/>
      <c r="H62" s="36"/>
    </row>
    <row r="63" spans="1:8" ht="12.75" customHeight="1">
      <c r="A63" s="22">
        <v>42768</v>
      </c>
      <c r="B63" s="22"/>
      <c r="C63" s="25">
        <f>ROUND(101.3462,5)</f>
        <v>101.3462</v>
      </c>
      <c r="D63" s="25">
        <f>F63</f>
        <v>107.99574</v>
      </c>
      <c r="E63" s="25">
        <f>F63</f>
        <v>107.99574</v>
      </c>
      <c r="F63" s="25">
        <f>ROUND(107.99574,5)</f>
        <v>107.99574</v>
      </c>
      <c r="G63" s="24"/>
      <c r="H63" s="36"/>
    </row>
    <row r="64" spans="1:8" ht="12.75" customHeight="1">
      <c r="A64" s="22">
        <v>42859</v>
      </c>
      <c r="B64" s="22"/>
      <c r="C64" s="25">
        <f>ROUND(101.3462,5)</f>
        <v>101.3462</v>
      </c>
      <c r="D64" s="25">
        <f>F64</f>
        <v>110.07109</v>
      </c>
      <c r="E64" s="25">
        <f>F64</f>
        <v>110.07109</v>
      </c>
      <c r="F64" s="25">
        <f>ROUND(110.07109,5)</f>
        <v>110.07109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ROUND(9.99,5)</f>
        <v>9.99</v>
      </c>
      <c r="D66" s="25">
        <f>F66</f>
        <v>10.04588</v>
      </c>
      <c r="E66" s="25">
        <f>F66</f>
        <v>10.04588</v>
      </c>
      <c r="F66" s="25">
        <f>ROUND(10.04588,5)</f>
        <v>10.04588</v>
      </c>
      <c r="G66" s="24"/>
      <c r="H66" s="36"/>
    </row>
    <row r="67" spans="1:8" ht="12.75" customHeight="1">
      <c r="A67" s="22">
        <v>42586</v>
      </c>
      <c r="B67" s="22"/>
      <c r="C67" s="25">
        <f>ROUND(9.99,5)</f>
        <v>9.99</v>
      </c>
      <c r="D67" s="25">
        <f>F67</f>
        <v>10.11627</v>
      </c>
      <c r="E67" s="25">
        <f>F67</f>
        <v>10.11627</v>
      </c>
      <c r="F67" s="25">
        <f>ROUND(10.11627,5)</f>
        <v>10.11627</v>
      </c>
      <c r="G67" s="24"/>
      <c r="H67" s="36"/>
    </row>
    <row r="68" spans="1:8" ht="12.75" customHeight="1">
      <c r="A68" s="22">
        <v>42677</v>
      </c>
      <c r="B68" s="22"/>
      <c r="C68" s="25">
        <f>ROUND(9.99,5)</f>
        <v>9.99</v>
      </c>
      <c r="D68" s="25">
        <f>F68</f>
        <v>10.17503</v>
      </c>
      <c r="E68" s="25">
        <f>F68</f>
        <v>10.17503</v>
      </c>
      <c r="F68" s="25">
        <f>ROUND(10.17503,5)</f>
        <v>10.17503</v>
      </c>
      <c r="G68" s="24"/>
      <c r="H68" s="36"/>
    </row>
    <row r="69" spans="1:8" ht="12.75" customHeight="1">
      <c r="A69" s="22">
        <v>42768</v>
      </c>
      <c r="B69" s="22"/>
      <c r="C69" s="25">
        <f>ROUND(9.99,5)</f>
        <v>9.99</v>
      </c>
      <c r="D69" s="25">
        <f>F69</f>
        <v>10.21994</v>
      </c>
      <c r="E69" s="25">
        <f>F69</f>
        <v>10.21994</v>
      </c>
      <c r="F69" s="25">
        <f>ROUND(10.21994,5)</f>
        <v>10.21994</v>
      </c>
      <c r="G69" s="24"/>
      <c r="H69" s="36"/>
    </row>
    <row r="70" spans="1:8" ht="12.75" customHeight="1">
      <c r="A70" s="22">
        <v>42859</v>
      </c>
      <c r="B70" s="22"/>
      <c r="C70" s="25">
        <f>ROUND(9.99,5)</f>
        <v>9.99</v>
      </c>
      <c r="D70" s="25">
        <f>F70</f>
        <v>10.29267</v>
      </c>
      <c r="E70" s="25">
        <f>F70</f>
        <v>10.29267</v>
      </c>
      <c r="F70" s="25">
        <f>ROUND(10.29267,5)</f>
        <v>10.29267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ROUND(1.95,5)</f>
        <v>1.95</v>
      </c>
      <c r="D72" s="25">
        <f>F72</f>
        <v>128.7972</v>
      </c>
      <c r="E72" s="25">
        <f>F72</f>
        <v>128.7972</v>
      </c>
      <c r="F72" s="25">
        <f>ROUND(128.7972,5)</f>
        <v>128.7972</v>
      </c>
      <c r="G72" s="24"/>
      <c r="H72" s="36"/>
    </row>
    <row r="73" spans="1:8" ht="12.75" customHeight="1">
      <c r="A73" s="22">
        <v>42586</v>
      </c>
      <c r="B73" s="22"/>
      <c r="C73" s="25">
        <f>ROUND(1.95,5)</f>
        <v>1.95</v>
      </c>
      <c r="D73" s="25">
        <f>F73</f>
        <v>129.84258</v>
      </c>
      <c r="E73" s="25">
        <f>F73</f>
        <v>129.84258</v>
      </c>
      <c r="F73" s="25">
        <f>ROUND(129.84258,5)</f>
        <v>129.84258</v>
      </c>
      <c r="G73" s="24"/>
      <c r="H73" s="36"/>
    </row>
    <row r="74" spans="1:8" ht="12.75" customHeight="1">
      <c r="A74" s="22">
        <v>42677</v>
      </c>
      <c r="B74" s="22"/>
      <c r="C74" s="25">
        <f>ROUND(1.95,5)</f>
        <v>1.95</v>
      </c>
      <c r="D74" s="25">
        <f>F74</f>
        <v>132.35482</v>
      </c>
      <c r="E74" s="25">
        <f>F74</f>
        <v>132.35482</v>
      </c>
      <c r="F74" s="25">
        <f>ROUND(132.35482,5)</f>
        <v>132.35482</v>
      </c>
      <c r="G74" s="24"/>
      <c r="H74" s="36"/>
    </row>
    <row r="75" spans="1:8" ht="12.75" customHeight="1">
      <c r="A75" s="22">
        <v>42768</v>
      </c>
      <c r="B75" s="22"/>
      <c r="C75" s="25">
        <f>ROUND(1.95,5)</f>
        <v>1.95</v>
      </c>
      <c r="D75" s="25">
        <f>F75</f>
        <v>135.14625</v>
      </c>
      <c r="E75" s="25">
        <f>F75</f>
        <v>135.14625</v>
      </c>
      <c r="F75" s="25">
        <f>ROUND(135.14625,5)</f>
        <v>135.14625</v>
      </c>
      <c r="G75" s="24"/>
      <c r="H75" s="36"/>
    </row>
    <row r="76" spans="1:8" ht="12.75" customHeight="1">
      <c r="A76" s="22">
        <v>42859</v>
      </c>
      <c r="B76" s="22"/>
      <c r="C76" s="25">
        <f>ROUND(1.95,5)</f>
        <v>1.95</v>
      </c>
      <c r="D76" s="25">
        <f>F76</f>
        <v>137.7434</v>
      </c>
      <c r="E76" s="25">
        <f>F76</f>
        <v>137.7434</v>
      </c>
      <c r="F76" s="25">
        <f>ROUND(137.7434,5)</f>
        <v>137.7434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ROUND(10.07,5)</f>
        <v>10.07</v>
      </c>
      <c r="D78" s="25">
        <f>F78</f>
        <v>10.12645</v>
      </c>
      <c r="E78" s="25">
        <f>F78</f>
        <v>10.12645</v>
      </c>
      <c r="F78" s="25">
        <f>ROUND(10.12645,5)</f>
        <v>10.12645</v>
      </c>
      <c r="G78" s="24"/>
      <c r="H78" s="36"/>
    </row>
    <row r="79" spans="1:8" ht="12.75" customHeight="1">
      <c r="A79" s="22">
        <v>42586</v>
      </c>
      <c r="B79" s="22"/>
      <c r="C79" s="25">
        <f>ROUND(10.07,5)</f>
        <v>10.07</v>
      </c>
      <c r="D79" s="25">
        <f>F79</f>
        <v>10.19768</v>
      </c>
      <c r="E79" s="25">
        <f>F79</f>
        <v>10.19768</v>
      </c>
      <c r="F79" s="25">
        <f>ROUND(10.19768,5)</f>
        <v>10.19768</v>
      </c>
      <c r="G79" s="24"/>
      <c r="H79" s="36"/>
    </row>
    <row r="80" spans="1:8" ht="12.75" customHeight="1">
      <c r="A80" s="22">
        <v>42677</v>
      </c>
      <c r="B80" s="22"/>
      <c r="C80" s="25">
        <f>ROUND(10.07,5)</f>
        <v>10.07</v>
      </c>
      <c r="D80" s="25">
        <f>F80</f>
        <v>10.25738</v>
      </c>
      <c r="E80" s="25">
        <f>F80</f>
        <v>10.25738</v>
      </c>
      <c r="F80" s="25">
        <f>ROUND(10.25738,5)</f>
        <v>10.25738</v>
      </c>
      <c r="G80" s="24"/>
      <c r="H80" s="36"/>
    </row>
    <row r="81" spans="1:8" ht="12.75" customHeight="1">
      <c r="A81" s="22">
        <v>42768</v>
      </c>
      <c r="B81" s="22"/>
      <c r="C81" s="25">
        <f>ROUND(10.07,5)</f>
        <v>10.07</v>
      </c>
      <c r="D81" s="25">
        <f>F81</f>
        <v>10.30362</v>
      </c>
      <c r="E81" s="25">
        <f>F81</f>
        <v>10.30362</v>
      </c>
      <c r="F81" s="25">
        <f>ROUND(10.30362,5)</f>
        <v>10.30362</v>
      </c>
      <c r="G81" s="24"/>
      <c r="H81" s="36"/>
    </row>
    <row r="82" spans="1:8" ht="12.75" customHeight="1">
      <c r="A82" s="22">
        <v>42859</v>
      </c>
      <c r="B82" s="22"/>
      <c r="C82" s="25">
        <f>ROUND(10.07,5)</f>
        <v>10.07</v>
      </c>
      <c r="D82" s="25">
        <f>F82</f>
        <v>10.37708</v>
      </c>
      <c r="E82" s="25">
        <f>F82</f>
        <v>10.37708</v>
      </c>
      <c r="F82" s="25">
        <f>ROUND(10.37708,5)</f>
        <v>10.37708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ROUND(10.075,5)</f>
        <v>10.075</v>
      </c>
      <c r="D84" s="25">
        <f>F84</f>
        <v>10.12964</v>
      </c>
      <c r="E84" s="25">
        <f>F84</f>
        <v>10.12964</v>
      </c>
      <c r="F84" s="25">
        <f>ROUND(10.12964,5)</f>
        <v>10.12964</v>
      </c>
      <c r="G84" s="24"/>
      <c r="H84" s="36"/>
    </row>
    <row r="85" spans="1:8" ht="12.75" customHeight="1">
      <c r="A85" s="22">
        <v>42586</v>
      </c>
      <c r="B85" s="22"/>
      <c r="C85" s="25">
        <f>ROUND(10.075,5)</f>
        <v>10.075</v>
      </c>
      <c r="D85" s="25">
        <f>F85</f>
        <v>10.1985</v>
      </c>
      <c r="E85" s="25">
        <f>F85</f>
        <v>10.1985</v>
      </c>
      <c r="F85" s="25">
        <f>ROUND(10.1985,5)</f>
        <v>10.1985</v>
      </c>
      <c r="G85" s="24"/>
      <c r="H85" s="36"/>
    </row>
    <row r="86" spans="1:8" ht="12.75" customHeight="1">
      <c r="A86" s="22">
        <v>42677</v>
      </c>
      <c r="B86" s="22"/>
      <c r="C86" s="25">
        <f>ROUND(10.075,5)</f>
        <v>10.075</v>
      </c>
      <c r="D86" s="25">
        <f>F86</f>
        <v>10.25614</v>
      </c>
      <c r="E86" s="25">
        <f>F86</f>
        <v>10.25614</v>
      </c>
      <c r="F86" s="25">
        <f>ROUND(10.25614,5)</f>
        <v>10.25614</v>
      </c>
      <c r="G86" s="24"/>
      <c r="H86" s="36"/>
    </row>
    <row r="87" spans="1:8" ht="12.75" customHeight="1">
      <c r="A87" s="22">
        <v>42768</v>
      </c>
      <c r="B87" s="22"/>
      <c r="C87" s="25">
        <f>ROUND(10.075,5)</f>
        <v>10.075</v>
      </c>
      <c r="D87" s="25">
        <f>F87</f>
        <v>10.3007</v>
      </c>
      <c r="E87" s="25">
        <f>F87</f>
        <v>10.3007</v>
      </c>
      <c r="F87" s="25">
        <f>ROUND(10.3007,5)</f>
        <v>10.3007</v>
      </c>
      <c r="G87" s="24"/>
      <c r="H87" s="36"/>
    </row>
    <row r="88" spans="1:8" ht="12.75" customHeight="1">
      <c r="A88" s="22">
        <v>42859</v>
      </c>
      <c r="B88" s="22"/>
      <c r="C88" s="25">
        <f>ROUND(10.075,5)</f>
        <v>10.075</v>
      </c>
      <c r="D88" s="25">
        <f>F88</f>
        <v>10.37142</v>
      </c>
      <c r="E88" s="25">
        <f>F88</f>
        <v>10.37142</v>
      </c>
      <c r="F88" s="25">
        <f>ROUND(10.37142,5)</f>
        <v>10.37142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ROUND(127.10859,5)</f>
        <v>127.10859</v>
      </c>
      <c r="D90" s="25">
        <f>F90</f>
        <v>127.49648</v>
      </c>
      <c r="E90" s="25">
        <f>F90</f>
        <v>127.49648</v>
      </c>
      <c r="F90" s="25">
        <f>ROUND(127.49648,5)</f>
        <v>127.49648</v>
      </c>
      <c r="G90" s="24"/>
      <c r="H90" s="36"/>
    </row>
    <row r="91" spans="1:8" ht="12.75" customHeight="1">
      <c r="A91" s="22">
        <v>42586</v>
      </c>
      <c r="B91" s="22"/>
      <c r="C91" s="25">
        <f>ROUND(127.10859,5)</f>
        <v>127.10859</v>
      </c>
      <c r="D91" s="25">
        <f>F91</f>
        <v>129.92479</v>
      </c>
      <c r="E91" s="25">
        <f>F91</f>
        <v>129.92479</v>
      </c>
      <c r="F91" s="25">
        <f>ROUND(129.92479,5)</f>
        <v>129.92479</v>
      </c>
      <c r="G91" s="24"/>
      <c r="H91" s="36"/>
    </row>
    <row r="92" spans="1:8" ht="12.75" customHeight="1">
      <c r="A92" s="22">
        <v>42677</v>
      </c>
      <c r="B92" s="22"/>
      <c r="C92" s="25">
        <f>ROUND(127.10859,5)</f>
        <v>127.10859</v>
      </c>
      <c r="D92" s="25">
        <f>F92</f>
        <v>130.93236</v>
      </c>
      <c r="E92" s="25">
        <f>F92</f>
        <v>130.93236</v>
      </c>
      <c r="F92" s="25">
        <f>ROUND(130.93236,5)</f>
        <v>130.93236</v>
      </c>
      <c r="G92" s="24"/>
      <c r="H92" s="36"/>
    </row>
    <row r="93" spans="1:8" ht="12.75" customHeight="1">
      <c r="A93" s="22">
        <v>42768</v>
      </c>
      <c r="B93" s="22"/>
      <c r="C93" s="25">
        <f>ROUND(127.10859,5)</f>
        <v>127.10859</v>
      </c>
      <c r="D93" s="25">
        <f>F93</f>
        <v>133.69439</v>
      </c>
      <c r="E93" s="25">
        <f>F93</f>
        <v>133.69439</v>
      </c>
      <c r="F93" s="25">
        <f>ROUND(133.69439,5)</f>
        <v>133.69439</v>
      </c>
      <c r="G93" s="24"/>
      <c r="H93" s="36"/>
    </row>
    <row r="94" spans="1:8" ht="12.75" customHeight="1">
      <c r="A94" s="22">
        <v>42859</v>
      </c>
      <c r="B94" s="22"/>
      <c r="C94" s="25">
        <f>ROUND(127.10859,5)</f>
        <v>127.10859</v>
      </c>
      <c r="D94" s="25">
        <f>F94</f>
        <v>136.26322</v>
      </c>
      <c r="E94" s="25">
        <f>F94</f>
        <v>136.26322</v>
      </c>
      <c r="F94" s="25">
        <f>ROUND(136.26322,5)</f>
        <v>136.26322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ROUND(2.03,5)</f>
        <v>2.03</v>
      </c>
      <c r="D96" s="25">
        <f>F96</f>
        <v>136.72596</v>
      </c>
      <c r="E96" s="25">
        <f>F96</f>
        <v>136.72596</v>
      </c>
      <c r="F96" s="25">
        <f>ROUND(136.72596,5)</f>
        <v>136.72596</v>
      </c>
      <c r="G96" s="24"/>
      <c r="H96" s="36"/>
    </row>
    <row r="97" spans="1:8" ht="12.75" customHeight="1">
      <c r="A97" s="22">
        <v>42586</v>
      </c>
      <c r="B97" s="22"/>
      <c r="C97" s="25">
        <f>ROUND(2.03,5)</f>
        <v>2.03</v>
      </c>
      <c r="D97" s="25">
        <f>F97</f>
        <v>137.76244</v>
      </c>
      <c r="E97" s="25">
        <f>F97</f>
        <v>137.76244</v>
      </c>
      <c r="F97" s="25">
        <f>ROUND(137.76244,5)</f>
        <v>137.76244</v>
      </c>
      <c r="G97" s="24"/>
      <c r="H97" s="36"/>
    </row>
    <row r="98" spans="1:8" ht="12.75" customHeight="1">
      <c r="A98" s="22">
        <v>42677</v>
      </c>
      <c r="B98" s="22"/>
      <c r="C98" s="25">
        <f>ROUND(2.03,5)</f>
        <v>2.03</v>
      </c>
      <c r="D98" s="25">
        <f>F98</f>
        <v>140.42794</v>
      </c>
      <c r="E98" s="25">
        <f>F98</f>
        <v>140.42794</v>
      </c>
      <c r="F98" s="25">
        <f>ROUND(140.42794,5)</f>
        <v>140.42794</v>
      </c>
      <c r="G98" s="24"/>
      <c r="H98" s="36"/>
    </row>
    <row r="99" spans="1:8" ht="12.75" customHeight="1">
      <c r="A99" s="22">
        <v>42768</v>
      </c>
      <c r="B99" s="22"/>
      <c r="C99" s="25">
        <f>ROUND(2.03,5)</f>
        <v>2.03</v>
      </c>
      <c r="D99" s="25">
        <f>F99</f>
        <v>143.38948</v>
      </c>
      <c r="E99" s="25">
        <f>F99</f>
        <v>143.38948</v>
      </c>
      <c r="F99" s="25">
        <f>ROUND(143.38948,5)</f>
        <v>143.38948</v>
      </c>
      <c r="G99" s="24"/>
      <c r="H99" s="36"/>
    </row>
    <row r="100" spans="1:8" ht="12.75" customHeight="1">
      <c r="A100" s="22">
        <v>42859</v>
      </c>
      <c r="B100" s="22"/>
      <c r="C100" s="25">
        <f>ROUND(2.03,5)</f>
        <v>2.03</v>
      </c>
      <c r="D100" s="25">
        <f>F100</f>
        <v>146.14516</v>
      </c>
      <c r="E100" s="25">
        <f>F100</f>
        <v>146.14516</v>
      </c>
      <c r="F100" s="25">
        <f>ROUND(146.14516,5)</f>
        <v>146.14516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ROUND(2.36,5)</f>
        <v>2.36</v>
      </c>
      <c r="D102" s="25">
        <f>F102</f>
        <v>126.05918</v>
      </c>
      <c r="E102" s="25">
        <f>F102</f>
        <v>126.05918</v>
      </c>
      <c r="F102" s="25">
        <f>ROUND(126.05918,5)</f>
        <v>126.05918</v>
      </c>
      <c r="G102" s="24"/>
      <c r="H102" s="36"/>
    </row>
    <row r="103" spans="1:8" ht="12.75" customHeight="1">
      <c r="A103" s="22">
        <v>42586</v>
      </c>
      <c r="B103" s="22"/>
      <c r="C103" s="25">
        <f>ROUND(2.36,5)</f>
        <v>2.36</v>
      </c>
      <c r="D103" s="25">
        <f>F103</f>
        <v>128.46021</v>
      </c>
      <c r="E103" s="25">
        <f>F103</f>
        <v>128.46021</v>
      </c>
      <c r="F103" s="25">
        <f>ROUND(128.46021,5)</f>
        <v>128.46021</v>
      </c>
      <c r="G103" s="24"/>
      <c r="H103" s="36"/>
    </row>
    <row r="104" spans="1:8" ht="12.75" customHeight="1">
      <c r="A104" s="22">
        <v>42677</v>
      </c>
      <c r="B104" s="22"/>
      <c r="C104" s="25">
        <f>ROUND(2.36,5)</f>
        <v>2.36</v>
      </c>
      <c r="D104" s="25">
        <f>F104</f>
        <v>130.94556</v>
      </c>
      <c r="E104" s="25">
        <f>F104</f>
        <v>130.94556</v>
      </c>
      <c r="F104" s="25">
        <f>ROUND(130.94556,5)</f>
        <v>130.94556</v>
      </c>
      <c r="G104" s="24"/>
      <c r="H104" s="36"/>
    </row>
    <row r="105" spans="1:8" ht="12.75" customHeight="1">
      <c r="A105" s="22">
        <v>42768</v>
      </c>
      <c r="B105" s="22"/>
      <c r="C105" s="25">
        <f>ROUND(2.36,5)</f>
        <v>2.36</v>
      </c>
      <c r="D105" s="25">
        <f>F105</f>
        <v>133.70681</v>
      </c>
      <c r="E105" s="25">
        <f>F105</f>
        <v>133.70681</v>
      </c>
      <c r="F105" s="25">
        <f>ROUND(133.70681,5)</f>
        <v>133.70681</v>
      </c>
      <c r="G105" s="24"/>
      <c r="H105" s="36"/>
    </row>
    <row r="106" spans="1:8" ht="12.75" customHeight="1">
      <c r="A106" s="22">
        <v>42859</v>
      </c>
      <c r="B106" s="22"/>
      <c r="C106" s="25">
        <f>ROUND(2.36,5)</f>
        <v>2.36</v>
      </c>
      <c r="D106" s="25">
        <f>F106</f>
        <v>136.27662</v>
      </c>
      <c r="E106" s="25">
        <f>F106</f>
        <v>136.27662</v>
      </c>
      <c r="F106" s="25">
        <f>ROUND(136.27662,5)</f>
        <v>136.27662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ROUND(10.78,5)</f>
        <v>10.78</v>
      </c>
      <c r="D108" s="25">
        <f>F108</f>
        <v>10.85566</v>
      </c>
      <c r="E108" s="25">
        <f>F108</f>
        <v>10.85566</v>
      </c>
      <c r="F108" s="25">
        <f>ROUND(10.85566,5)</f>
        <v>10.85566</v>
      </c>
      <c r="G108" s="24"/>
      <c r="H108" s="36"/>
    </row>
    <row r="109" spans="1:8" ht="12.75" customHeight="1">
      <c r="A109" s="22">
        <v>42586</v>
      </c>
      <c r="B109" s="22"/>
      <c r="C109" s="25">
        <f>ROUND(10.78,5)</f>
        <v>10.78</v>
      </c>
      <c r="D109" s="25">
        <f>F109</f>
        <v>10.95184</v>
      </c>
      <c r="E109" s="25">
        <f>F109</f>
        <v>10.95184</v>
      </c>
      <c r="F109" s="25">
        <f>ROUND(10.95184,5)</f>
        <v>10.95184</v>
      </c>
      <c r="G109" s="24"/>
      <c r="H109" s="36"/>
    </row>
    <row r="110" spans="1:8" ht="12.75" customHeight="1">
      <c r="A110" s="22">
        <v>42677</v>
      </c>
      <c r="B110" s="22"/>
      <c r="C110" s="25">
        <f>ROUND(10.78,5)</f>
        <v>10.78</v>
      </c>
      <c r="D110" s="25">
        <f>F110</f>
        <v>11.0433</v>
      </c>
      <c r="E110" s="25">
        <f>F110</f>
        <v>11.0433</v>
      </c>
      <c r="F110" s="25">
        <f>ROUND(11.0433,5)</f>
        <v>11.0433</v>
      </c>
      <c r="G110" s="24"/>
      <c r="H110" s="36"/>
    </row>
    <row r="111" spans="1:8" ht="12.75" customHeight="1">
      <c r="A111" s="22">
        <v>42768</v>
      </c>
      <c r="B111" s="22"/>
      <c r="C111" s="25">
        <f>ROUND(10.78,5)</f>
        <v>10.78</v>
      </c>
      <c r="D111" s="25">
        <f>F111</f>
        <v>11.12256</v>
      </c>
      <c r="E111" s="25">
        <f>F111</f>
        <v>11.12256</v>
      </c>
      <c r="F111" s="25">
        <f>ROUND(11.12256,5)</f>
        <v>11.12256</v>
      </c>
      <c r="G111" s="24"/>
      <c r="H111" s="36"/>
    </row>
    <row r="112" spans="1:8" ht="12.75" customHeight="1">
      <c r="A112" s="22">
        <v>42859</v>
      </c>
      <c r="B112" s="22"/>
      <c r="C112" s="25">
        <f>ROUND(10.78,5)</f>
        <v>10.78</v>
      </c>
      <c r="D112" s="25">
        <f>F112</f>
        <v>11.22595</v>
      </c>
      <c r="E112" s="25">
        <f>F112</f>
        <v>11.22595</v>
      </c>
      <c r="F112" s="25">
        <f>ROUND(11.22595,5)</f>
        <v>11.22595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ROUND(10.91,5)</f>
        <v>10.91</v>
      </c>
      <c r="D114" s="25">
        <f>F114</f>
        <v>10.98633</v>
      </c>
      <c r="E114" s="25">
        <f>F114</f>
        <v>10.98633</v>
      </c>
      <c r="F114" s="25">
        <f>ROUND(10.98633,5)</f>
        <v>10.98633</v>
      </c>
      <c r="G114" s="24"/>
      <c r="H114" s="36"/>
    </row>
    <row r="115" spans="1:8" ht="12.75" customHeight="1">
      <c r="A115" s="22">
        <v>42586</v>
      </c>
      <c r="B115" s="22"/>
      <c r="C115" s="25">
        <f>ROUND(10.91,5)</f>
        <v>10.91</v>
      </c>
      <c r="D115" s="25">
        <f>F115</f>
        <v>11.08134</v>
      </c>
      <c r="E115" s="25">
        <f>F115</f>
        <v>11.08134</v>
      </c>
      <c r="F115" s="25">
        <f>ROUND(11.08134,5)</f>
        <v>11.08134</v>
      </c>
      <c r="G115" s="24"/>
      <c r="H115" s="36"/>
    </row>
    <row r="116" spans="1:8" ht="12.75" customHeight="1">
      <c r="A116" s="22">
        <v>42677</v>
      </c>
      <c r="B116" s="22"/>
      <c r="C116" s="25">
        <f>ROUND(10.91,5)</f>
        <v>10.91</v>
      </c>
      <c r="D116" s="25">
        <f>F116</f>
        <v>11.17109</v>
      </c>
      <c r="E116" s="25">
        <f>F116</f>
        <v>11.17109</v>
      </c>
      <c r="F116" s="25">
        <f>ROUND(11.17109,5)</f>
        <v>11.17109</v>
      </c>
      <c r="G116" s="24"/>
      <c r="H116" s="36"/>
    </row>
    <row r="117" spans="1:8" ht="12.75" customHeight="1">
      <c r="A117" s="22">
        <v>42768</v>
      </c>
      <c r="B117" s="22"/>
      <c r="C117" s="25">
        <f>ROUND(10.91,5)</f>
        <v>10.91</v>
      </c>
      <c r="D117" s="25">
        <f>F117</f>
        <v>11.24632</v>
      </c>
      <c r="E117" s="25">
        <f>F117</f>
        <v>11.24632</v>
      </c>
      <c r="F117" s="25">
        <f>ROUND(11.24632,5)</f>
        <v>11.24632</v>
      </c>
      <c r="G117" s="24"/>
      <c r="H117" s="36"/>
    </row>
    <row r="118" spans="1:8" ht="12.75" customHeight="1">
      <c r="A118" s="22">
        <v>42859</v>
      </c>
      <c r="B118" s="22"/>
      <c r="C118" s="25">
        <f>ROUND(10.91,5)</f>
        <v>10.91</v>
      </c>
      <c r="D118" s="25">
        <f>F118</f>
        <v>11.34917</v>
      </c>
      <c r="E118" s="25">
        <f>F118</f>
        <v>11.34917</v>
      </c>
      <c r="F118" s="25">
        <f>ROUND(11.34917,5)</f>
        <v>11.34917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ROUND(148.0045084,5)</f>
        <v>148.00451</v>
      </c>
      <c r="D120" s="25">
        <f>F120</f>
        <v>150.12446</v>
      </c>
      <c r="E120" s="25">
        <f>F120</f>
        <v>150.12446</v>
      </c>
      <c r="F120" s="25">
        <f>ROUND(150.12446,5)</f>
        <v>150.12446</v>
      </c>
      <c r="G120" s="24"/>
      <c r="H120" s="36"/>
    </row>
    <row r="121" spans="1:8" ht="12.75" customHeight="1">
      <c r="A121" s="22">
        <v>42586</v>
      </c>
      <c r="B121" s="22"/>
      <c r="C121" s="25">
        <f>ROUND(148.0045084,5)</f>
        <v>148.00451</v>
      </c>
      <c r="D121" s="25">
        <f>F121</f>
        <v>150.86633</v>
      </c>
      <c r="E121" s="25">
        <f>F121</f>
        <v>150.86633</v>
      </c>
      <c r="F121" s="25">
        <f>ROUND(150.86633,5)</f>
        <v>150.86633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ROUND(9.175,5)</f>
        <v>9.175</v>
      </c>
      <c r="D123" s="25">
        <f>F123</f>
        <v>9.23567</v>
      </c>
      <c r="E123" s="25">
        <f>F123</f>
        <v>9.23567</v>
      </c>
      <c r="F123" s="25">
        <f>ROUND(9.23567,5)</f>
        <v>9.23567</v>
      </c>
      <c r="G123" s="24"/>
      <c r="H123" s="36"/>
    </row>
    <row r="124" spans="1:8" ht="12.75" customHeight="1">
      <c r="A124" s="22">
        <v>42586</v>
      </c>
      <c r="B124" s="22"/>
      <c r="C124" s="25">
        <f>ROUND(9.175,5)</f>
        <v>9.175</v>
      </c>
      <c r="D124" s="25">
        <f>F124</f>
        <v>9.31205</v>
      </c>
      <c r="E124" s="25">
        <f>F124</f>
        <v>9.31205</v>
      </c>
      <c r="F124" s="25">
        <f>ROUND(9.31205,5)</f>
        <v>9.31205</v>
      </c>
      <c r="G124" s="24"/>
      <c r="H124" s="36"/>
    </row>
    <row r="125" spans="1:8" ht="12.75" customHeight="1">
      <c r="A125" s="22">
        <v>42677</v>
      </c>
      <c r="B125" s="22"/>
      <c r="C125" s="25">
        <f>ROUND(9.175,5)</f>
        <v>9.175</v>
      </c>
      <c r="D125" s="25">
        <f>F125</f>
        <v>9.38466</v>
      </c>
      <c r="E125" s="25">
        <f>F125</f>
        <v>9.38466</v>
      </c>
      <c r="F125" s="25">
        <f>ROUND(9.38466,5)</f>
        <v>9.38466</v>
      </c>
      <c r="G125" s="24"/>
      <c r="H125" s="36"/>
    </row>
    <row r="126" spans="1:8" ht="12.75" customHeight="1">
      <c r="A126" s="22">
        <v>42768</v>
      </c>
      <c r="B126" s="22"/>
      <c r="C126" s="25">
        <f>ROUND(9.175,5)</f>
        <v>9.175</v>
      </c>
      <c r="D126" s="25">
        <f>F126</f>
        <v>9.43417</v>
      </c>
      <c r="E126" s="25">
        <f>F126</f>
        <v>9.43417</v>
      </c>
      <c r="F126" s="25">
        <f>ROUND(9.43417,5)</f>
        <v>9.43417</v>
      </c>
      <c r="G126" s="24"/>
      <c r="H126" s="36"/>
    </row>
    <row r="127" spans="1:8" ht="12.75" customHeight="1">
      <c r="A127" s="22">
        <v>42859</v>
      </c>
      <c r="B127" s="22"/>
      <c r="C127" s="25">
        <f>ROUND(9.175,5)</f>
        <v>9.175</v>
      </c>
      <c r="D127" s="25">
        <f>F127</f>
        <v>9.52412</v>
      </c>
      <c r="E127" s="25">
        <f>F127</f>
        <v>9.52412</v>
      </c>
      <c r="F127" s="25">
        <f>ROUND(9.52412,5)</f>
        <v>9.52412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ROUND(9.93,5)</f>
        <v>9.93</v>
      </c>
      <c r="D129" s="25">
        <f>F129</f>
        <v>9.9825</v>
      </c>
      <c r="E129" s="25">
        <f>F129</f>
        <v>9.9825</v>
      </c>
      <c r="F129" s="25">
        <f>ROUND(9.9825,5)</f>
        <v>9.9825</v>
      </c>
      <c r="G129" s="24"/>
      <c r="H129" s="36"/>
    </row>
    <row r="130" spans="1:8" ht="12.75" customHeight="1">
      <c r="A130" s="22">
        <v>42586</v>
      </c>
      <c r="B130" s="22"/>
      <c r="C130" s="25">
        <f>ROUND(9.93,5)</f>
        <v>9.93</v>
      </c>
      <c r="D130" s="25">
        <f>F130</f>
        <v>10.04884</v>
      </c>
      <c r="E130" s="25">
        <f>F130</f>
        <v>10.04884</v>
      </c>
      <c r="F130" s="25">
        <f>ROUND(10.04884,5)</f>
        <v>10.04884</v>
      </c>
      <c r="G130" s="24"/>
      <c r="H130" s="36"/>
    </row>
    <row r="131" spans="1:8" ht="12.75" customHeight="1">
      <c r="A131" s="22">
        <v>42677</v>
      </c>
      <c r="B131" s="22"/>
      <c r="C131" s="25">
        <f>ROUND(9.93,5)</f>
        <v>9.93</v>
      </c>
      <c r="D131" s="25">
        <f>F131</f>
        <v>10.11142</v>
      </c>
      <c r="E131" s="25">
        <f>F131</f>
        <v>10.11142</v>
      </c>
      <c r="F131" s="25">
        <f>ROUND(10.11142,5)</f>
        <v>10.11142</v>
      </c>
      <c r="G131" s="24"/>
      <c r="H131" s="36"/>
    </row>
    <row r="132" spans="1:8" ht="12.75" customHeight="1">
      <c r="A132" s="22">
        <v>42768</v>
      </c>
      <c r="B132" s="22"/>
      <c r="C132" s="25">
        <f>ROUND(9.93,5)</f>
        <v>9.93</v>
      </c>
      <c r="D132" s="25">
        <f>F132</f>
        <v>10.16061</v>
      </c>
      <c r="E132" s="25">
        <f>F132</f>
        <v>10.16061</v>
      </c>
      <c r="F132" s="25">
        <f>ROUND(10.16061,5)</f>
        <v>10.16061</v>
      </c>
      <c r="G132" s="24"/>
      <c r="H132" s="36"/>
    </row>
    <row r="133" spans="1:8" ht="12.75" customHeight="1">
      <c r="A133" s="22">
        <v>42859</v>
      </c>
      <c r="B133" s="22"/>
      <c r="C133" s="25">
        <f>ROUND(9.93,5)</f>
        <v>9.93</v>
      </c>
      <c r="D133" s="25">
        <f>F133</f>
        <v>10.23085</v>
      </c>
      <c r="E133" s="25">
        <f>F133</f>
        <v>10.23085</v>
      </c>
      <c r="F133" s="25">
        <f>ROUND(10.23085,5)</f>
        <v>10.23085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ROUND(9.31,5)</f>
        <v>9.31</v>
      </c>
      <c r="D135" s="25">
        <f>F135</f>
        <v>9.36584</v>
      </c>
      <c r="E135" s="25">
        <f>F135</f>
        <v>9.36584</v>
      </c>
      <c r="F135" s="25">
        <f>ROUND(9.36584,5)</f>
        <v>9.36584</v>
      </c>
      <c r="G135" s="24"/>
      <c r="H135" s="36"/>
    </row>
    <row r="136" spans="1:8" ht="12.75" customHeight="1">
      <c r="A136" s="22">
        <v>42586</v>
      </c>
      <c r="B136" s="22"/>
      <c r="C136" s="25">
        <f>ROUND(9.31,5)</f>
        <v>9.31</v>
      </c>
      <c r="D136" s="25">
        <f>F136</f>
        <v>9.43424</v>
      </c>
      <c r="E136" s="25">
        <f>F136</f>
        <v>9.43424</v>
      </c>
      <c r="F136" s="25">
        <f>ROUND(9.43424,5)</f>
        <v>9.43424</v>
      </c>
      <c r="G136" s="24"/>
      <c r="H136" s="36"/>
    </row>
    <row r="137" spans="1:8" ht="12.75" customHeight="1">
      <c r="A137" s="22">
        <v>42677</v>
      </c>
      <c r="B137" s="22"/>
      <c r="C137" s="25">
        <f>ROUND(9.31,5)</f>
        <v>9.31</v>
      </c>
      <c r="D137" s="25">
        <f>F137</f>
        <v>9.49317</v>
      </c>
      <c r="E137" s="25">
        <f>F137</f>
        <v>9.49317</v>
      </c>
      <c r="F137" s="25">
        <f>ROUND(9.49317,5)</f>
        <v>9.49317</v>
      </c>
      <c r="G137" s="24"/>
      <c r="H137" s="36"/>
    </row>
    <row r="138" spans="1:8" ht="12.75" customHeight="1">
      <c r="A138" s="22">
        <v>42768</v>
      </c>
      <c r="B138" s="22"/>
      <c r="C138" s="25">
        <f>ROUND(9.31,5)</f>
        <v>9.31</v>
      </c>
      <c r="D138" s="25">
        <f>F138</f>
        <v>9.53148</v>
      </c>
      <c r="E138" s="25">
        <f>F138</f>
        <v>9.53148</v>
      </c>
      <c r="F138" s="25">
        <f>ROUND(9.53148,5)</f>
        <v>9.53148</v>
      </c>
      <c r="G138" s="24"/>
      <c r="H138" s="36"/>
    </row>
    <row r="139" spans="1:8" ht="12.75" customHeight="1">
      <c r="A139" s="22">
        <v>42859</v>
      </c>
      <c r="B139" s="22"/>
      <c r="C139" s="25">
        <f>ROUND(9.31,5)</f>
        <v>9.31</v>
      </c>
      <c r="D139" s="25">
        <f>F139</f>
        <v>9.60587</v>
      </c>
      <c r="E139" s="25">
        <f>F139</f>
        <v>9.60587</v>
      </c>
      <c r="F139" s="25">
        <f>ROUND(9.60587,5)</f>
        <v>9.60587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ROUND(1.84,5)</f>
        <v>1.84</v>
      </c>
      <c r="D141" s="25">
        <f>F141</f>
        <v>293.79143</v>
      </c>
      <c r="E141" s="25">
        <f>F141</f>
        <v>293.79143</v>
      </c>
      <c r="F141" s="25">
        <f>ROUND(293.79143,5)</f>
        <v>293.79143</v>
      </c>
      <c r="G141" s="24"/>
      <c r="H141" s="36"/>
    </row>
    <row r="142" spans="1:8" ht="12.75" customHeight="1">
      <c r="A142" s="22">
        <v>42586</v>
      </c>
      <c r="B142" s="22"/>
      <c r="C142" s="25">
        <f>ROUND(1.84,5)</f>
        <v>1.84</v>
      </c>
      <c r="D142" s="25">
        <f>F142</f>
        <v>292.89497</v>
      </c>
      <c r="E142" s="25">
        <f>F142</f>
        <v>292.89497</v>
      </c>
      <c r="F142" s="25">
        <f>ROUND(292.89497,5)</f>
        <v>292.89497</v>
      </c>
      <c r="G142" s="24"/>
      <c r="H142" s="36"/>
    </row>
    <row r="143" spans="1:8" ht="12.75" customHeight="1">
      <c r="A143" s="22">
        <v>42677</v>
      </c>
      <c r="B143" s="22"/>
      <c r="C143" s="25">
        <f>ROUND(1.84,5)</f>
        <v>1.84</v>
      </c>
      <c r="D143" s="25">
        <f>F143</f>
        <v>298.56234</v>
      </c>
      <c r="E143" s="25">
        <f>F143</f>
        <v>298.56234</v>
      </c>
      <c r="F143" s="25">
        <f>ROUND(298.56234,5)</f>
        <v>298.56234</v>
      </c>
      <c r="G143" s="24"/>
      <c r="H143" s="36"/>
    </row>
    <row r="144" spans="1:8" ht="12.75" customHeight="1">
      <c r="A144" s="22">
        <v>42768</v>
      </c>
      <c r="B144" s="22"/>
      <c r="C144" s="25">
        <f>ROUND(1.84,5)</f>
        <v>1.84</v>
      </c>
      <c r="D144" s="25">
        <f>F144</f>
        <v>304.85976</v>
      </c>
      <c r="E144" s="25">
        <f>F144</f>
        <v>304.85976</v>
      </c>
      <c r="F144" s="25">
        <f>ROUND(304.85976,5)</f>
        <v>304.85976</v>
      </c>
      <c r="G144" s="24"/>
      <c r="H144" s="36"/>
    </row>
    <row r="145" spans="1:8" ht="12.75" customHeight="1">
      <c r="A145" s="22">
        <v>42859</v>
      </c>
      <c r="B145" s="22"/>
      <c r="C145" s="25">
        <f>ROUND(1.84,5)</f>
        <v>1.84</v>
      </c>
      <c r="D145" s="25">
        <f>F145</f>
        <v>310.71793</v>
      </c>
      <c r="E145" s="25">
        <f>F145</f>
        <v>310.71793</v>
      </c>
      <c r="F145" s="25">
        <f>ROUND(310.71793,5)</f>
        <v>310.71793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ROUND(1.91,5)</f>
        <v>1.91</v>
      </c>
      <c r="D147" s="25">
        <f>F147</f>
        <v>241.47523</v>
      </c>
      <c r="E147" s="25">
        <f>F147</f>
        <v>241.47523</v>
      </c>
      <c r="F147" s="25">
        <f>ROUND(241.47523,5)</f>
        <v>241.47523</v>
      </c>
      <c r="G147" s="24"/>
      <c r="H147" s="36"/>
    </row>
    <row r="148" spans="1:8" ht="12.75" customHeight="1">
      <c r="A148" s="22">
        <v>42586</v>
      </c>
      <c r="B148" s="22"/>
      <c r="C148" s="25">
        <f>ROUND(1.91,5)</f>
        <v>1.91</v>
      </c>
      <c r="D148" s="25">
        <f>F148</f>
        <v>242.62627</v>
      </c>
      <c r="E148" s="25">
        <f>F148</f>
        <v>242.62627</v>
      </c>
      <c r="F148" s="25">
        <f>ROUND(242.62627,5)</f>
        <v>242.62627</v>
      </c>
      <c r="G148" s="24"/>
      <c r="H148" s="36"/>
    </row>
    <row r="149" spans="1:8" ht="12.75" customHeight="1">
      <c r="A149" s="22">
        <v>42677</v>
      </c>
      <c r="B149" s="22"/>
      <c r="C149" s="25">
        <f>ROUND(1.91,5)</f>
        <v>1.91</v>
      </c>
      <c r="D149" s="25">
        <f>F149</f>
        <v>247.32055</v>
      </c>
      <c r="E149" s="25">
        <f>F149</f>
        <v>247.32055</v>
      </c>
      <c r="F149" s="25">
        <f>ROUND(247.32055,5)</f>
        <v>247.32055</v>
      </c>
      <c r="G149" s="24"/>
      <c r="H149" s="36"/>
    </row>
    <row r="150" spans="1:8" ht="12.75" customHeight="1">
      <c r="A150" s="22">
        <v>42768</v>
      </c>
      <c r="B150" s="22"/>
      <c r="C150" s="25">
        <f>ROUND(1.91,5)</f>
        <v>1.91</v>
      </c>
      <c r="D150" s="25">
        <f>F150</f>
        <v>252.5364</v>
      </c>
      <c r="E150" s="25">
        <f>F150</f>
        <v>252.5364</v>
      </c>
      <c r="F150" s="25">
        <f>ROUND(252.5364,5)</f>
        <v>252.5364</v>
      </c>
      <c r="G150" s="24"/>
      <c r="H150" s="36"/>
    </row>
    <row r="151" spans="1:8" ht="12.75" customHeight="1">
      <c r="A151" s="22">
        <v>42859</v>
      </c>
      <c r="B151" s="22"/>
      <c r="C151" s="25">
        <f>ROUND(1.91,5)</f>
        <v>1.91</v>
      </c>
      <c r="D151" s="25">
        <f>F151</f>
        <v>257.38966</v>
      </c>
      <c r="E151" s="25">
        <f>F151</f>
        <v>257.38966</v>
      </c>
      <c r="F151" s="25">
        <f>ROUND(257.38966,5)</f>
        <v>257.38966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ROUND(8.22,5)</f>
        <v>8.22</v>
      </c>
      <c r="D153" s="25">
        <f>F153</f>
        <v>8.33589</v>
      </c>
      <c r="E153" s="25">
        <f>F153</f>
        <v>8.33589</v>
      </c>
      <c r="F153" s="25">
        <f>ROUND(8.33589,5)</f>
        <v>8.33589</v>
      </c>
      <c r="G153" s="24"/>
      <c r="H153" s="36"/>
    </row>
    <row r="154" spans="1:8" ht="12.75" customHeight="1">
      <c r="A154" s="22">
        <v>42586</v>
      </c>
      <c r="B154" s="22"/>
      <c r="C154" s="25">
        <f>ROUND(8.22,5)</f>
        <v>8.22</v>
      </c>
      <c r="D154" s="25">
        <f>F154</f>
        <v>8.49934</v>
      </c>
      <c r="E154" s="25">
        <f>F154</f>
        <v>8.49934</v>
      </c>
      <c r="F154" s="25">
        <f>ROUND(8.49934,5)</f>
        <v>8.49934</v>
      </c>
      <c r="G154" s="24"/>
      <c r="H154" s="36"/>
    </row>
    <row r="155" spans="1:8" ht="12.75" customHeight="1">
      <c r="A155" s="22">
        <v>42677</v>
      </c>
      <c r="B155" s="22"/>
      <c r="C155" s="25">
        <f>ROUND(8.22,5)</f>
        <v>8.22</v>
      </c>
      <c r="D155" s="25">
        <f>F155</f>
        <v>8.68623</v>
      </c>
      <c r="E155" s="25">
        <f>F155</f>
        <v>8.68623</v>
      </c>
      <c r="F155" s="25">
        <f>ROUND(8.68623,5)</f>
        <v>8.68623</v>
      </c>
      <c r="G155" s="24"/>
      <c r="H155" s="36"/>
    </row>
    <row r="156" spans="1:8" ht="12.75" customHeight="1">
      <c r="A156" s="22">
        <v>42768</v>
      </c>
      <c r="B156" s="22"/>
      <c r="C156" s="25">
        <f>ROUND(8.22,5)</f>
        <v>8.22</v>
      </c>
      <c r="D156" s="25">
        <f>F156</f>
        <v>8.78496</v>
      </c>
      <c r="E156" s="25">
        <f>F156</f>
        <v>8.78496</v>
      </c>
      <c r="F156" s="25">
        <f>ROUND(8.78496,5)</f>
        <v>8.78496</v>
      </c>
      <c r="G156" s="24"/>
      <c r="H156" s="36"/>
    </row>
    <row r="157" spans="1:8" ht="12.75" customHeight="1">
      <c r="A157" s="22">
        <v>42859</v>
      </c>
      <c r="B157" s="22"/>
      <c r="C157" s="25">
        <f>ROUND(8.22,5)</f>
        <v>8.22</v>
      </c>
      <c r="D157" s="25">
        <f>F157</f>
        <v>9.39414</v>
      </c>
      <c r="E157" s="25">
        <f>F157</f>
        <v>9.39414</v>
      </c>
      <c r="F157" s="25">
        <f>ROUND(9.39414,5)</f>
        <v>9.39414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ROUND(8.6,5)</f>
        <v>8.6</v>
      </c>
      <c r="D159" s="25">
        <f>F159</f>
        <v>8.69713</v>
      </c>
      <c r="E159" s="25">
        <f>F159</f>
        <v>8.69713</v>
      </c>
      <c r="F159" s="25">
        <f>ROUND(8.69713,5)</f>
        <v>8.69713</v>
      </c>
      <c r="G159" s="24"/>
      <c r="H159" s="36"/>
    </row>
    <row r="160" spans="1:8" ht="12.75" customHeight="1">
      <c r="A160" s="22">
        <v>42586</v>
      </c>
      <c r="B160" s="22"/>
      <c r="C160" s="25">
        <f>ROUND(8.6,5)</f>
        <v>8.6</v>
      </c>
      <c r="D160" s="25">
        <f>F160</f>
        <v>8.82478</v>
      </c>
      <c r="E160" s="25">
        <f>F160</f>
        <v>8.82478</v>
      </c>
      <c r="F160" s="25">
        <f>ROUND(8.82478,5)</f>
        <v>8.82478</v>
      </c>
      <c r="G160" s="24"/>
      <c r="H160" s="36"/>
    </row>
    <row r="161" spans="1:8" ht="12.75" customHeight="1">
      <c r="A161" s="22">
        <v>42677</v>
      </c>
      <c r="B161" s="22"/>
      <c r="C161" s="25">
        <f>ROUND(8.6,5)</f>
        <v>8.6</v>
      </c>
      <c r="D161" s="25">
        <f>F161</f>
        <v>8.94069</v>
      </c>
      <c r="E161" s="25">
        <f>F161</f>
        <v>8.94069</v>
      </c>
      <c r="F161" s="25">
        <f>ROUND(8.94069,5)</f>
        <v>8.94069</v>
      </c>
      <c r="G161" s="24"/>
      <c r="H161" s="36"/>
    </row>
    <row r="162" spans="1:8" ht="12.75" customHeight="1">
      <c r="A162" s="22">
        <v>42768</v>
      </c>
      <c r="B162" s="22"/>
      <c r="C162" s="25">
        <f>ROUND(8.6,5)</f>
        <v>8.6</v>
      </c>
      <c r="D162" s="25">
        <f>F162</f>
        <v>9.00016</v>
      </c>
      <c r="E162" s="25">
        <f>F162</f>
        <v>9.00016</v>
      </c>
      <c r="F162" s="25">
        <f>ROUND(9.00016,5)</f>
        <v>9.00016</v>
      </c>
      <c r="G162" s="24"/>
      <c r="H162" s="36"/>
    </row>
    <row r="163" spans="1:8" ht="12.75" customHeight="1">
      <c r="A163" s="22">
        <v>42859</v>
      </c>
      <c r="B163" s="22"/>
      <c r="C163" s="25">
        <f>ROUND(8.6,5)</f>
        <v>8.6</v>
      </c>
      <c r="D163" s="25">
        <f>F163</f>
        <v>9.21458</v>
      </c>
      <c r="E163" s="25">
        <f>F163</f>
        <v>9.21458</v>
      </c>
      <c r="F163" s="25">
        <f>ROUND(9.21458,5)</f>
        <v>9.21458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ROUND(8.815,5)</f>
        <v>8.815</v>
      </c>
      <c r="D165" s="25">
        <f>F165</f>
        <v>8.90182</v>
      </c>
      <c r="E165" s="25">
        <f>F165</f>
        <v>8.90182</v>
      </c>
      <c r="F165" s="25">
        <f>ROUND(8.90182,5)</f>
        <v>8.90182</v>
      </c>
      <c r="G165" s="24"/>
      <c r="H165" s="36"/>
    </row>
    <row r="166" spans="1:8" ht="12.75" customHeight="1">
      <c r="A166" s="22">
        <v>42586</v>
      </c>
      <c r="B166" s="22"/>
      <c r="C166" s="25">
        <f>ROUND(8.815,5)</f>
        <v>8.815</v>
      </c>
      <c r="D166" s="25">
        <f>F166</f>
        <v>9.01226</v>
      </c>
      <c r="E166" s="25">
        <f>F166</f>
        <v>9.01226</v>
      </c>
      <c r="F166" s="25">
        <f>ROUND(9.01226,5)</f>
        <v>9.01226</v>
      </c>
      <c r="G166" s="24"/>
      <c r="H166" s="36"/>
    </row>
    <row r="167" spans="1:8" ht="12.75" customHeight="1">
      <c r="A167" s="22">
        <v>42677</v>
      </c>
      <c r="B167" s="22"/>
      <c r="C167" s="25">
        <f>ROUND(8.815,5)</f>
        <v>8.815</v>
      </c>
      <c r="D167" s="25">
        <f>F167</f>
        <v>9.10341</v>
      </c>
      <c r="E167" s="25">
        <f>F167</f>
        <v>9.10341</v>
      </c>
      <c r="F167" s="25">
        <f>ROUND(9.10341,5)</f>
        <v>9.10341</v>
      </c>
      <c r="G167" s="24"/>
      <c r="H167" s="36"/>
    </row>
    <row r="168" spans="1:8" ht="12.75" customHeight="1">
      <c r="A168" s="22">
        <v>42768</v>
      </c>
      <c r="B168" s="22"/>
      <c r="C168" s="25">
        <f>ROUND(8.815,5)</f>
        <v>8.815</v>
      </c>
      <c r="D168" s="25">
        <f>F168</f>
        <v>9.15493</v>
      </c>
      <c r="E168" s="25">
        <f>F168</f>
        <v>9.15493</v>
      </c>
      <c r="F168" s="25">
        <f>ROUND(9.15493,5)</f>
        <v>9.15493</v>
      </c>
      <c r="G168" s="24"/>
      <c r="H168" s="36"/>
    </row>
    <row r="169" spans="1:8" ht="12.75" customHeight="1">
      <c r="A169" s="22">
        <v>42859</v>
      </c>
      <c r="B169" s="22"/>
      <c r="C169" s="25">
        <f>ROUND(8.815,5)</f>
        <v>8.815</v>
      </c>
      <c r="D169" s="25">
        <f>F169</f>
        <v>9.30932</v>
      </c>
      <c r="E169" s="25">
        <f>F169</f>
        <v>9.30932</v>
      </c>
      <c r="F169" s="25">
        <f>ROUND(9.30932,5)</f>
        <v>9.30932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ROUND(8.975,5)</f>
        <v>8.975</v>
      </c>
      <c r="D171" s="25">
        <f>F171</f>
        <v>9.04806</v>
      </c>
      <c r="E171" s="25">
        <f>F171</f>
        <v>9.04806</v>
      </c>
      <c r="F171" s="25">
        <f>ROUND(9.04806,5)</f>
        <v>9.04806</v>
      </c>
      <c r="G171" s="24"/>
      <c r="H171" s="36"/>
    </row>
    <row r="172" spans="1:8" ht="12.75" customHeight="1">
      <c r="A172" s="22">
        <v>42586</v>
      </c>
      <c r="B172" s="22"/>
      <c r="C172" s="25">
        <f>ROUND(8.975,5)</f>
        <v>8.975</v>
      </c>
      <c r="D172" s="25">
        <f>F172</f>
        <v>9.14013</v>
      </c>
      <c r="E172" s="25">
        <f>F172</f>
        <v>9.14013</v>
      </c>
      <c r="F172" s="25">
        <f>ROUND(9.14013,5)</f>
        <v>9.14013</v>
      </c>
      <c r="G172" s="24"/>
      <c r="H172" s="36"/>
    </row>
    <row r="173" spans="1:8" ht="12.75" customHeight="1">
      <c r="A173" s="22">
        <v>42677</v>
      </c>
      <c r="B173" s="22"/>
      <c r="C173" s="25">
        <f>ROUND(8.975,5)</f>
        <v>8.975</v>
      </c>
      <c r="D173" s="25">
        <f>F173</f>
        <v>9.22234</v>
      </c>
      <c r="E173" s="25">
        <f>F173</f>
        <v>9.22234</v>
      </c>
      <c r="F173" s="25">
        <f>ROUND(9.22234,5)</f>
        <v>9.22234</v>
      </c>
      <c r="G173" s="24"/>
      <c r="H173" s="36"/>
    </row>
    <row r="174" spans="1:8" ht="12.75" customHeight="1">
      <c r="A174" s="22">
        <v>42768</v>
      </c>
      <c r="B174" s="22"/>
      <c r="C174" s="25">
        <f>ROUND(8.975,5)</f>
        <v>8.975</v>
      </c>
      <c r="D174" s="25">
        <f>F174</f>
        <v>9.27258</v>
      </c>
      <c r="E174" s="25">
        <f>F174</f>
        <v>9.27258</v>
      </c>
      <c r="F174" s="25">
        <f>ROUND(9.27258,5)</f>
        <v>9.27258</v>
      </c>
      <c r="G174" s="24"/>
      <c r="H174" s="36"/>
    </row>
    <row r="175" spans="1:8" ht="12.75" customHeight="1">
      <c r="A175" s="22">
        <v>42859</v>
      </c>
      <c r="B175" s="22"/>
      <c r="C175" s="25">
        <f>ROUND(8.975,5)</f>
        <v>8.975</v>
      </c>
      <c r="D175" s="25">
        <f>F175</f>
        <v>9.38685</v>
      </c>
      <c r="E175" s="25">
        <f>F175</f>
        <v>9.38685</v>
      </c>
      <c r="F175" s="25">
        <f>ROUND(9.38685,5)</f>
        <v>9.38685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ROUND(9.865,5)</f>
        <v>9.865</v>
      </c>
      <c r="D177" s="25">
        <f>F177</f>
        <v>9.91433</v>
      </c>
      <c r="E177" s="25">
        <f>F177</f>
        <v>9.91433</v>
      </c>
      <c r="F177" s="25">
        <f>ROUND(9.91433,5)</f>
        <v>9.91433</v>
      </c>
      <c r="G177" s="24"/>
      <c r="H177" s="36"/>
    </row>
    <row r="178" spans="1:8" ht="12.75" customHeight="1">
      <c r="A178" s="22">
        <v>42586</v>
      </c>
      <c r="B178" s="22"/>
      <c r="C178" s="25">
        <f>ROUND(9.865,5)</f>
        <v>9.865</v>
      </c>
      <c r="D178" s="25">
        <f>F178</f>
        <v>9.97526</v>
      </c>
      <c r="E178" s="25">
        <f>F178</f>
        <v>9.97526</v>
      </c>
      <c r="F178" s="25">
        <f>ROUND(9.97526,5)</f>
        <v>9.97526</v>
      </c>
      <c r="G178" s="24"/>
      <c r="H178" s="36"/>
    </row>
    <row r="179" spans="1:8" ht="12.75" customHeight="1">
      <c r="A179" s="22">
        <v>42677</v>
      </c>
      <c r="B179" s="22"/>
      <c r="C179" s="25">
        <f>ROUND(9.865,5)</f>
        <v>9.865</v>
      </c>
      <c r="D179" s="25">
        <f>F179</f>
        <v>10.02974</v>
      </c>
      <c r="E179" s="25">
        <f>F179</f>
        <v>10.02974</v>
      </c>
      <c r="F179" s="25">
        <f>ROUND(10.02974,5)</f>
        <v>10.02974</v>
      </c>
      <c r="G179" s="24"/>
      <c r="H179" s="36"/>
    </row>
    <row r="180" spans="1:8" ht="12.75" customHeight="1">
      <c r="A180" s="22">
        <v>42768</v>
      </c>
      <c r="B180" s="22"/>
      <c r="C180" s="25">
        <f>ROUND(9.865,5)</f>
        <v>9.865</v>
      </c>
      <c r="D180" s="25">
        <f>F180</f>
        <v>10.0702</v>
      </c>
      <c r="E180" s="25">
        <f>F180</f>
        <v>10.0702</v>
      </c>
      <c r="F180" s="25">
        <f>ROUND(10.0702,5)</f>
        <v>10.0702</v>
      </c>
      <c r="G180" s="24"/>
      <c r="H180" s="36"/>
    </row>
    <row r="181" spans="1:8" ht="12.75" customHeight="1">
      <c r="A181" s="22">
        <v>42859</v>
      </c>
      <c r="B181" s="22"/>
      <c r="C181" s="25">
        <f>ROUND(9.865,5)</f>
        <v>9.865</v>
      </c>
      <c r="D181" s="25">
        <f>F181</f>
        <v>10.13311</v>
      </c>
      <c r="E181" s="25">
        <f>F181</f>
        <v>10.13311</v>
      </c>
      <c r="F181" s="25">
        <f>ROUND(10.13311,5)</f>
        <v>10.13311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ROUND(1.885,5)</f>
        <v>1.885</v>
      </c>
      <c r="D183" s="25">
        <f>F183</f>
        <v>180.24826</v>
      </c>
      <c r="E183" s="25">
        <f>F183</f>
        <v>180.24826</v>
      </c>
      <c r="F183" s="25">
        <f>ROUND(180.24826,5)</f>
        <v>180.24826</v>
      </c>
      <c r="G183" s="24"/>
      <c r="H183" s="36"/>
    </row>
    <row r="184" spans="1:8" ht="12.75" customHeight="1">
      <c r="A184" s="22">
        <v>42586</v>
      </c>
      <c r="B184" s="22"/>
      <c r="C184" s="25">
        <f>ROUND(1.885,5)</f>
        <v>1.885</v>
      </c>
      <c r="D184" s="25">
        <f>F184</f>
        <v>183.68126</v>
      </c>
      <c r="E184" s="25">
        <f>F184</f>
        <v>183.68126</v>
      </c>
      <c r="F184" s="25">
        <f>ROUND(183.68126,5)</f>
        <v>183.68126</v>
      </c>
      <c r="G184" s="24"/>
      <c r="H184" s="36"/>
    </row>
    <row r="185" spans="1:8" ht="12.75" customHeight="1">
      <c r="A185" s="22">
        <v>42677</v>
      </c>
      <c r="B185" s="22"/>
      <c r="C185" s="25">
        <f>ROUND(1.885,5)</f>
        <v>1.885</v>
      </c>
      <c r="D185" s="25">
        <f>F185</f>
        <v>184.95199</v>
      </c>
      <c r="E185" s="25">
        <f>F185</f>
        <v>184.95199</v>
      </c>
      <c r="F185" s="25">
        <f>ROUND(184.95199,5)</f>
        <v>184.95199</v>
      </c>
      <c r="G185" s="24"/>
      <c r="H185" s="36"/>
    </row>
    <row r="186" spans="1:8" ht="12.75" customHeight="1">
      <c r="A186" s="22">
        <v>42768</v>
      </c>
      <c r="B186" s="22"/>
      <c r="C186" s="25">
        <f>ROUND(1.885,5)</f>
        <v>1.885</v>
      </c>
      <c r="D186" s="25">
        <f>F186</f>
        <v>188.85373</v>
      </c>
      <c r="E186" s="25">
        <f>F186</f>
        <v>188.85373</v>
      </c>
      <c r="F186" s="25">
        <f>ROUND(188.85373,5)</f>
        <v>188.85373</v>
      </c>
      <c r="G186" s="24"/>
      <c r="H186" s="36"/>
    </row>
    <row r="187" spans="1:8" ht="12.75" customHeight="1">
      <c r="A187" s="22">
        <v>42859</v>
      </c>
      <c r="B187" s="22"/>
      <c r="C187" s="25">
        <f>ROUND(1.885,5)</f>
        <v>1.885</v>
      </c>
      <c r="D187" s="25">
        <f>F187</f>
        <v>192.48229</v>
      </c>
      <c r="E187" s="25">
        <f>F187</f>
        <v>192.48229</v>
      </c>
      <c r="F187" s="25">
        <f>ROUND(192.48229,5)</f>
        <v>192.48229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ROUND(1.05,5)</f>
        <v>1.05</v>
      </c>
      <c r="D189" s="25">
        <f>F189</f>
        <v>137.63168</v>
      </c>
      <c r="E189" s="25">
        <f>F189</f>
        <v>137.63168</v>
      </c>
      <c r="F189" s="25">
        <f>ROUND(137.63168,5)</f>
        <v>137.63168</v>
      </c>
      <c r="G189" s="24"/>
      <c r="H189" s="36"/>
    </row>
    <row r="190" spans="1:8" ht="12.75" customHeight="1">
      <c r="A190" s="22">
        <v>42586</v>
      </c>
      <c r="B190" s="22"/>
      <c r="C190" s="25">
        <f>ROUND(1.05,5)</f>
        <v>1.05</v>
      </c>
      <c r="D190" s="25">
        <f>F190</f>
        <v>138.51601</v>
      </c>
      <c r="E190" s="25">
        <f>F190</f>
        <v>138.51601</v>
      </c>
      <c r="F190" s="25">
        <f>ROUND(138.51601,5)</f>
        <v>138.51601</v>
      </c>
      <c r="G190" s="24"/>
      <c r="H190" s="36"/>
    </row>
    <row r="191" spans="1:8" ht="12.75" customHeight="1">
      <c r="A191" s="22">
        <v>42677</v>
      </c>
      <c r="B191" s="22"/>
      <c r="C191" s="25">
        <f>ROUND(1.05,5)</f>
        <v>1.05</v>
      </c>
      <c r="D191" s="25">
        <f>F191</f>
        <v>141.19615</v>
      </c>
      <c r="E191" s="25">
        <f>F191</f>
        <v>141.19615</v>
      </c>
      <c r="F191" s="25">
        <f>ROUND(141.19615,5)</f>
        <v>141.19615</v>
      </c>
      <c r="G191" s="24"/>
      <c r="H191" s="36"/>
    </row>
    <row r="192" spans="1:8" ht="12.75" customHeight="1">
      <c r="A192" s="22">
        <v>42768</v>
      </c>
      <c r="B192" s="22"/>
      <c r="C192" s="25">
        <f>ROUND(1.05,5)</f>
        <v>1.05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ROUND(1.05,5)</f>
        <v>1.05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ROUND(1.83,5)</f>
        <v>1.83</v>
      </c>
      <c r="D195" s="25">
        <f>F195</f>
        <v>142.52056</v>
      </c>
      <c r="E195" s="25">
        <f>F195</f>
        <v>142.52056</v>
      </c>
      <c r="F195" s="25">
        <f>ROUND(142.52056,5)</f>
        <v>142.52056</v>
      </c>
      <c r="G195" s="24"/>
      <c r="H195" s="36"/>
    </row>
    <row r="196" spans="1:8" ht="12.75" customHeight="1">
      <c r="A196" s="22">
        <v>42586</v>
      </c>
      <c r="B196" s="22"/>
      <c r="C196" s="25">
        <f>ROUND(1.83,5)</f>
        <v>1.83</v>
      </c>
      <c r="D196" s="25">
        <f>F196</f>
        <v>143.32848</v>
      </c>
      <c r="E196" s="25">
        <f>F196</f>
        <v>143.32848</v>
      </c>
      <c r="F196" s="25">
        <f>ROUND(143.32848,5)</f>
        <v>143.32848</v>
      </c>
      <c r="G196" s="24"/>
      <c r="H196" s="36"/>
    </row>
    <row r="197" spans="1:8" ht="12.75" customHeight="1">
      <c r="A197" s="22">
        <v>42677</v>
      </c>
      <c r="B197" s="22"/>
      <c r="C197" s="25">
        <f>ROUND(1.83,5)</f>
        <v>1.83</v>
      </c>
      <c r="D197" s="25">
        <f>F197</f>
        <v>146.10173</v>
      </c>
      <c r="E197" s="25">
        <f>F197</f>
        <v>146.10173</v>
      </c>
      <c r="F197" s="25">
        <f>ROUND(146.10173,5)</f>
        <v>146.10173</v>
      </c>
      <c r="G197" s="24"/>
      <c r="H197" s="36"/>
    </row>
    <row r="198" spans="1:8" ht="12.75" customHeight="1">
      <c r="A198" s="22">
        <v>42768</v>
      </c>
      <c r="B198" s="22"/>
      <c r="C198" s="25">
        <f>ROUND(1.83,5)</f>
        <v>1.83</v>
      </c>
      <c r="D198" s="25">
        <f>F198</f>
        <v>149.18331</v>
      </c>
      <c r="E198" s="25">
        <f>F198</f>
        <v>149.18331</v>
      </c>
      <c r="F198" s="25">
        <f>ROUND(149.18331,5)</f>
        <v>149.18331</v>
      </c>
      <c r="G198" s="24"/>
      <c r="H198" s="36"/>
    </row>
    <row r="199" spans="1:8" ht="12.75" customHeight="1">
      <c r="A199" s="22">
        <v>42859</v>
      </c>
      <c r="B199" s="22"/>
      <c r="C199" s="25">
        <f>ROUND(1.83,5)</f>
        <v>1.83</v>
      </c>
      <c r="D199" s="25">
        <f>F199</f>
        <v>152.05006</v>
      </c>
      <c r="E199" s="25">
        <f>F199</f>
        <v>152.05006</v>
      </c>
      <c r="F199" s="25">
        <f>ROUND(152.05006,5)</f>
        <v>152.05006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ROUND(9.75,5)</f>
        <v>9.75</v>
      </c>
      <c r="D201" s="25">
        <f>F201</f>
        <v>9.80034</v>
      </c>
      <c r="E201" s="25">
        <f>F201</f>
        <v>9.80034</v>
      </c>
      <c r="F201" s="25">
        <f>ROUND(9.80034,5)</f>
        <v>9.80034</v>
      </c>
      <c r="G201" s="24"/>
      <c r="H201" s="36"/>
    </row>
    <row r="202" spans="1:8" ht="12.75" customHeight="1">
      <c r="A202" s="22">
        <v>42586</v>
      </c>
      <c r="B202" s="22"/>
      <c r="C202" s="25">
        <f>ROUND(9.75,5)</f>
        <v>9.75</v>
      </c>
      <c r="D202" s="25">
        <f>F202</f>
        <v>9.8636</v>
      </c>
      <c r="E202" s="25">
        <f>F202</f>
        <v>9.8636</v>
      </c>
      <c r="F202" s="25">
        <f>ROUND(9.8636,5)</f>
        <v>9.8636</v>
      </c>
      <c r="G202" s="24"/>
      <c r="H202" s="36"/>
    </row>
    <row r="203" spans="1:8" ht="12.75" customHeight="1">
      <c r="A203" s="22">
        <v>42677</v>
      </c>
      <c r="B203" s="22"/>
      <c r="C203" s="25">
        <f>ROUND(9.75,5)</f>
        <v>9.75</v>
      </c>
      <c r="D203" s="25">
        <f>F203</f>
        <v>9.92315</v>
      </c>
      <c r="E203" s="25">
        <f>F203</f>
        <v>9.92315</v>
      </c>
      <c r="F203" s="25">
        <f>ROUND(9.92315,5)</f>
        <v>9.92315</v>
      </c>
      <c r="G203" s="24"/>
      <c r="H203" s="36"/>
    </row>
    <row r="204" spans="1:8" ht="12.75" customHeight="1">
      <c r="A204" s="22">
        <v>42768</v>
      </c>
      <c r="B204" s="22"/>
      <c r="C204" s="25">
        <f>ROUND(9.75,5)</f>
        <v>9.75</v>
      </c>
      <c r="D204" s="25">
        <f>F204</f>
        <v>9.96858</v>
      </c>
      <c r="E204" s="25">
        <f>F204</f>
        <v>9.96858</v>
      </c>
      <c r="F204" s="25">
        <f>ROUND(9.96858,5)</f>
        <v>9.96858</v>
      </c>
      <c r="G204" s="24"/>
      <c r="H204" s="36"/>
    </row>
    <row r="205" spans="1:8" ht="12.75" customHeight="1">
      <c r="A205" s="22">
        <v>42859</v>
      </c>
      <c r="B205" s="22"/>
      <c r="C205" s="25">
        <f>ROUND(9.75,5)</f>
        <v>9.75</v>
      </c>
      <c r="D205" s="25">
        <f>F205</f>
        <v>10.03603</v>
      </c>
      <c r="E205" s="25">
        <f>F205</f>
        <v>10.03603</v>
      </c>
      <c r="F205" s="25">
        <f>ROUND(10.03603,5)</f>
        <v>10.03603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ROUND(9.975,5)</f>
        <v>9.975</v>
      </c>
      <c r="D207" s="25">
        <f>F207</f>
        <v>10.02209</v>
      </c>
      <c r="E207" s="25">
        <f>F207</f>
        <v>10.02209</v>
      </c>
      <c r="F207" s="25">
        <f>ROUND(10.02209,5)</f>
        <v>10.02209</v>
      </c>
      <c r="G207" s="24"/>
      <c r="H207" s="36"/>
    </row>
    <row r="208" spans="1:8" ht="12.75" customHeight="1">
      <c r="A208" s="22">
        <v>42586</v>
      </c>
      <c r="B208" s="22"/>
      <c r="C208" s="25">
        <f>ROUND(9.975,5)</f>
        <v>9.975</v>
      </c>
      <c r="D208" s="25">
        <f>F208</f>
        <v>10.08134</v>
      </c>
      <c r="E208" s="25">
        <f>F208</f>
        <v>10.08134</v>
      </c>
      <c r="F208" s="25">
        <f>ROUND(10.08134,5)</f>
        <v>10.08134</v>
      </c>
      <c r="G208" s="24"/>
      <c r="H208" s="36"/>
    </row>
    <row r="209" spans="1:8" ht="12.75" customHeight="1">
      <c r="A209" s="22">
        <v>42677</v>
      </c>
      <c r="B209" s="22"/>
      <c r="C209" s="25">
        <f>ROUND(9.975,5)</f>
        <v>9.975</v>
      </c>
      <c r="D209" s="25">
        <f>F209</f>
        <v>10.13701</v>
      </c>
      <c r="E209" s="25">
        <f>F209</f>
        <v>10.13701</v>
      </c>
      <c r="F209" s="25">
        <f>ROUND(10.13701,5)</f>
        <v>10.13701</v>
      </c>
      <c r="G209" s="24"/>
      <c r="H209" s="36"/>
    </row>
    <row r="210" spans="1:8" ht="12.75" customHeight="1">
      <c r="A210" s="22">
        <v>42768</v>
      </c>
      <c r="B210" s="22"/>
      <c r="C210" s="25">
        <f>ROUND(9.975,5)</f>
        <v>9.975</v>
      </c>
      <c r="D210" s="25">
        <f>F210</f>
        <v>10.18067</v>
      </c>
      <c r="E210" s="25">
        <f>F210</f>
        <v>10.18067</v>
      </c>
      <c r="F210" s="25">
        <f>ROUND(10.18067,5)</f>
        <v>10.18067</v>
      </c>
      <c r="G210" s="24"/>
      <c r="H210" s="36"/>
    </row>
    <row r="211" spans="1:8" ht="12.75" customHeight="1">
      <c r="A211" s="22">
        <v>42859</v>
      </c>
      <c r="B211" s="22"/>
      <c r="C211" s="25">
        <f>ROUND(9.975,5)</f>
        <v>9.975</v>
      </c>
      <c r="D211" s="25">
        <f>F211</f>
        <v>10.24241</v>
      </c>
      <c r="E211" s="25">
        <f>F211</f>
        <v>10.24241</v>
      </c>
      <c r="F211" s="25">
        <f>ROUND(10.24241,5)</f>
        <v>10.24241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ROUND(10.07,5)</f>
        <v>10.07</v>
      </c>
      <c r="D213" s="25">
        <f>F213</f>
        <v>10.11977</v>
      </c>
      <c r="E213" s="25">
        <f>F213</f>
        <v>10.11977</v>
      </c>
      <c r="F213" s="25">
        <f>ROUND(10.11977,5)</f>
        <v>10.11977</v>
      </c>
      <c r="G213" s="24"/>
      <c r="H213" s="36"/>
    </row>
    <row r="214" spans="1:8" ht="12.75" customHeight="1">
      <c r="A214" s="22">
        <v>42586</v>
      </c>
      <c r="B214" s="22"/>
      <c r="C214" s="25">
        <f>ROUND(10.07,5)</f>
        <v>10.07</v>
      </c>
      <c r="D214" s="25">
        <f>F214</f>
        <v>10.18268</v>
      </c>
      <c r="E214" s="25">
        <f>F214</f>
        <v>10.18268</v>
      </c>
      <c r="F214" s="25">
        <f>ROUND(10.18268,5)</f>
        <v>10.18268</v>
      </c>
      <c r="G214" s="24"/>
      <c r="H214" s="36"/>
    </row>
    <row r="215" spans="1:8" ht="12.75" customHeight="1">
      <c r="A215" s="22">
        <v>42677</v>
      </c>
      <c r="B215" s="22"/>
      <c r="C215" s="25">
        <f>ROUND(10.07,5)</f>
        <v>10.07</v>
      </c>
      <c r="D215" s="25">
        <f>F215</f>
        <v>10.24197</v>
      </c>
      <c r="E215" s="25">
        <f>F215</f>
        <v>10.24197</v>
      </c>
      <c r="F215" s="25">
        <f>ROUND(10.24197,5)</f>
        <v>10.24197</v>
      </c>
      <c r="G215" s="24"/>
      <c r="H215" s="36"/>
    </row>
    <row r="216" spans="1:8" ht="12.75" customHeight="1">
      <c r="A216" s="22">
        <v>42768</v>
      </c>
      <c r="B216" s="22"/>
      <c r="C216" s="25">
        <f>ROUND(10.07,5)</f>
        <v>10.07</v>
      </c>
      <c r="D216" s="25">
        <f>F216</f>
        <v>10.28923</v>
      </c>
      <c r="E216" s="25">
        <f>F216</f>
        <v>10.28923</v>
      </c>
      <c r="F216" s="25">
        <f>ROUND(10.28923,5)</f>
        <v>10.28923</v>
      </c>
      <c r="G216" s="24"/>
      <c r="H216" s="36"/>
    </row>
    <row r="217" spans="1:8" ht="12.75" customHeight="1">
      <c r="A217" s="22">
        <v>42859</v>
      </c>
      <c r="B217" s="22"/>
      <c r="C217" s="25">
        <f>ROUND(10.07,5)</f>
        <v>10.07</v>
      </c>
      <c r="D217" s="25">
        <f>F217</f>
        <v>10.35499</v>
      </c>
      <c r="E217" s="25">
        <f>F217</f>
        <v>10.35499</v>
      </c>
      <c r="F217" s="25">
        <f>ROUND(10.35499,5)</f>
        <v>10.35499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42424</v>
      </c>
      <c r="B219" s="22"/>
      <c r="C219" s="26">
        <f>ROUND(17.28355424,4)</f>
        <v>17.2836</v>
      </c>
      <c r="D219" s="26">
        <f>F219</f>
        <v>17.283</v>
      </c>
      <c r="E219" s="26">
        <f>F219</f>
        <v>17.283</v>
      </c>
      <c r="F219" s="26">
        <f>ROUND(17.283,4)</f>
        <v>17.283</v>
      </c>
      <c r="G219" s="24"/>
      <c r="H219" s="36"/>
    </row>
    <row r="220" spans="1:8" ht="12.75" customHeight="1">
      <c r="A220" s="22">
        <v>42426</v>
      </c>
      <c r="B220" s="22"/>
      <c r="C220" s="26">
        <f>ROUND(17.28355424,4)</f>
        <v>17.2836</v>
      </c>
      <c r="D220" s="26">
        <f>F220</f>
        <v>17.2872</v>
      </c>
      <c r="E220" s="26">
        <f>F220</f>
        <v>17.2872</v>
      </c>
      <c r="F220" s="26">
        <f>ROUND(17.2872,4)</f>
        <v>17.2872</v>
      </c>
      <c r="G220" s="24"/>
      <c r="H220" s="36"/>
    </row>
    <row r="221" spans="1:8" ht="12.75" customHeight="1">
      <c r="A221" s="22">
        <v>42436</v>
      </c>
      <c r="B221" s="22"/>
      <c r="C221" s="26">
        <f>ROUND(17.28355424,4)</f>
        <v>17.2836</v>
      </c>
      <c r="D221" s="26">
        <f>F221</f>
        <v>17.2905</v>
      </c>
      <c r="E221" s="26">
        <f>F221</f>
        <v>17.2905</v>
      </c>
      <c r="F221" s="26">
        <f>ROUND(17.2905,4)</f>
        <v>17.2905</v>
      </c>
      <c r="G221" s="24"/>
      <c r="H221" s="36"/>
    </row>
    <row r="222" spans="1:8" ht="12.75" customHeight="1">
      <c r="A222" s="22">
        <v>42451</v>
      </c>
      <c r="B222" s="22"/>
      <c r="C222" s="26">
        <f>ROUND(17.28355424,4)</f>
        <v>17.2836</v>
      </c>
      <c r="D222" s="26">
        <f>F222</f>
        <v>17.3006</v>
      </c>
      <c r="E222" s="26">
        <f>F222</f>
        <v>17.3006</v>
      </c>
      <c r="F222" s="26">
        <f>ROUND(17.3006,4)</f>
        <v>17.3006</v>
      </c>
      <c r="G222" s="24"/>
      <c r="H222" s="36"/>
    </row>
    <row r="223" spans="1:8" ht="12.75" customHeight="1">
      <c r="A223" s="22">
        <v>42453</v>
      </c>
      <c r="B223" s="22"/>
      <c r="C223" s="26">
        <f>ROUND(17.28355424,4)</f>
        <v>17.2836</v>
      </c>
      <c r="D223" s="26">
        <f>F223</f>
        <v>17.3073</v>
      </c>
      <c r="E223" s="26">
        <f>F223</f>
        <v>17.3073</v>
      </c>
      <c r="F223" s="26">
        <f>ROUND(17.3073,4)</f>
        <v>17.3073</v>
      </c>
      <c r="G223" s="24"/>
      <c r="H223" s="36"/>
    </row>
    <row r="224" spans="1:8" ht="12.75" customHeight="1">
      <c r="A224" s="22">
        <v>42475</v>
      </c>
      <c r="B224" s="22"/>
      <c r="C224" s="26">
        <f>ROUND(17.28355424,4)</f>
        <v>17.2836</v>
      </c>
      <c r="D224" s="26">
        <f>F224</f>
        <v>17.3397</v>
      </c>
      <c r="E224" s="26">
        <f>F224</f>
        <v>17.3397</v>
      </c>
      <c r="F224" s="26">
        <f>ROUND(17.3397,4)</f>
        <v>17.3397</v>
      </c>
      <c r="G224" s="24"/>
      <c r="H224" s="36"/>
    </row>
    <row r="225" spans="1:8" ht="12.75" customHeight="1">
      <c r="A225" s="22">
        <v>42486</v>
      </c>
      <c r="B225" s="22"/>
      <c r="C225" s="26">
        <f>ROUND(17.28355424,4)</f>
        <v>17.2836</v>
      </c>
      <c r="D225" s="26">
        <f>F225</f>
        <v>17.3589</v>
      </c>
      <c r="E225" s="26">
        <f>F225</f>
        <v>17.3589</v>
      </c>
      <c r="F225" s="26">
        <f>ROUND(17.3589,4)</f>
        <v>17.3589</v>
      </c>
      <c r="G225" s="24"/>
      <c r="H225" s="36"/>
    </row>
    <row r="226" spans="1:8" ht="12.75" customHeight="1">
      <c r="A226" s="22">
        <v>42489</v>
      </c>
      <c r="B226" s="22"/>
      <c r="C226" s="26">
        <f>ROUND(17.28355424,4)</f>
        <v>17.2836</v>
      </c>
      <c r="D226" s="26">
        <f>F226</f>
        <v>17.3738</v>
      </c>
      <c r="E226" s="26">
        <f>F226</f>
        <v>17.3738</v>
      </c>
      <c r="F226" s="26">
        <f>ROUND(17.3738,4)</f>
        <v>17.3738</v>
      </c>
      <c r="G226" s="24"/>
      <c r="H226" s="36"/>
    </row>
    <row r="227" spans="1:8" ht="12.75" customHeight="1">
      <c r="A227" s="22">
        <v>42515</v>
      </c>
      <c r="B227" s="22"/>
      <c r="C227" s="26">
        <f>ROUND(17.28355424,4)</f>
        <v>17.2836</v>
      </c>
      <c r="D227" s="26">
        <f>F227</f>
        <v>17.3916</v>
      </c>
      <c r="E227" s="26">
        <f>F227</f>
        <v>17.3916</v>
      </c>
      <c r="F227" s="26">
        <f>ROUND(17.3916,4)</f>
        <v>17.3916</v>
      </c>
      <c r="G227" s="24"/>
      <c r="H227" s="36"/>
    </row>
    <row r="228" spans="1:8" ht="12.75" customHeight="1">
      <c r="A228" s="22">
        <v>42517</v>
      </c>
      <c r="B228" s="22"/>
      <c r="C228" s="26">
        <f>ROUND(17.28355424,4)</f>
        <v>17.2836</v>
      </c>
      <c r="D228" s="26">
        <f>F228</f>
        <v>17.4125</v>
      </c>
      <c r="E228" s="26">
        <f>F228</f>
        <v>17.4125</v>
      </c>
      <c r="F228" s="26">
        <f>ROUND(17.4125,4)</f>
        <v>17.4125</v>
      </c>
      <c r="G228" s="24"/>
      <c r="H228" s="36"/>
    </row>
    <row r="229" spans="1:8" ht="12.75" customHeight="1">
      <c r="A229" s="22" t="s">
        <v>61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42426</v>
      </c>
      <c r="B230" s="22"/>
      <c r="C230" s="26">
        <f>ROUND(21.87753928,4)</f>
        <v>21.8775</v>
      </c>
      <c r="D230" s="26">
        <f>F230</f>
        <v>21.8816</v>
      </c>
      <c r="E230" s="26">
        <f>F230</f>
        <v>21.8816</v>
      </c>
      <c r="F230" s="26">
        <f>ROUND(21.8816,4)</f>
        <v>21.8816</v>
      </c>
      <c r="G230" s="24"/>
      <c r="H230" s="36"/>
    </row>
    <row r="231" spans="1:8" ht="12.75" customHeight="1">
      <c r="A231" s="22">
        <v>42429</v>
      </c>
      <c r="B231" s="22"/>
      <c r="C231" s="26">
        <f>ROUND(21.87753928,4)</f>
        <v>21.8775</v>
      </c>
      <c r="D231" s="26">
        <f>F231</f>
        <v>21.8898</v>
      </c>
      <c r="E231" s="26">
        <f>F231</f>
        <v>21.8898</v>
      </c>
      <c r="F231" s="26">
        <f>ROUND(21.8898,4)</f>
        <v>21.8898</v>
      </c>
      <c r="G231" s="24"/>
      <c r="H231" s="36"/>
    </row>
    <row r="232" spans="1:8" ht="12.75" customHeight="1">
      <c r="A232" s="22">
        <v>42436</v>
      </c>
      <c r="B232" s="22"/>
      <c r="C232" s="26">
        <f>ROUND(21.87753928,4)</f>
        <v>21.8775</v>
      </c>
      <c r="D232" s="26">
        <f>F232</f>
        <v>21.9186</v>
      </c>
      <c r="E232" s="26">
        <f>F232</f>
        <v>21.9186</v>
      </c>
      <c r="F232" s="26">
        <f>ROUND(21.9186,4)</f>
        <v>21.9186</v>
      </c>
      <c r="G232" s="24"/>
      <c r="H232" s="36"/>
    </row>
    <row r="233" spans="1:8" ht="12.75" customHeight="1">
      <c r="A233" s="22">
        <v>42475</v>
      </c>
      <c r="B233" s="22"/>
      <c r="C233" s="26">
        <f>ROUND(21.87753928,4)</f>
        <v>21.8775</v>
      </c>
      <c r="D233" s="26">
        <f>F233</f>
        <v>22.0872</v>
      </c>
      <c r="E233" s="26">
        <f>F233</f>
        <v>22.0872</v>
      </c>
      <c r="F233" s="26">
        <f>ROUND(22.0872,4)</f>
        <v>22.0872</v>
      </c>
      <c r="G233" s="24"/>
      <c r="H233" s="36"/>
    </row>
    <row r="234" spans="1:8" ht="12.75" customHeight="1">
      <c r="A234" s="22">
        <v>42621</v>
      </c>
      <c r="B234" s="22"/>
      <c r="C234" s="26">
        <f>ROUND(21.87753928,4)</f>
        <v>21.8775</v>
      </c>
      <c r="D234" s="26">
        <f>F234</f>
        <v>22.741</v>
      </c>
      <c r="E234" s="26">
        <f>F234</f>
        <v>22.741</v>
      </c>
      <c r="F234" s="26">
        <f>ROUND(22.741,4)</f>
        <v>22.741</v>
      </c>
      <c r="G234" s="24"/>
      <c r="H234" s="36"/>
    </row>
    <row r="235" spans="1:8" ht="12.75" customHeight="1">
      <c r="A235" s="22" t="s">
        <v>62</v>
      </c>
      <c r="B235" s="22"/>
      <c r="C235" s="23"/>
      <c r="D235" s="23"/>
      <c r="E235" s="23"/>
      <c r="F235" s="23"/>
      <c r="G235" s="24"/>
      <c r="H235" s="36"/>
    </row>
    <row r="236" spans="1:8" ht="12.75" customHeight="1">
      <c r="A236" s="22">
        <v>42424</v>
      </c>
      <c r="B236" s="22"/>
      <c r="C236" s="26">
        <f>ROUND(15.6952,4)</f>
        <v>15.6952</v>
      </c>
      <c r="D236" s="26">
        <f>F236</f>
        <v>15.6952</v>
      </c>
      <c r="E236" s="26">
        <f>F236</f>
        <v>15.6952</v>
      </c>
      <c r="F236" s="26">
        <f>ROUND(15.6952,4)</f>
        <v>15.6952</v>
      </c>
      <c r="G236" s="24"/>
      <c r="H236" s="36"/>
    </row>
    <row r="237" spans="1:8" ht="12.75" customHeight="1">
      <c r="A237" s="22">
        <v>42425</v>
      </c>
      <c r="B237" s="22"/>
      <c r="C237" s="26">
        <f>ROUND(15.6952,4)</f>
        <v>15.6952</v>
      </c>
      <c r="D237" s="26">
        <f>F237</f>
        <v>15.6981</v>
      </c>
      <c r="E237" s="26">
        <f>F237</f>
        <v>15.6981</v>
      </c>
      <c r="F237" s="26">
        <f>ROUND(15.6981,4)</f>
        <v>15.6981</v>
      </c>
      <c r="G237" s="24"/>
      <c r="H237" s="36"/>
    </row>
    <row r="238" spans="1:8" ht="12.75" customHeight="1">
      <c r="A238" s="22">
        <v>42426</v>
      </c>
      <c r="B238" s="22"/>
      <c r="C238" s="26">
        <f>ROUND(15.6952,4)</f>
        <v>15.6952</v>
      </c>
      <c r="D238" s="26">
        <f>F238</f>
        <v>15.6981</v>
      </c>
      <c r="E238" s="26">
        <f>F238</f>
        <v>15.6981</v>
      </c>
      <c r="F238" s="26">
        <f>ROUND(15.6981,4)</f>
        <v>15.6981</v>
      </c>
      <c r="G238" s="24"/>
      <c r="H238" s="36"/>
    </row>
    <row r="239" spans="1:8" ht="12.75" customHeight="1">
      <c r="A239" s="22">
        <v>42429</v>
      </c>
      <c r="B239" s="22"/>
      <c r="C239" s="26">
        <f>ROUND(15.6952,4)</f>
        <v>15.6952</v>
      </c>
      <c r="D239" s="26">
        <f>F239</f>
        <v>15.7039</v>
      </c>
      <c r="E239" s="26">
        <f>F239</f>
        <v>15.7039</v>
      </c>
      <c r="F239" s="26">
        <f>ROUND(15.7039,4)</f>
        <v>15.7039</v>
      </c>
      <c r="G239" s="24"/>
      <c r="H239" s="36"/>
    </row>
    <row r="240" spans="1:8" ht="12.75" customHeight="1">
      <c r="A240" s="22">
        <v>42430</v>
      </c>
      <c r="B240" s="22"/>
      <c r="C240" s="26">
        <f>ROUND(15.6952,4)</f>
        <v>15.6952</v>
      </c>
      <c r="D240" s="26">
        <f>F240</f>
        <v>15.7067</v>
      </c>
      <c r="E240" s="26">
        <f>F240</f>
        <v>15.7067</v>
      </c>
      <c r="F240" s="26">
        <f>ROUND(15.7067,4)</f>
        <v>15.7067</v>
      </c>
      <c r="G240" s="24"/>
      <c r="H240" s="36"/>
    </row>
    <row r="241" spans="1:8" ht="12.75" customHeight="1">
      <c r="A241" s="22">
        <v>42431</v>
      </c>
      <c r="B241" s="22"/>
      <c r="C241" s="26">
        <f>ROUND(15.6952,4)</f>
        <v>15.6952</v>
      </c>
      <c r="D241" s="26">
        <f>F241</f>
        <v>15.7096</v>
      </c>
      <c r="E241" s="26">
        <f>F241</f>
        <v>15.7096</v>
      </c>
      <c r="F241" s="26">
        <f>ROUND(15.7096,4)</f>
        <v>15.7096</v>
      </c>
      <c r="G241" s="24"/>
      <c r="H241" s="36"/>
    </row>
    <row r="242" spans="1:8" ht="12.75" customHeight="1">
      <c r="A242" s="22">
        <v>42432</v>
      </c>
      <c r="B242" s="22"/>
      <c r="C242" s="26">
        <f>ROUND(15.6952,4)</f>
        <v>15.6952</v>
      </c>
      <c r="D242" s="26">
        <f>F242</f>
        <v>15.7125</v>
      </c>
      <c r="E242" s="26">
        <f>F242</f>
        <v>15.7125</v>
      </c>
      <c r="F242" s="26">
        <f>ROUND(15.7125,4)</f>
        <v>15.7125</v>
      </c>
      <c r="G242" s="24"/>
      <c r="H242" s="36"/>
    </row>
    <row r="243" spans="1:8" ht="12.75" customHeight="1">
      <c r="A243" s="22">
        <v>42433</v>
      </c>
      <c r="B243" s="22"/>
      <c r="C243" s="26">
        <f>ROUND(15.6952,4)</f>
        <v>15.6952</v>
      </c>
      <c r="D243" s="26">
        <f>F243</f>
        <v>15.7154</v>
      </c>
      <c r="E243" s="26">
        <f>F243</f>
        <v>15.7154</v>
      </c>
      <c r="F243" s="26">
        <f>ROUND(15.7154,4)</f>
        <v>15.7154</v>
      </c>
      <c r="G243" s="24"/>
      <c r="H243" s="36"/>
    </row>
    <row r="244" spans="1:8" ht="12.75" customHeight="1">
      <c r="A244" s="22">
        <v>42436</v>
      </c>
      <c r="B244" s="22"/>
      <c r="C244" s="26">
        <f>ROUND(15.6952,4)</f>
        <v>15.6952</v>
      </c>
      <c r="D244" s="26">
        <f>F244</f>
        <v>15.7244</v>
      </c>
      <c r="E244" s="26">
        <f>F244</f>
        <v>15.7244</v>
      </c>
      <c r="F244" s="26">
        <f>ROUND(15.7244,4)</f>
        <v>15.7244</v>
      </c>
      <c r="G244" s="24"/>
      <c r="H244" s="36"/>
    </row>
    <row r="245" spans="1:8" ht="12.75" customHeight="1">
      <c r="A245" s="22">
        <v>42437</v>
      </c>
      <c r="B245" s="22"/>
      <c r="C245" s="26">
        <f>ROUND(15.6952,4)</f>
        <v>15.6952</v>
      </c>
      <c r="D245" s="26">
        <f>F245</f>
        <v>15.7274</v>
      </c>
      <c r="E245" s="26">
        <f>F245</f>
        <v>15.7274</v>
      </c>
      <c r="F245" s="26">
        <f>ROUND(15.7274,4)</f>
        <v>15.7274</v>
      </c>
      <c r="G245" s="24"/>
      <c r="H245" s="36"/>
    </row>
    <row r="246" spans="1:8" ht="12.75" customHeight="1">
      <c r="A246" s="22">
        <v>42438</v>
      </c>
      <c r="B246" s="22"/>
      <c r="C246" s="26">
        <f>ROUND(15.6952,4)</f>
        <v>15.6952</v>
      </c>
      <c r="D246" s="26">
        <f>F246</f>
        <v>15.7304</v>
      </c>
      <c r="E246" s="26">
        <f>F246</f>
        <v>15.7304</v>
      </c>
      <c r="F246" s="26">
        <f>ROUND(15.7304,4)</f>
        <v>15.7304</v>
      </c>
      <c r="G246" s="24"/>
      <c r="H246" s="36"/>
    </row>
    <row r="247" spans="1:8" ht="12.75" customHeight="1">
      <c r="A247" s="22">
        <v>42440</v>
      </c>
      <c r="B247" s="22"/>
      <c r="C247" s="26">
        <f>ROUND(15.6952,4)</f>
        <v>15.6952</v>
      </c>
      <c r="D247" s="26">
        <f>F247</f>
        <v>15.7363</v>
      </c>
      <c r="E247" s="26">
        <f>F247</f>
        <v>15.7363</v>
      </c>
      <c r="F247" s="26">
        <f>ROUND(15.7363,4)</f>
        <v>15.7363</v>
      </c>
      <c r="G247" s="24"/>
      <c r="H247" s="36"/>
    </row>
    <row r="248" spans="1:8" ht="12.75" customHeight="1">
      <c r="A248" s="22">
        <v>42444</v>
      </c>
      <c r="B248" s="22"/>
      <c r="C248" s="26">
        <f>ROUND(15.6952,4)</f>
        <v>15.6952</v>
      </c>
      <c r="D248" s="26">
        <f>F248</f>
        <v>15.7483</v>
      </c>
      <c r="E248" s="26">
        <f>F248</f>
        <v>15.7483</v>
      </c>
      <c r="F248" s="26">
        <f>ROUND(15.7483,4)</f>
        <v>15.7483</v>
      </c>
      <c r="G248" s="24"/>
      <c r="H248" s="36"/>
    </row>
    <row r="249" spans="1:8" ht="12.75" customHeight="1">
      <c r="A249" s="22">
        <v>42445</v>
      </c>
      <c r="B249" s="22"/>
      <c r="C249" s="26">
        <f>ROUND(15.6952,4)</f>
        <v>15.6952</v>
      </c>
      <c r="D249" s="26">
        <f>F249</f>
        <v>15.7513</v>
      </c>
      <c r="E249" s="26">
        <f>F249</f>
        <v>15.7513</v>
      </c>
      <c r="F249" s="26">
        <f>ROUND(15.7513,4)</f>
        <v>15.7513</v>
      </c>
      <c r="G249" s="24"/>
      <c r="H249" s="36"/>
    </row>
    <row r="250" spans="1:8" ht="12.75" customHeight="1">
      <c r="A250" s="22">
        <v>42452</v>
      </c>
      <c r="B250" s="22"/>
      <c r="C250" s="26">
        <f>ROUND(15.6952,4)</f>
        <v>15.6952</v>
      </c>
      <c r="D250" s="26">
        <f>F250</f>
        <v>15.7722</v>
      </c>
      <c r="E250" s="26">
        <f>F250</f>
        <v>15.7722</v>
      </c>
      <c r="F250" s="26">
        <f>ROUND(15.7722,4)</f>
        <v>15.7722</v>
      </c>
      <c r="G250" s="24"/>
      <c r="H250" s="36"/>
    </row>
    <row r="251" spans="1:8" ht="12.75" customHeight="1">
      <c r="A251" s="22">
        <v>42453</v>
      </c>
      <c r="B251" s="22"/>
      <c r="C251" s="26">
        <f>ROUND(15.6952,4)</f>
        <v>15.6952</v>
      </c>
      <c r="D251" s="26">
        <f>F251</f>
        <v>15.7752</v>
      </c>
      <c r="E251" s="26">
        <f>F251</f>
        <v>15.7752</v>
      </c>
      <c r="F251" s="26">
        <f>ROUND(15.7752,4)</f>
        <v>15.7752</v>
      </c>
      <c r="G251" s="24"/>
      <c r="H251" s="36"/>
    </row>
    <row r="252" spans="1:8" ht="12.75" customHeight="1">
      <c r="A252" s="22">
        <v>42458</v>
      </c>
      <c r="B252" s="22"/>
      <c r="C252" s="26">
        <f>ROUND(15.6952,4)</f>
        <v>15.6952</v>
      </c>
      <c r="D252" s="26">
        <f>F252</f>
        <v>15.7902</v>
      </c>
      <c r="E252" s="26">
        <f>F252</f>
        <v>15.7902</v>
      </c>
      <c r="F252" s="26">
        <f>ROUND(15.7902,4)</f>
        <v>15.7902</v>
      </c>
      <c r="G252" s="24"/>
      <c r="H252" s="36"/>
    </row>
    <row r="253" spans="1:8" ht="12.75" customHeight="1">
      <c r="A253" s="22">
        <v>42460</v>
      </c>
      <c r="B253" s="22"/>
      <c r="C253" s="26">
        <f>ROUND(15.6952,4)</f>
        <v>15.6952</v>
      </c>
      <c r="D253" s="26">
        <f>F253</f>
        <v>15.7964</v>
      </c>
      <c r="E253" s="26">
        <f>F253</f>
        <v>15.7964</v>
      </c>
      <c r="F253" s="26">
        <f>ROUND(15.7964,4)</f>
        <v>15.7964</v>
      </c>
      <c r="G253" s="24"/>
      <c r="H253" s="36"/>
    </row>
    <row r="254" spans="1:8" ht="12.75" customHeight="1">
      <c r="A254" s="22">
        <v>42464</v>
      </c>
      <c r="B254" s="22"/>
      <c r="C254" s="26">
        <f>ROUND(15.6952,4)</f>
        <v>15.6952</v>
      </c>
      <c r="D254" s="26">
        <f>F254</f>
        <v>15.8089</v>
      </c>
      <c r="E254" s="26">
        <f>F254</f>
        <v>15.8089</v>
      </c>
      <c r="F254" s="26">
        <f>ROUND(15.8089,4)</f>
        <v>15.8089</v>
      </c>
      <c r="G254" s="24"/>
      <c r="H254" s="36"/>
    </row>
    <row r="255" spans="1:8" ht="12.75" customHeight="1">
      <c r="A255" s="22">
        <v>42465</v>
      </c>
      <c r="B255" s="22"/>
      <c r="C255" s="26">
        <f>ROUND(15.6952,4)</f>
        <v>15.6952</v>
      </c>
      <c r="D255" s="26">
        <f>F255</f>
        <v>15.8121</v>
      </c>
      <c r="E255" s="26">
        <f>F255</f>
        <v>15.8121</v>
      </c>
      <c r="F255" s="26">
        <f>ROUND(15.8121,4)</f>
        <v>15.8121</v>
      </c>
      <c r="G255" s="24"/>
      <c r="H255" s="36"/>
    </row>
    <row r="256" spans="1:8" ht="12.75" customHeight="1">
      <c r="A256" s="22">
        <v>42466</v>
      </c>
      <c r="B256" s="22"/>
      <c r="C256" s="26">
        <f>ROUND(15.6952,4)</f>
        <v>15.6952</v>
      </c>
      <c r="D256" s="26">
        <f>F256</f>
        <v>15.8152</v>
      </c>
      <c r="E256" s="26">
        <f>F256</f>
        <v>15.8152</v>
      </c>
      <c r="F256" s="26">
        <f>ROUND(15.8152,4)</f>
        <v>15.8152</v>
      </c>
      <c r="G256" s="24"/>
      <c r="H256" s="36"/>
    </row>
    <row r="257" spans="1:8" ht="12.75" customHeight="1">
      <c r="A257" s="22">
        <v>42467</v>
      </c>
      <c r="B257" s="22"/>
      <c r="C257" s="26">
        <f>ROUND(15.6952,4)</f>
        <v>15.6952</v>
      </c>
      <c r="D257" s="26">
        <f>F257</f>
        <v>15.8183</v>
      </c>
      <c r="E257" s="26">
        <f>F257</f>
        <v>15.8183</v>
      </c>
      <c r="F257" s="26">
        <f>ROUND(15.8183,4)</f>
        <v>15.8183</v>
      </c>
      <c r="G257" s="24"/>
      <c r="H257" s="36"/>
    </row>
    <row r="258" spans="1:8" ht="12.75" customHeight="1">
      <c r="A258" s="22">
        <v>42471</v>
      </c>
      <c r="B258" s="22"/>
      <c r="C258" s="26">
        <f>ROUND(15.6952,4)</f>
        <v>15.6952</v>
      </c>
      <c r="D258" s="26">
        <f>F258</f>
        <v>15.8308</v>
      </c>
      <c r="E258" s="26">
        <f>F258</f>
        <v>15.8308</v>
      </c>
      <c r="F258" s="26">
        <f>ROUND(15.8308,4)</f>
        <v>15.8308</v>
      </c>
      <c r="G258" s="24"/>
      <c r="H258" s="36"/>
    </row>
    <row r="259" spans="1:8" ht="12.75" customHeight="1">
      <c r="A259" s="22">
        <v>42475</v>
      </c>
      <c r="B259" s="22"/>
      <c r="C259" s="26">
        <f>ROUND(15.6952,4)</f>
        <v>15.6952</v>
      </c>
      <c r="D259" s="26">
        <f>F259</f>
        <v>15.8433</v>
      </c>
      <c r="E259" s="26">
        <f>F259</f>
        <v>15.8433</v>
      </c>
      <c r="F259" s="26">
        <f>ROUND(15.8433,4)</f>
        <v>15.8433</v>
      </c>
      <c r="G259" s="24"/>
      <c r="H259" s="36"/>
    </row>
    <row r="260" spans="1:8" ht="12.75" customHeight="1">
      <c r="A260" s="22">
        <v>42478</v>
      </c>
      <c r="B260" s="22"/>
      <c r="C260" s="26">
        <f>ROUND(15.6952,4)</f>
        <v>15.6952</v>
      </c>
      <c r="D260" s="26">
        <f>F260</f>
        <v>15.8527</v>
      </c>
      <c r="E260" s="26">
        <f>F260</f>
        <v>15.8527</v>
      </c>
      <c r="F260" s="26">
        <f>ROUND(15.8527,4)</f>
        <v>15.8527</v>
      </c>
      <c r="G260" s="24"/>
      <c r="H260" s="36"/>
    </row>
    <row r="261" spans="1:8" ht="12.75" customHeight="1">
      <c r="A261" s="22">
        <v>42480</v>
      </c>
      <c r="B261" s="22"/>
      <c r="C261" s="26">
        <f>ROUND(15.6952,4)</f>
        <v>15.6952</v>
      </c>
      <c r="D261" s="26">
        <f>F261</f>
        <v>15.859</v>
      </c>
      <c r="E261" s="26">
        <f>F261</f>
        <v>15.859</v>
      </c>
      <c r="F261" s="26">
        <f>ROUND(15.859,4)</f>
        <v>15.859</v>
      </c>
      <c r="G261" s="24"/>
      <c r="H261" s="36"/>
    </row>
    <row r="262" spans="1:8" ht="12.75" customHeight="1">
      <c r="A262" s="22">
        <v>42485</v>
      </c>
      <c r="B262" s="22"/>
      <c r="C262" s="26">
        <f>ROUND(15.6952,4)</f>
        <v>15.6952</v>
      </c>
      <c r="D262" s="26">
        <f>F262</f>
        <v>15.8746</v>
      </c>
      <c r="E262" s="26">
        <f>F262</f>
        <v>15.8746</v>
      </c>
      <c r="F262" s="26">
        <f>ROUND(15.8746,4)</f>
        <v>15.8746</v>
      </c>
      <c r="G262" s="24"/>
      <c r="H262" s="36"/>
    </row>
    <row r="263" spans="1:8" ht="12.75" customHeight="1">
      <c r="A263" s="22">
        <v>42486</v>
      </c>
      <c r="B263" s="22"/>
      <c r="C263" s="26">
        <f>ROUND(15.6952,4)</f>
        <v>15.6952</v>
      </c>
      <c r="D263" s="26">
        <f>F263</f>
        <v>15.8777</v>
      </c>
      <c r="E263" s="26">
        <f>F263</f>
        <v>15.8777</v>
      </c>
      <c r="F263" s="26">
        <f>ROUND(15.8777,4)</f>
        <v>15.8777</v>
      </c>
      <c r="G263" s="24"/>
      <c r="H263" s="36"/>
    </row>
    <row r="264" spans="1:8" ht="12.75" customHeight="1">
      <c r="A264" s="22">
        <v>42489</v>
      </c>
      <c r="B264" s="22"/>
      <c r="C264" s="26">
        <f>ROUND(15.6952,4)</f>
        <v>15.6952</v>
      </c>
      <c r="D264" s="26">
        <f>F264</f>
        <v>15.8867</v>
      </c>
      <c r="E264" s="26">
        <f>F264</f>
        <v>15.8867</v>
      </c>
      <c r="F264" s="26">
        <f>ROUND(15.8867,4)</f>
        <v>15.8867</v>
      </c>
      <c r="G264" s="24"/>
      <c r="H264" s="36"/>
    </row>
    <row r="265" spans="1:8" ht="12.75" customHeight="1">
      <c r="A265" s="22">
        <v>42494</v>
      </c>
      <c r="B265" s="22"/>
      <c r="C265" s="26">
        <f>ROUND(15.6952,4)</f>
        <v>15.6952</v>
      </c>
      <c r="D265" s="26">
        <f>F265</f>
        <v>15.9016</v>
      </c>
      <c r="E265" s="26">
        <f>F265</f>
        <v>15.9016</v>
      </c>
      <c r="F265" s="26">
        <f>ROUND(15.9016,4)</f>
        <v>15.9016</v>
      </c>
      <c r="G265" s="24"/>
      <c r="H265" s="36"/>
    </row>
    <row r="266" spans="1:8" ht="12.75" customHeight="1">
      <c r="A266" s="22">
        <v>42500</v>
      </c>
      <c r="B266" s="22"/>
      <c r="C266" s="26">
        <f>ROUND(15.6952,4)</f>
        <v>15.6952</v>
      </c>
      <c r="D266" s="26">
        <f>F266</f>
        <v>15.9194</v>
      </c>
      <c r="E266" s="26">
        <f>F266</f>
        <v>15.9194</v>
      </c>
      <c r="F266" s="26">
        <f>ROUND(15.9194,4)</f>
        <v>15.9194</v>
      </c>
      <c r="G266" s="24"/>
      <c r="H266" s="36"/>
    </row>
    <row r="267" spans="1:8" ht="12.75" customHeight="1">
      <c r="A267" s="22">
        <v>42503</v>
      </c>
      <c r="B267" s="22"/>
      <c r="C267" s="26">
        <f>ROUND(15.6952,4)</f>
        <v>15.6952</v>
      </c>
      <c r="D267" s="26">
        <f>F267</f>
        <v>15.9284</v>
      </c>
      <c r="E267" s="26">
        <f>F267</f>
        <v>15.9284</v>
      </c>
      <c r="F267" s="26">
        <f>ROUND(15.9284,4)</f>
        <v>15.9284</v>
      </c>
      <c r="G267" s="24"/>
      <c r="H267" s="36"/>
    </row>
    <row r="268" spans="1:8" ht="12.75" customHeight="1">
      <c r="A268" s="22">
        <v>42506</v>
      </c>
      <c r="B268" s="22"/>
      <c r="C268" s="26">
        <f>ROUND(15.6952,4)</f>
        <v>15.6952</v>
      </c>
      <c r="D268" s="26">
        <f>F268</f>
        <v>15.9373</v>
      </c>
      <c r="E268" s="26">
        <f>F268</f>
        <v>15.9373</v>
      </c>
      <c r="F268" s="26">
        <f>ROUND(15.9373,4)</f>
        <v>15.9373</v>
      </c>
      <c r="G268" s="24"/>
      <c r="H268" s="36"/>
    </row>
    <row r="269" spans="1:8" ht="12.75" customHeight="1">
      <c r="A269" s="22">
        <v>42507</v>
      </c>
      <c r="B269" s="22"/>
      <c r="C269" s="26">
        <f>ROUND(15.6952,4)</f>
        <v>15.6952</v>
      </c>
      <c r="D269" s="26">
        <f>F269</f>
        <v>15.9403</v>
      </c>
      <c r="E269" s="26">
        <f>F269</f>
        <v>15.9403</v>
      </c>
      <c r="F269" s="26">
        <f>ROUND(15.9403,4)</f>
        <v>15.9403</v>
      </c>
      <c r="G269" s="24"/>
      <c r="H269" s="36"/>
    </row>
    <row r="270" spans="1:8" ht="12.75" customHeight="1">
      <c r="A270" s="22">
        <v>42509</v>
      </c>
      <c r="B270" s="22"/>
      <c r="C270" s="26">
        <f>ROUND(15.6952,4)</f>
        <v>15.6952</v>
      </c>
      <c r="D270" s="26">
        <f>F270</f>
        <v>15.9462</v>
      </c>
      <c r="E270" s="26">
        <f>F270</f>
        <v>15.9462</v>
      </c>
      <c r="F270" s="26">
        <f>ROUND(15.9462,4)</f>
        <v>15.9462</v>
      </c>
      <c r="G270" s="24"/>
      <c r="H270" s="36"/>
    </row>
    <row r="271" spans="1:8" ht="12.75" customHeight="1">
      <c r="A271" s="22">
        <v>42513</v>
      </c>
      <c r="B271" s="22"/>
      <c r="C271" s="26">
        <f>ROUND(15.6952,4)</f>
        <v>15.6952</v>
      </c>
      <c r="D271" s="26">
        <f>F271</f>
        <v>15.9582</v>
      </c>
      <c r="E271" s="26">
        <f>F271</f>
        <v>15.9582</v>
      </c>
      <c r="F271" s="26">
        <f>ROUND(15.9582,4)</f>
        <v>15.9582</v>
      </c>
      <c r="G271" s="24"/>
      <c r="H271" s="36"/>
    </row>
    <row r="272" spans="1:8" ht="12.75" customHeight="1">
      <c r="A272" s="22">
        <v>42515</v>
      </c>
      <c r="B272" s="22"/>
      <c r="C272" s="26">
        <f>ROUND(15.6952,4)</f>
        <v>15.6952</v>
      </c>
      <c r="D272" s="26">
        <f>F272</f>
        <v>15.9641</v>
      </c>
      <c r="E272" s="26">
        <f>F272</f>
        <v>15.9641</v>
      </c>
      <c r="F272" s="26">
        <f>ROUND(15.9641,4)</f>
        <v>15.9641</v>
      </c>
      <c r="G272" s="24"/>
      <c r="H272" s="36"/>
    </row>
    <row r="273" spans="1:8" ht="12.75" customHeight="1">
      <c r="A273" s="22">
        <v>42517</v>
      </c>
      <c r="B273" s="22"/>
      <c r="C273" s="26">
        <f>ROUND(15.6952,4)</f>
        <v>15.6952</v>
      </c>
      <c r="D273" s="26">
        <f>F273</f>
        <v>15.9702</v>
      </c>
      <c r="E273" s="26">
        <f>F273</f>
        <v>15.9702</v>
      </c>
      <c r="F273" s="26">
        <f>ROUND(15.9702,4)</f>
        <v>15.9702</v>
      </c>
      <c r="G273" s="24"/>
      <c r="H273" s="36"/>
    </row>
    <row r="274" spans="1:8" ht="12.75" customHeight="1">
      <c r="A274" s="22">
        <v>42521</v>
      </c>
      <c r="B274" s="22"/>
      <c r="C274" s="26">
        <f>ROUND(15.6952,4)</f>
        <v>15.6952</v>
      </c>
      <c r="D274" s="26">
        <f>F274</f>
        <v>15.9827</v>
      </c>
      <c r="E274" s="26">
        <f>F274</f>
        <v>15.9827</v>
      </c>
      <c r="F274" s="26">
        <f>ROUND(15.9827,4)</f>
        <v>15.9827</v>
      </c>
      <c r="G274" s="24"/>
      <c r="H274" s="36"/>
    </row>
    <row r="275" spans="1:8" ht="12.75" customHeight="1">
      <c r="A275" s="22">
        <v>42527</v>
      </c>
      <c r="B275" s="22"/>
      <c r="C275" s="26">
        <f>ROUND(15.6952,4)</f>
        <v>15.6952</v>
      </c>
      <c r="D275" s="26">
        <f>F275</f>
        <v>16.0015</v>
      </c>
      <c r="E275" s="26">
        <f>F275</f>
        <v>16.0015</v>
      </c>
      <c r="F275" s="26">
        <f>ROUND(16.0015,4)</f>
        <v>16.0015</v>
      </c>
      <c r="G275" s="24"/>
      <c r="H275" s="36"/>
    </row>
    <row r="276" spans="1:8" ht="12.75" customHeight="1">
      <c r="A276" s="22">
        <v>42529</v>
      </c>
      <c r="B276" s="22"/>
      <c r="C276" s="26">
        <f>ROUND(15.6952,4)</f>
        <v>15.6952</v>
      </c>
      <c r="D276" s="26">
        <f>F276</f>
        <v>16.0077</v>
      </c>
      <c r="E276" s="26">
        <f>F276</f>
        <v>16.0077</v>
      </c>
      <c r="F276" s="26">
        <f>ROUND(16.0077,4)</f>
        <v>16.0077</v>
      </c>
      <c r="G276" s="24"/>
      <c r="H276" s="36"/>
    </row>
    <row r="277" spans="1:8" ht="12.75" customHeight="1">
      <c r="A277" s="22">
        <v>42530</v>
      </c>
      <c r="B277" s="22"/>
      <c r="C277" s="26">
        <f>ROUND(15.6952,4)</f>
        <v>15.6952</v>
      </c>
      <c r="D277" s="26">
        <f>F277</f>
        <v>16.0108</v>
      </c>
      <c r="E277" s="26">
        <f>F277</f>
        <v>16.0108</v>
      </c>
      <c r="F277" s="26">
        <f>ROUND(16.0108,4)</f>
        <v>16.0108</v>
      </c>
      <c r="G277" s="24"/>
      <c r="H277" s="36"/>
    </row>
    <row r="278" spans="1:8" ht="12.75" customHeight="1">
      <c r="A278" s="22">
        <v>42545</v>
      </c>
      <c r="B278" s="22"/>
      <c r="C278" s="26">
        <f>ROUND(15.6952,4)</f>
        <v>15.6952</v>
      </c>
      <c r="D278" s="26">
        <f>F278</f>
        <v>16.0577</v>
      </c>
      <c r="E278" s="26">
        <f>F278</f>
        <v>16.0577</v>
      </c>
      <c r="F278" s="26">
        <f>ROUND(16.0577,4)</f>
        <v>16.0577</v>
      </c>
      <c r="G278" s="24"/>
      <c r="H278" s="36"/>
    </row>
    <row r="279" spans="1:8" ht="12.75" customHeight="1">
      <c r="A279" s="22">
        <v>42549</v>
      </c>
      <c r="B279" s="22"/>
      <c r="C279" s="26">
        <f>ROUND(15.6952,4)</f>
        <v>15.6952</v>
      </c>
      <c r="D279" s="26">
        <f>F279</f>
        <v>16.0702</v>
      </c>
      <c r="E279" s="26">
        <f>F279</f>
        <v>16.0702</v>
      </c>
      <c r="F279" s="26">
        <f>ROUND(16.0702,4)</f>
        <v>16.0702</v>
      </c>
      <c r="G279" s="24"/>
      <c r="H279" s="36"/>
    </row>
    <row r="280" spans="1:8" ht="12.75" customHeight="1">
      <c r="A280" s="22">
        <v>42577</v>
      </c>
      <c r="B280" s="22"/>
      <c r="C280" s="26">
        <f>ROUND(15.6952,4)</f>
        <v>15.6952</v>
      </c>
      <c r="D280" s="26">
        <f>F280</f>
        <v>16.1577</v>
      </c>
      <c r="E280" s="26">
        <f>F280</f>
        <v>16.1577</v>
      </c>
      <c r="F280" s="26">
        <f>ROUND(16.1577,4)</f>
        <v>16.1577</v>
      </c>
      <c r="G280" s="24"/>
      <c r="H280" s="36"/>
    </row>
    <row r="281" spans="1:8" ht="12.75" customHeight="1">
      <c r="A281" s="22">
        <v>42578</v>
      </c>
      <c r="B281" s="22"/>
      <c r="C281" s="26">
        <f>ROUND(15.6952,4)</f>
        <v>15.6952</v>
      </c>
      <c r="D281" s="26">
        <f>F281</f>
        <v>16.1608</v>
      </c>
      <c r="E281" s="26">
        <f>F281</f>
        <v>16.1608</v>
      </c>
      <c r="F281" s="26">
        <f>ROUND(16.1608,4)</f>
        <v>16.1608</v>
      </c>
      <c r="G281" s="24"/>
      <c r="H281" s="36"/>
    </row>
    <row r="282" spans="1:8" ht="12.75" customHeight="1">
      <c r="A282" s="22">
        <v>42593</v>
      </c>
      <c r="B282" s="22"/>
      <c r="C282" s="26">
        <f>ROUND(15.6952,4)</f>
        <v>15.6952</v>
      </c>
      <c r="D282" s="26">
        <f>F282</f>
        <v>16.2077</v>
      </c>
      <c r="E282" s="26">
        <f>F282</f>
        <v>16.2077</v>
      </c>
      <c r="F282" s="26">
        <f>ROUND(16.2077,4)</f>
        <v>16.2077</v>
      </c>
      <c r="G282" s="24"/>
      <c r="H282" s="36"/>
    </row>
    <row r="283" spans="1:8" ht="12.75" customHeight="1">
      <c r="A283" s="22">
        <v>42597</v>
      </c>
      <c r="B283" s="22"/>
      <c r="C283" s="26">
        <f>ROUND(15.6952,4)</f>
        <v>15.6952</v>
      </c>
      <c r="D283" s="26">
        <f>F283</f>
        <v>16.2202</v>
      </c>
      <c r="E283" s="26">
        <f>F283</f>
        <v>16.2202</v>
      </c>
      <c r="F283" s="26">
        <f>ROUND(16.2202,4)</f>
        <v>16.2202</v>
      </c>
      <c r="G283" s="24"/>
      <c r="H283" s="36"/>
    </row>
    <row r="284" spans="1:8" ht="12.75" customHeight="1">
      <c r="A284" s="22">
        <v>42608</v>
      </c>
      <c r="B284" s="22"/>
      <c r="C284" s="26">
        <f>ROUND(15.6952,4)</f>
        <v>15.6952</v>
      </c>
      <c r="D284" s="26">
        <f>F284</f>
        <v>16.2545</v>
      </c>
      <c r="E284" s="26">
        <f>F284</f>
        <v>16.2545</v>
      </c>
      <c r="F284" s="26">
        <f>ROUND(16.2545,4)</f>
        <v>16.2545</v>
      </c>
      <c r="G284" s="24"/>
      <c r="H284" s="36"/>
    </row>
    <row r="285" spans="1:8" ht="12.75" customHeight="1">
      <c r="A285" s="22">
        <v>42619</v>
      </c>
      <c r="B285" s="22"/>
      <c r="C285" s="26">
        <f>ROUND(15.6952,4)</f>
        <v>15.6952</v>
      </c>
      <c r="D285" s="26">
        <f>F285</f>
        <v>16.2905</v>
      </c>
      <c r="E285" s="26">
        <f>F285</f>
        <v>16.2905</v>
      </c>
      <c r="F285" s="26">
        <f>ROUND(16.2905,4)</f>
        <v>16.2905</v>
      </c>
      <c r="G285" s="24"/>
      <c r="H285" s="36"/>
    </row>
    <row r="286" spans="1:8" ht="12.75" customHeight="1">
      <c r="A286" s="22">
        <v>42621</v>
      </c>
      <c r="B286" s="22"/>
      <c r="C286" s="26">
        <f>ROUND(15.6952,4)</f>
        <v>15.6952</v>
      </c>
      <c r="D286" s="26">
        <f>F286</f>
        <v>16.297</v>
      </c>
      <c r="E286" s="26">
        <f>F286</f>
        <v>16.297</v>
      </c>
      <c r="F286" s="26">
        <f>ROUND(16.297,4)</f>
        <v>16.297</v>
      </c>
      <c r="G286" s="24"/>
      <c r="H286" s="36"/>
    </row>
    <row r="287" spans="1:8" ht="12.75" customHeight="1">
      <c r="A287" s="22">
        <v>42622</v>
      </c>
      <c r="B287" s="22"/>
      <c r="C287" s="26">
        <f>ROUND(15.6952,4)</f>
        <v>15.6952</v>
      </c>
      <c r="D287" s="26">
        <f>F287</f>
        <v>16.3003</v>
      </c>
      <c r="E287" s="26">
        <f>F287</f>
        <v>16.3003</v>
      </c>
      <c r="F287" s="26">
        <f>ROUND(16.3003,4)</f>
        <v>16.3003</v>
      </c>
      <c r="G287" s="24"/>
      <c r="H287" s="36"/>
    </row>
    <row r="288" spans="1:8" ht="12.75" customHeight="1">
      <c r="A288" s="22">
        <v>42626</v>
      </c>
      <c r="B288" s="22"/>
      <c r="C288" s="26">
        <f>ROUND(15.6952,4)</f>
        <v>15.6952</v>
      </c>
      <c r="D288" s="26">
        <f>F288</f>
        <v>16.3134</v>
      </c>
      <c r="E288" s="26">
        <f>F288</f>
        <v>16.3134</v>
      </c>
      <c r="F288" s="26">
        <f>ROUND(16.3134,4)</f>
        <v>16.3134</v>
      </c>
      <c r="G288" s="24"/>
      <c r="H288" s="36"/>
    </row>
    <row r="289" spans="1:8" ht="12.75" customHeight="1">
      <c r="A289" s="22">
        <v>42628</v>
      </c>
      <c r="B289" s="22"/>
      <c r="C289" s="26">
        <f>ROUND(15.6952,4)</f>
        <v>15.6952</v>
      </c>
      <c r="D289" s="26">
        <f>F289</f>
        <v>16.3199</v>
      </c>
      <c r="E289" s="26">
        <f>F289</f>
        <v>16.3199</v>
      </c>
      <c r="F289" s="26">
        <f>ROUND(16.3199,4)</f>
        <v>16.3199</v>
      </c>
      <c r="G289" s="24"/>
      <c r="H289" s="36"/>
    </row>
    <row r="290" spans="1:8" ht="12.75" customHeight="1">
      <c r="A290" s="22">
        <v>42641</v>
      </c>
      <c r="B290" s="22"/>
      <c r="C290" s="26">
        <f>ROUND(15.6952,4)</f>
        <v>15.6952</v>
      </c>
      <c r="D290" s="26">
        <f>F290</f>
        <v>16.3625</v>
      </c>
      <c r="E290" s="26">
        <f>F290</f>
        <v>16.3625</v>
      </c>
      <c r="F290" s="26">
        <f>ROUND(16.3625,4)</f>
        <v>16.3625</v>
      </c>
      <c r="G290" s="24"/>
      <c r="H290" s="36"/>
    </row>
    <row r="291" spans="1:8" ht="12.75" customHeight="1">
      <c r="A291" s="22">
        <v>42669</v>
      </c>
      <c r="B291" s="22"/>
      <c r="C291" s="26">
        <f>ROUND(15.6952,4)</f>
        <v>15.6952</v>
      </c>
      <c r="D291" s="26">
        <f>F291</f>
        <v>16.4541</v>
      </c>
      <c r="E291" s="26">
        <f>F291</f>
        <v>16.4541</v>
      </c>
      <c r="F291" s="26">
        <f>ROUND(16.4541,4)</f>
        <v>16.4541</v>
      </c>
      <c r="G291" s="24"/>
      <c r="H291" s="36"/>
    </row>
    <row r="292" spans="1:8" ht="12.75" customHeight="1">
      <c r="A292" s="22">
        <v>42702</v>
      </c>
      <c r="B292" s="22"/>
      <c r="C292" s="26">
        <f>ROUND(15.6952,4)</f>
        <v>15.6952</v>
      </c>
      <c r="D292" s="26">
        <f>F292</f>
        <v>16.562</v>
      </c>
      <c r="E292" s="26">
        <f>F292</f>
        <v>16.562</v>
      </c>
      <c r="F292" s="26">
        <f>ROUND(16.562,4)</f>
        <v>16.562</v>
      </c>
      <c r="G292" s="24"/>
      <c r="H292" s="36"/>
    </row>
    <row r="293" spans="1:8" ht="12.75" customHeight="1">
      <c r="A293" s="22">
        <v>42718</v>
      </c>
      <c r="B293" s="22"/>
      <c r="C293" s="26">
        <f>ROUND(15.6952,4)</f>
        <v>15.6952</v>
      </c>
      <c r="D293" s="26">
        <f>F293</f>
        <v>16.6171</v>
      </c>
      <c r="E293" s="26">
        <f>F293</f>
        <v>16.6171</v>
      </c>
      <c r="F293" s="26">
        <f>ROUND(16.6171,4)</f>
        <v>16.6171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6">
        <f>ROUND(1.1012,4)</f>
        <v>1.1012</v>
      </c>
      <c r="D295" s="26">
        <f>F295</f>
        <v>1.1016</v>
      </c>
      <c r="E295" s="26">
        <f>F295</f>
        <v>1.1016</v>
      </c>
      <c r="F295" s="26">
        <f>ROUND(1.1016,4)</f>
        <v>1.1016</v>
      </c>
      <c r="G295" s="24"/>
      <c r="H295" s="36"/>
    </row>
    <row r="296" spans="1:8" ht="12.75" customHeight="1">
      <c r="A296" s="22">
        <v>42534</v>
      </c>
      <c r="B296" s="22"/>
      <c r="C296" s="26">
        <f>ROUND(1.1012,4)</f>
        <v>1.1012</v>
      </c>
      <c r="D296" s="26">
        <f>F296</f>
        <v>1.1048</v>
      </c>
      <c r="E296" s="26">
        <f>F296</f>
        <v>1.1048</v>
      </c>
      <c r="F296" s="26">
        <f>ROUND(1.1048,4)</f>
        <v>1.1048</v>
      </c>
      <c r="G296" s="24"/>
      <c r="H296" s="36"/>
    </row>
    <row r="297" spans="1:8" ht="12.75" customHeight="1">
      <c r="A297" s="22">
        <v>42632</v>
      </c>
      <c r="B297" s="22"/>
      <c r="C297" s="26">
        <f>ROUND(1.1012,4)</f>
        <v>1.1012</v>
      </c>
      <c r="D297" s="26">
        <f>F297</f>
        <v>1.1086</v>
      </c>
      <c r="E297" s="26">
        <f>F297</f>
        <v>1.1086</v>
      </c>
      <c r="F297" s="26">
        <f>ROUND(1.1086,4)</f>
        <v>1.1086</v>
      </c>
      <c r="G297" s="24"/>
      <c r="H297" s="36"/>
    </row>
    <row r="298" spans="1:8" ht="12.75" customHeight="1">
      <c r="A298" s="22">
        <v>42723</v>
      </c>
      <c r="B298" s="22"/>
      <c r="C298" s="26">
        <f>ROUND(1.1012,4)</f>
        <v>1.1012</v>
      </c>
      <c r="D298" s="26">
        <f>F298</f>
        <v>1.1126</v>
      </c>
      <c r="E298" s="26">
        <f>F298</f>
        <v>1.1126</v>
      </c>
      <c r="F298" s="26">
        <f>ROUND(1.1126,4)</f>
        <v>1.1126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6">
        <f>ROUND(11.23619368,4)</f>
        <v>11.2362</v>
      </c>
      <c r="D300" s="26">
        <f>F300</f>
        <v>11.2654</v>
      </c>
      <c r="E300" s="26">
        <f>F300</f>
        <v>11.2654</v>
      </c>
      <c r="F300" s="26">
        <f>ROUND(11.2654,4)</f>
        <v>11.2654</v>
      </c>
      <c r="G300" s="24"/>
      <c r="H300" s="36"/>
    </row>
    <row r="301" spans="1:8" ht="12.75" customHeight="1">
      <c r="A301" s="22">
        <v>42534</v>
      </c>
      <c r="B301" s="22"/>
      <c r="C301" s="26">
        <f>ROUND(11.23619368,4)</f>
        <v>11.2362</v>
      </c>
      <c r="D301" s="26">
        <f>F301</f>
        <v>11.416</v>
      </c>
      <c r="E301" s="26">
        <f>F301</f>
        <v>11.416</v>
      </c>
      <c r="F301" s="26">
        <f>ROUND(11.416,4)</f>
        <v>11.416</v>
      </c>
      <c r="G301" s="24"/>
      <c r="H301" s="36"/>
    </row>
    <row r="302" spans="1:8" ht="12.75" customHeight="1">
      <c r="A302" s="22">
        <v>42632</v>
      </c>
      <c r="B302" s="22"/>
      <c r="C302" s="26">
        <f>ROUND(11.23619368,4)</f>
        <v>11.2362</v>
      </c>
      <c r="D302" s="26">
        <f>F302</f>
        <v>11.5901</v>
      </c>
      <c r="E302" s="26">
        <f>F302</f>
        <v>11.5901</v>
      </c>
      <c r="F302" s="26">
        <f>ROUND(11.5901,4)</f>
        <v>11.5901</v>
      </c>
      <c r="G302" s="24"/>
      <c r="H302" s="36"/>
    </row>
    <row r="303" spans="1:8" ht="12.75" customHeight="1">
      <c r="A303" s="22">
        <v>42723</v>
      </c>
      <c r="B303" s="22"/>
      <c r="C303" s="26">
        <f>ROUND(11.23619368,4)</f>
        <v>11.2362</v>
      </c>
      <c r="D303" s="26">
        <f>F303</f>
        <v>11.762</v>
      </c>
      <c r="E303" s="26">
        <f>F303</f>
        <v>11.762</v>
      </c>
      <c r="F303" s="26">
        <f>ROUND(11.762,4)</f>
        <v>11.762</v>
      </c>
      <c r="G303" s="24"/>
      <c r="H303" s="36"/>
    </row>
    <row r="304" spans="1:8" ht="12.75" customHeight="1">
      <c r="A304" s="22">
        <v>42807</v>
      </c>
      <c r="B304" s="22"/>
      <c r="C304" s="26">
        <f>ROUND(11.23619368,4)</f>
        <v>11.2362</v>
      </c>
      <c r="D304" s="26">
        <f>F304</f>
        <v>11.9174</v>
      </c>
      <c r="E304" s="26">
        <f>F304</f>
        <v>11.9174</v>
      </c>
      <c r="F304" s="26">
        <f>ROUND(11.9174,4)</f>
        <v>11.9174</v>
      </c>
      <c r="G304" s="24"/>
      <c r="H304" s="36"/>
    </row>
    <row r="305" spans="1:8" ht="12.75" customHeight="1">
      <c r="A305" s="22">
        <v>42905</v>
      </c>
      <c r="B305" s="22"/>
      <c r="C305" s="26">
        <f>ROUND(11.23619368,4)</f>
        <v>11.2362</v>
      </c>
      <c r="D305" s="26">
        <f>F305</f>
        <v>12.0315</v>
      </c>
      <c r="E305" s="26">
        <f>F305</f>
        <v>12.0315</v>
      </c>
      <c r="F305" s="26">
        <f>ROUND(12.0315,4)</f>
        <v>12.0315</v>
      </c>
      <c r="G305" s="24"/>
      <c r="H305" s="36"/>
    </row>
    <row r="306" spans="1:8" ht="12.75" customHeight="1">
      <c r="A306" s="22">
        <v>42996</v>
      </c>
      <c r="B306" s="22"/>
      <c r="C306" s="26">
        <f>ROUND(11.23619368,4)</f>
        <v>11.2362</v>
      </c>
      <c r="D306" s="26">
        <f>F306</f>
        <v>12.1341</v>
      </c>
      <c r="E306" s="26">
        <f>F306</f>
        <v>12.1341</v>
      </c>
      <c r="F306" s="26">
        <f>ROUND(12.1341,4)</f>
        <v>12.1341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6">
        <f>ROUND(4.27301189730745,4)</f>
        <v>4.273</v>
      </c>
      <c r="D308" s="26">
        <f>F308</f>
        <v>4.7182</v>
      </c>
      <c r="E308" s="26">
        <f>F308</f>
        <v>4.7182</v>
      </c>
      <c r="F308" s="26">
        <f>ROUND(4.7182,4)</f>
        <v>4.7182</v>
      </c>
      <c r="G308" s="24"/>
      <c r="H308" s="36"/>
    </row>
    <row r="309" spans="1:8" ht="12.75" customHeight="1">
      <c r="A309" s="22">
        <v>42534</v>
      </c>
      <c r="B309" s="22"/>
      <c r="C309" s="26">
        <f>ROUND(4.27301189730745,4)</f>
        <v>4.273</v>
      </c>
      <c r="D309" s="26">
        <f>F309</f>
        <v>4.7737</v>
      </c>
      <c r="E309" s="26">
        <f>F309</f>
        <v>4.7737</v>
      </c>
      <c r="F309" s="26">
        <f>ROUND(4.7737,4)</f>
        <v>4.7737</v>
      </c>
      <c r="G309" s="24"/>
      <c r="H309" s="36"/>
    </row>
    <row r="310" spans="1:8" ht="12.75" customHeight="1">
      <c r="A310" s="22">
        <v>42632</v>
      </c>
      <c r="B310" s="22"/>
      <c r="C310" s="26">
        <f>ROUND(4.27301189730745,4)</f>
        <v>4.273</v>
      </c>
      <c r="D310" s="26">
        <f>F310</f>
        <v>4.8319</v>
      </c>
      <c r="E310" s="26">
        <f>F310</f>
        <v>4.8319</v>
      </c>
      <c r="F310" s="26">
        <f>ROUND(4.8319,4)</f>
        <v>4.8319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6">
        <f>ROUND(1.3968728,4)</f>
        <v>1.3969</v>
      </c>
      <c r="D312" s="26">
        <f>F312</f>
        <v>1.4003</v>
      </c>
      <c r="E312" s="26">
        <f>F312</f>
        <v>1.4003</v>
      </c>
      <c r="F312" s="26">
        <f>ROUND(1.4003,4)</f>
        <v>1.4003</v>
      </c>
      <c r="G312" s="24"/>
      <c r="H312" s="36"/>
    </row>
    <row r="313" spans="1:8" ht="12.75" customHeight="1">
      <c r="A313" s="22">
        <v>42534</v>
      </c>
      <c r="B313" s="22"/>
      <c r="C313" s="26">
        <f>ROUND(1.3968728,4)</f>
        <v>1.3969</v>
      </c>
      <c r="D313" s="26">
        <f>F313</f>
        <v>1.416</v>
      </c>
      <c r="E313" s="26">
        <f>F313</f>
        <v>1.416</v>
      </c>
      <c r="F313" s="26">
        <f>ROUND(1.416,4)</f>
        <v>1.416</v>
      </c>
      <c r="G313" s="24"/>
      <c r="H313" s="36"/>
    </row>
    <row r="314" spans="1:8" ht="12.75" customHeight="1">
      <c r="A314" s="22">
        <v>42632</v>
      </c>
      <c r="B314" s="22"/>
      <c r="C314" s="26">
        <f>ROUND(1.3968728,4)</f>
        <v>1.3969</v>
      </c>
      <c r="D314" s="26">
        <f>F314</f>
        <v>1.4318</v>
      </c>
      <c r="E314" s="26">
        <f>F314</f>
        <v>1.4318</v>
      </c>
      <c r="F314" s="26">
        <f>ROUND(1.4318,4)</f>
        <v>1.4318</v>
      </c>
      <c r="G314" s="24"/>
      <c r="H314" s="36"/>
    </row>
    <row r="315" spans="1:8" ht="12.75" customHeight="1">
      <c r="A315" s="22">
        <v>42723</v>
      </c>
      <c r="B315" s="22"/>
      <c r="C315" s="26">
        <f>ROUND(1.3968728,4)</f>
        <v>1.3969</v>
      </c>
      <c r="D315" s="26">
        <f>F315</f>
        <v>1.4466</v>
      </c>
      <c r="E315" s="26">
        <f>F315</f>
        <v>1.4466</v>
      </c>
      <c r="F315" s="26">
        <f>ROUND(1.4466,4)</f>
        <v>1.4466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6">
        <f>ROUND(11.3404624277457,4)</f>
        <v>11.3405</v>
      </c>
      <c r="D317" s="26">
        <f>F317</f>
        <v>11.3764</v>
      </c>
      <c r="E317" s="26">
        <f>F317</f>
        <v>11.3764</v>
      </c>
      <c r="F317" s="26">
        <f>ROUND(11.3764,4)</f>
        <v>11.3764</v>
      </c>
      <c r="G317" s="24"/>
      <c r="H317" s="36"/>
    </row>
    <row r="318" spans="1:8" ht="12.75" customHeight="1">
      <c r="A318" s="22">
        <v>42534</v>
      </c>
      <c r="B318" s="22"/>
      <c r="C318" s="26">
        <f>ROUND(11.3404624277457,4)</f>
        <v>11.3405</v>
      </c>
      <c r="D318" s="26">
        <f>F318</f>
        <v>11.5788</v>
      </c>
      <c r="E318" s="26">
        <f>F318</f>
        <v>11.5788</v>
      </c>
      <c r="F318" s="26">
        <f>ROUND(11.5788,4)</f>
        <v>11.5788</v>
      </c>
      <c r="G318" s="24"/>
      <c r="H318" s="36"/>
    </row>
    <row r="319" spans="1:8" ht="12.75" customHeight="1">
      <c r="A319" s="22">
        <v>42632</v>
      </c>
      <c r="B319" s="22"/>
      <c r="C319" s="26">
        <f>ROUND(11.3404624277457,4)</f>
        <v>11.3405</v>
      </c>
      <c r="D319" s="26">
        <f>F319</f>
        <v>11.8069</v>
      </c>
      <c r="E319" s="26">
        <f>F319</f>
        <v>11.8069</v>
      </c>
      <c r="F319" s="26">
        <f>ROUND(11.8069,4)</f>
        <v>11.8069</v>
      </c>
      <c r="G319" s="24"/>
      <c r="H319" s="36"/>
    </row>
    <row r="320" spans="1:8" ht="12.75" customHeight="1">
      <c r="A320" s="22">
        <v>42723</v>
      </c>
      <c r="B320" s="22"/>
      <c r="C320" s="26">
        <f>ROUND(11.3404624277457,4)</f>
        <v>11.3405</v>
      </c>
      <c r="D320" s="26">
        <f>F320</f>
        <v>12.0308</v>
      </c>
      <c r="E320" s="26">
        <f>F320</f>
        <v>12.0308</v>
      </c>
      <c r="F320" s="26">
        <f>ROUND(12.0308,4)</f>
        <v>12.0308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6">
        <f>ROUND(2.40683899173023,4)</f>
        <v>2.4068</v>
      </c>
      <c r="D322" s="26">
        <f>F322</f>
        <v>2.4038</v>
      </c>
      <c r="E322" s="26">
        <f>F322</f>
        <v>2.4038</v>
      </c>
      <c r="F322" s="26">
        <f>ROUND(2.4038,4)</f>
        <v>2.4038</v>
      </c>
      <c r="G322" s="24"/>
      <c r="H322" s="36"/>
    </row>
    <row r="323" spans="1:8" ht="12.75" customHeight="1">
      <c r="A323" s="22">
        <v>42534</v>
      </c>
      <c r="B323" s="22"/>
      <c r="C323" s="26">
        <f>ROUND(2.40683899173023,4)</f>
        <v>2.4068</v>
      </c>
      <c r="D323" s="26">
        <f>F323</f>
        <v>2.4181</v>
      </c>
      <c r="E323" s="26">
        <f>F323</f>
        <v>2.4181</v>
      </c>
      <c r="F323" s="26">
        <f>ROUND(2.4181,4)</f>
        <v>2.4181</v>
      </c>
      <c r="G323" s="24"/>
      <c r="H323" s="36"/>
    </row>
    <row r="324" spans="1:8" ht="12.75" customHeight="1">
      <c r="A324" s="22">
        <v>42632</v>
      </c>
      <c r="B324" s="22"/>
      <c r="C324" s="26">
        <f>ROUND(2.40683899173023,4)</f>
        <v>2.4068</v>
      </c>
      <c r="D324" s="26">
        <f>F324</f>
        <v>2.4431</v>
      </c>
      <c r="E324" s="26">
        <f>F324</f>
        <v>2.4431</v>
      </c>
      <c r="F324" s="26">
        <f>ROUND(2.4431,4)</f>
        <v>2.4431</v>
      </c>
      <c r="G324" s="24"/>
      <c r="H324" s="36"/>
    </row>
    <row r="325" spans="1:8" ht="12.75" customHeight="1">
      <c r="A325" s="22">
        <v>42723</v>
      </c>
      <c r="B325" s="22"/>
      <c r="C325" s="26">
        <f>ROUND(2.40683899173023,4)</f>
        <v>2.4068</v>
      </c>
      <c r="D325" s="26">
        <f>F325</f>
        <v>2.469</v>
      </c>
      <c r="E325" s="26">
        <f>F325</f>
        <v>2.469</v>
      </c>
      <c r="F325" s="26">
        <f>ROUND(2.469,4)</f>
        <v>2.469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6">
        <f>ROUND(2.31601936016999,4)</f>
        <v>2.316</v>
      </c>
      <c r="D327" s="26">
        <f>F327</f>
        <v>2.3264</v>
      </c>
      <c r="E327" s="26">
        <f>F327</f>
        <v>2.3264</v>
      </c>
      <c r="F327" s="26">
        <f>ROUND(2.3264,4)</f>
        <v>2.3264</v>
      </c>
      <c r="G327" s="24"/>
      <c r="H327" s="36"/>
    </row>
    <row r="328" spans="1:8" ht="12.75" customHeight="1">
      <c r="A328" s="22">
        <v>42534</v>
      </c>
      <c r="B328" s="22"/>
      <c r="C328" s="26">
        <f>ROUND(2.31601936016999,4)</f>
        <v>2.316</v>
      </c>
      <c r="D328" s="26">
        <f>F328</f>
        <v>2.3747</v>
      </c>
      <c r="E328" s="26">
        <f>F328</f>
        <v>2.3747</v>
      </c>
      <c r="F328" s="26">
        <f>ROUND(2.3747,4)</f>
        <v>2.3747</v>
      </c>
      <c r="G328" s="24"/>
      <c r="H328" s="36"/>
    </row>
    <row r="329" spans="1:8" ht="12.75" customHeight="1">
      <c r="A329" s="22">
        <v>42632</v>
      </c>
      <c r="B329" s="22"/>
      <c r="C329" s="26">
        <f>ROUND(2.31601936016999,4)</f>
        <v>2.316</v>
      </c>
      <c r="D329" s="26">
        <f>F329</f>
        <v>2.4294</v>
      </c>
      <c r="E329" s="26">
        <f>F329</f>
        <v>2.4294</v>
      </c>
      <c r="F329" s="26">
        <f>ROUND(2.4294,4)</f>
        <v>2.4294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6">
        <f>ROUND(17.28355424,4)</f>
        <v>17.2836</v>
      </c>
      <c r="D331" s="26">
        <f>F331</f>
        <v>17.3444</v>
      </c>
      <c r="E331" s="26">
        <f>F331</f>
        <v>17.3444</v>
      </c>
      <c r="F331" s="26">
        <f>ROUND(17.3444,4)</f>
        <v>17.3444</v>
      </c>
      <c r="G331" s="24"/>
      <c r="H331" s="36"/>
    </row>
    <row r="332" spans="1:8" ht="12.75" customHeight="1">
      <c r="A332" s="22">
        <v>42534</v>
      </c>
      <c r="B332" s="22"/>
      <c r="C332" s="26">
        <f>ROUND(17.28355424,4)</f>
        <v>17.2836</v>
      </c>
      <c r="D332" s="26">
        <f>F332</f>
        <v>17.7031</v>
      </c>
      <c r="E332" s="26">
        <f>F332</f>
        <v>17.7031</v>
      </c>
      <c r="F332" s="26">
        <f>ROUND(17.7031,4)</f>
        <v>17.7031</v>
      </c>
      <c r="G332" s="24"/>
      <c r="H332" s="36"/>
    </row>
    <row r="333" spans="1:8" ht="12.75" customHeight="1">
      <c r="A333" s="22">
        <v>42632</v>
      </c>
      <c r="B333" s="22"/>
      <c r="C333" s="26">
        <f>ROUND(17.28355424,4)</f>
        <v>17.2836</v>
      </c>
      <c r="D333" s="26">
        <f>F333</f>
        <v>18.1076</v>
      </c>
      <c r="E333" s="26">
        <f>F333</f>
        <v>18.1076</v>
      </c>
      <c r="F333" s="26">
        <f>ROUND(18.1076,4)</f>
        <v>18.1076</v>
      </c>
      <c r="G333" s="24"/>
      <c r="H333" s="36"/>
    </row>
    <row r="334" spans="1:8" ht="12.75" customHeight="1">
      <c r="A334" s="22">
        <v>42723</v>
      </c>
      <c r="B334" s="22"/>
      <c r="C334" s="26">
        <f>ROUND(17.28355424,4)</f>
        <v>17.2836</v>
      </c>
      <c r="D334" s="26">
        <f>F334</f>
        <v>18.5066</v>
      </c>
      <c r="E334" s="26">
        <f>F334</f>
        <v>18.5066</v>
      </c>
      <c r="F334" s="26">
        <f>ROUND(18.5066,4)</f>
        <v>18.5066</v>
      </c>
      <c r="G334" s="24"/>
      <c r="H334" s="36"/>
    </row>
    <row r="335" spans="1:8" ht="12.75" customHeight="1">
      <c r="A335" s="22">
        <v>42807</v>
      </c>
      <c r="B335" s="22"/>
      <c r="C335" s="26">
        <f>ROUND(17.28355424,4)</f>
        <v>17.2836</v>
      </c>
      <c r="D335" s="26">
        <f>F335</f>
        <v>18.8708</v>
      </c>
      <c r="E335" s="26">
        <f>F335</f>
        <v>18.8708</v>
      </c>
      <c r="F335" s="26">
        <f>ROUND(18.8708,4)</f>
        <v>18.8708</v>
      </c>
      <c r="G335" s="24"/>
      <c r="H335" s="36"/>
    </row>
    <row r="336" spans="1:8" ht="12.75" customHeight="1">
      <c r="A336" s="22">
        <v>42905</v>
      </c>
      <c r="B336" s="22"/>
      <c r="C336" s="26">
        <f>ROUND(17.28355424,4)</f>
        <v>17.2836</v>
      </c>
      <c r="D336" s="26">
        <f>F336</f>
        <v>19.1739</v>
      </c>
      <c r="E336" s="26">
        <f>F336</f>
        <v>19.1739</v>
      </c>
      <c r="F336" s="26">
        <f>ROUND(19.1739,4)</f>
        <v>19.1739</v>
      </c>
      <c r="G336" s="24"/>
      <c r="H336" s="36"/>
    </row>
    <row r="337" spans="1:8" ht="12.75" customHeight="1">
      <c r="A337" s="22">
        <v>42996</v>
      </c>
      <c r="B337" s="22"/>
      <c r="C337" s="26">
        <f>ROUND(17.28355424,4)</f>
        <v>17.2836</v>
      </c>
      <c r="D337" s="26">
        <f>F337</f>
        <v>19.511</v>
      </c>
      <c r="E337" s="26">
        <f>F337</f>
        <v>19.511</v>
      </c>
      <c r="F337" s="26">
        <f>ROUND(19.511,4)</f>
        <v>19.511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6">
        <f>ROUND(15.8777946383409,4)</f>
        <v>15.8778</v>
      </c>
      <c r="D339" s="26">
        <f>F339</f>
        <v>15.9367</v>
      </c>
      <c r="E339" s="26">
        <f>F339</f>
        <v>15.9367</v>
      </c>
      <c r="F339" s="26">
        <f>ROUND(15.9367,4)</f>
        <v>15.9367</v>
      </c>
      <c r="G339" s="24"/>
      <c r="H339" s="36"/>
    </row>
    <row r="340" spans="1:8" ht="12.75" customHeight="1">
      <c r="A340" s="22">
        <v>42534</v>
      </c>
      <c r="B340" s="22"/>
      <c r="C340" s="26">
        <f>ROUND(15.8777946383409,4)</f>
        <v>15.8778</v>
      </c>
      <c r="D340" s="26">
        <f>F340</f>
        <v>16.298</v>
      </c>
      <c r="E340" s="26">
        <f>F340</f>
        <v>16.298</v>
      </c>
      <c r="F340" s="26">
        <f>ROUND(16.298,4)</f>
        <v>16.298</v>
      </c>
      <c r="G340" s="24"/>
      <c r="H340" s="36"/>
    </row>
    <row r="341" spans="1:8" ht="12.75" customHeight="1">
      <c r="A341" s="22">
        <v>42632</v>
      </c>
      <c r="B341" s="22"/>
      <c r="C341" s="26">
        <f>ROUND(15.8777946383409,4)</f>
        <v>15.8778</v>
      </c>
      <c r="D341" s="26">
        <f>F341</f>
        <v>16.7096</v>
      </c>
      <c r="E341" s="26">
        <f>F341</f>
        <v>16.7096</v>
      </c>
      <c r="F341" s="26">
        <f>ROUND(16.7096,4)</f>
        <v>16.7096</v>
      </c>
      <c r="G341" s="24"/>
      <c r="H341" s="36"/>
    </row>
    <row r="342" spans="1:8" ht="12.75" customHeight="1">
      <c r="A342" s="22">
        <v>42723</v>
      </c>
      <c r="B342" s="22"/>
      <c r="C342" s="26">
        <f>ROUND(15.8777946383409,4)</f>
        <v>15.8778</v>
      </c>
      <c r="D342" s="26">
        <f>F342</f>
        <v>17.1124</v>
      </c>
      <c r="E342" s="26">
        <f>F342</f>
        <v>17.1124</v>
      </c>
      <c r="F342" s="26">
        <f>ROUND(17.1124,4)</f>
        <v>17.1124</v>
      </c>
      <c r="G342" s="24"/>
      <c r="H342" s="36"/>
    </row>
    <row r="343" spans="1:8" ht="12.75" customHeight="1">
      <c r="A343" s="22">
        <v>42807</v>
      </c>
      <c r="B343" s="22"/>
      <c r="C343" s="26">
        <f>ROUND(15.8777946383409,4)</f>
        <v>15.8778</v>
      </c>
      <c r="D343" s="26">
        <f>F343</f>
        <v>17.4795</v>
      </c>
      <c r="E343" s="26">
        <f>F343</f>
        <v>17.4795</v>
      </c>
      <c r="F343" s="26">
        <f>ROUND(17.4795,4)</f>
        <v>17.4795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6">
        <f>ROUND(21.87753928,4)</f>
        <v>21.8775</v>
      </c>
      <c r="D345" s="26">
        <f>F345</f>
        <v>21.9479</v>
      </c>
      <c r="E345" s="26">
        <f>F345</f>
        <v>21.9479</v>
      </c>
      <c r="F345" s="26">
        <f>ROUND(21.9479,4)</f>
        <v>21.9479</v>
      </c>
      <c r="G345" s="24"/>
      <c r="H345" s="36"/>
    </row>
    <row r="346" spans="1:8" ht="12.75" customHeight="1">
      <c r="A346" s="22">
        <v>42534</v>
      </c>
      <c r="B346" s="22"/>
      <c r="C346" s="26">
        <f>ROUND(21.87753928,4)</f>
        <v>21.8775</v>
      </c>
      <c r="D346" s="26">
        <f>F346</f>
        <v>22.3446</v>
      </c>
      <c r="E346" s="26">
        <f>F346</f>
        <v>22.3446</v>
      </c>
      <c r="F346" s="26">
        <f>ROUND(22.3446,4)</f>
        <v>22.3446</v>
      </c>
      <c r="G346" s="24"/>
      <c r="H346" s="36"/>
    </row>
    <row r="347" spans="1:8" ht="12.75" customHeight="1">
      <c r="A347" s="22">
        <v>42632</v>
      </c>
      <c r="B347" s="22"/>
      <c r="C347" s="26">
        <f>ROUND(21.87753928,4)</f>
        <v>21.8775</v>
      </c>
      <c r="D347" s="26">
        <f>F347</f>
        <v>22.793</v>
      </c>
      <c r="E347" s="26">
        <f>F347</f>
        <v>22.793</v>
      </c>
      <c r="F347" s="26">
        <f>ROUND(22.793,4)</f>
        <v>22.793</v>
      </c>
      <c r="G347" s="24"/>
      <c r="H347" s="36"/>
    </row>
    <row r="348" spans="1:8" ht="12.75" customHeight="1">
      <c r="A348" s="22">
        <v>42723</v>
      </c>
      <c r="B348" s="22"/>
      <c r="C348" s="26">
        <f>ROUND(21.87753928,4)</f>
        <v>21.8775</v>
      </c>
      <c r="D348" s="26">
        <f>F348</f>
        <v>23.2315</v>
      </c>
      <c r="E348" s="26">
        <f>F348</f>
        <v>23.2315</v>
      </c>
      <c r="F348" s="26">
        <f>ROUND(23.2315,4)</f>
        <v>23.2315</v>
      </c>
      <c r="G348" s="24"/>
      <c r="H348" s="36"/>
    </row>
    <row r="349" spans="1:8" ht="12.75" customHeight="1">
      <c r="A349" s="22">
        <v>42807</v>
      </c>
      <c r="B349" s="22"/>
      <c r="C349" s="26">
        <f>ROUND(21.87753928,4)</f>
        <v>21.8775</v>
      </c>
      <c r="D349" s="26">
        <f>F349</f>
        <v>23.6332</v>
      </c>
      <c r="E349" s="26">
        <f>F349</f>
        <v>23.6332</v>
      </c>
      <c r="F349" s="26">
        <f>ROUND(23.6332,4)</f>
        <v>23.6332</v>
      </c>
      <c r="G349" s="24"/>
      <c r="H349" s="36"/>
    </row>
    <row r="350" spans="1:8" ht="12.75" customHeight="1">
      <c r="A350" s="22">
        <v>42905</v>
      </c>
      <c r="B350" s="22"/>
      <c r="C350" s="26">
        <f>ROUND(21.87753928,4)</f>
        <v>21.8775</v>
      </c>
      <c r="D350" s="26">
        <f>F350</f>
        <v>23.9616</v>
      </c>
      <c r="E350" s="26">
        <f>F350</f>
        <v>23.9616</v>
      </c>
      <c r="F350" s="26">
        <f>ROUND(23.9616,4)</f>
        <v>23.9616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6">
        <f>ROUND(2.01992226712311,4)</f>
        <v>2.0199</v>
      </c>
      <c r="D352" s="26">
        <f>F352</f>
        <v>2.0266</v>
      </c>
      <c r="E352" s="26">
        <f>F352</f>
        <v>2.0266</v>
      </c>
      <c r="F352" s="26">
        <f>ROUND(2.0266,4)</f>
        <v>2.0266</v>
      </c>
      <c r="G352" s="24"/>
      <c r="H352" s="36"/>
    </row>
    <row r="353" spans="1:8" ht="12.75" customHeight="1">
      <c r="A353" s="22">
        <v>42534</v>
      </c>
      <c r="B353" s="22"/>
      <c r="C353" s="26">
        <f>ROUND(2.01992226712311,4)</f>
        <v>2.0199</v>
      </c>
      <c r="D353" s="26">
        <f>F353</f>
        <v>2.0627</v>
      </c>
      <c r="E353" s="26">
        <f>F353</f>
        <v>2.0627</v>
      </c>
      <c r="F353" s="26">
        <f>ROUND(2.0627,4)</f>
        <v>2.0627</v>
      </c>
      <c r="G353" s="24"/>
      <c r="H353" s="36"/>
    </row>
    <row r="354" spans="1:8" ht="12.75" customHeight="1">
      <c r="A354" s="22">
        <v>42632</v>
      </c>
      <c r="B354" s="22"/>
      <c r="C354" s="26">
        <f>ROUND(2.01992226712311,4)</f>
        <v>2.0199</v>
      </c>
      <c r="D354" s="26">
        <f>F354</f>
        <v>2.1015</v>
      </c>
      <c r="E354" s="26">
        <f>F354</f>
        <v>2.1015</v>
      </c>
      <c r="F354" s="26">
        <f>ROUND(2.1015,4)</f>
        <v>2.1015</v>
      </c>
      <c r="G354" s="24"/>
      <c r="H354" s="36"/>
    </row>
    <row r="355" spans="1:8" ht="12.75" customHeight="1">
      <c r="A355" s="22">
        <v>42723</v>
      </c>
      <c r="B355" s="22"/>
      <c r="C355" s="26">
        <f>ROUND(2.01992226712311,4)</f>
        <v>2.0199</v>
      </c>
      <c r="D355" s="26">
        <f>F355</f>
        <v>2.1375</v>
      </c>
      <c r="E355" s="26">
        <f>F355</f>
        <v>2.1375</v>
      </c>
      <c r="F355" s="26">
        <f>ROUND(2.1375,4)</f>
        <v>2.1375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ROUND(0.14084939313037,6)</f>
        <v>0.140849</v>
      </c>
      <c r="D357" s="28">
        <f>F357</f>
        <v>0.141339</v>
      </c>
      <c r="E357" s="28">
        <f>F357</f>
        <v>0.141339</v>
      </c>
      <c r="F357" s="28">
        <f>ROUND(0.141339,6)</f>
        <v>0.141339</v>
      </c>
      <c r="G357" s="24"/>
      <c r="H357" s="36"/>
    </row>
    <row r="358" spans="1:8" ht="12.75" customHeight="1">
      <c r="A358" s="22">
        <v>42534</v>
      </c>
      <c r="B358" s="22"/>
      <c r="C358" s="28">
        <f>ROUND(0.14084939313037,6)</f>
        <v>0.140849</v>
      </c>
      <c r="D358" s="28">
        <f>F358</f>
        <v>0.144275</v>
      </c>
      <c r="E358" s="28">
        <f>F358</f>
        <v>0.144275</v>
      </c>
      <c r="F358" s="28">
        <f>ROUND(0.144275,6)</f>
        <v>0.144275</v>
      </c>
      <c r="G358" s="24"/>
      <c r="H358" s="36"/>
    </row>
    <row r="359" spans="1:8" ht="12.75" customHeight="1">
      <c r="A359" s="22">
        <v>42632</v>
      </c>
      <c r="B359" s="22"/>
      <c r="C359" s="28">
        <f>ROUND(0.14084939313037,6)</f>
        <v>0.140849</v>
      </c>
      <c r="D359" s="28">
        <f>F359</f>
        <v>0.147621</v>
      </c>
      <c r="E359" s="28">
        <f>F359</f>
        <v>0.147621</v>
      </c>
      <c r="F359" s="28">
        <f>ROUND(0.147621,6)</f>
        <v>0.147621</v>
      </c>
      <c r="G359" s="24"/>
      <c r="H359" s="36"/>
    </row>
    <row r="360" spans="1:8" ht="12.75" customHeight="1">
      <c r="A360" s="22">
        <v>42723</v>
      </c>
      <c r="B360" s="22"/>
      <c r="C360" s="28">
        <f>ROUND(0.14084939313037,6)</f>
        <v>0.140849</v>
      </c>
      <c r="D360" s="28">
        <f>F360</f>
        <v>0.150938</v>
      </c>
      <c r="E360" s="28">
        <f>F360</f>
        <v>0.150938</v>
      </c>
      <c r="F360" s="28">
        <f>ROUND(0.150938,6)</f>
        <v>0.150938</v>
      </c>
      <c r="G360" s="24"/>
      <c r="H360" s="36"/>
    </row>
    <row r="361" spans="1:8" ht="12.75" customHeight="1">
      <c r="A361" s="22">
        <v>42807</v>
      </c>
      <c r="B361" s="22"/>
      <c r="C361" s="28">
        <f>ROUND(0.14084939313037,6)</f>
        <v>0.140849</v>
      </c>
      <c r="D361" s="28">
        <f>F361</f>
        <v>0.154059</v>
      </c>
      <c r="E361" s="28">
        <f>F361</f>
        <v>0.154059</v>
      </c>
      <c r="F361" s="28">
        <f>ROUND(0.154059,6)</f>
        <v>0.154059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6">
        <f>ROUND(0.154176817288802,4)</f>
        <v>0.1542</v>
      </c>
      <c r="D363" s="26">
        <f>F363</f>
        <v>0.1542</v>
      </c>
      <c r="E363" s="26">
        <f>F363</f>
        <v>0.1542</v>
      </c>
      <c r="F363" s="26">
        <f>ROUND(0.1542,4)</f>
        <v>0.1542</v>
      </c>
      <c r="G363" s="24"/>
      <c r="H363" s="36"/>
    </row>
    <row r="364" spans="1:8" ht="12.75" customHeight="1">
      <c r="A364" s="22">
        <v>42534</v>
      </c>
      <c r="B364" s="22"/>
      <c r="C364" s="26">
        <f>ROUND(0.154176817288802,4)</f>
        <v>0.1542</v>
      </c>
      <c r="D364" s="26">
        <f>F364</f>
        <v>0.1533</v>
      </c>
      <c r="E364" s="26">
        <f>F364</f>
        <v>0.1533</v>
      </c>
      <c r="F364" s="26">
        <f>ROUND(0.1533,4)</f>
        <v>0.1533</v>
      </c>
      <c r="G364" s="24"/>
      <c r="H364" s="36"/>
    </row>
    <row r="365" spans="1:8" ht="12.75" customHeight="1">
      <c r="A365" s="22">
        <v>42632</v>
      </c>
      <c r="B365" s="22"/>
      <c r="C365" s="26">
        <f>ROUND(0.154176817288802,4)</f>
        <v>0.1542</v>
      </c>
      <c r="D365" s="26">
        <f>F365</f>
        <v>0.1535</v>
      </c>
      <c r="E365" s="26">
        <f>F365</f>
        <v>0.1535</v>
      </c>
      <c r="F365" s="26">
        <f>ROUND(0.1535,4)</f>
        <v>0.1535</v>
      </c>
      <c r="G365" s="24"/>
      <c r="H365" s="36"/>
    </row>
    <row r="366" spans="1:8" ht="12.75" customHeight="1">
      <c r="A366" s="22">
        <v>42723</v>
      </c>
      <c r="B366" s="22"/>
      <c r="C366" s="26">
        <f>ROUND(0.154176817288802,4)</f>
        <v>0.1542</v>
      </c>
      <c r="D366" s="26">
        <f>F366</f>
        <v>0.1542</v>
      </c>
      <c r="E366" s="26">
        <f>F366</f>
        <v>0.1542</v>
      </c>
      <c r="F366" s="26">
        <f>ROUND(0.1542,4)</f>
        <v>0.1542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6">
        <f>ROUND(0.0788505400653102,4)</f>
        <v>0.0789</v>
      </c>
      <c r="D368" s="26">
        <f>F368</f>
        <v>0.0791</v>
      </c>
      <c r="E368" s="26">
        <f>F368</f>
        <v>0.0791</v>
      </c>
      <c r="F368" s="26">
        <f>ROUND(0.0791,4)</f>
        <v>0.0791</v>
      </c>
      <c r="G368" s="24"/>
      <c r="H368" s="36"/>
    </row>
    <row r="369" spans="1:8" ht="12.75" customHeight="1">
      <c r="A369" s="22">
        <v>42534</v>
      </c>
      <c r="B369" s="22"/>
      <c r="C369" s="26">
        <f>ROUND(0.0788505400653102,4)</f>
        <v>0.0789</v>
      </c>
      <c r="D369" s="26">
        <f>F369</f>
        <v>0.0644</v>
      </c>
      <c r="E369" s="26">
        <f>F369</f>
        <v>0.0644</v>
      </c>
      <c r="F369" s="26">
        <f>ROUND(0.0644,4)</f>
        <v>0.0644</v>
      </c>
      <c r="G369" s="24"/>
      <c r="H369" s="36"/>
    </row>
    <row r="370" spans="1:8" ht="12.75" customHeight="1">
      <c r="A370" s="22">
        <v>42632</v>
      </c>
      <c r="B370" s="22"/>
      <c r="C370" s="26">
        <f>ROUND(0.0788505400653102,4)</f>
        <v>0.0789</v>
      </c>
      <c r="D370" s="26">
        <f>F370</f>
        <v>0.0599</v>
      </c>
      <c r="E370" s="26">
        <f>F370</f>
        <v>0.0599</v>
      </c>
      <c r="F370" s="26">
        <f>ROUND(0.0599,4)</f>
        <v>0.0599</v>
      </c>
      <c r="G370" s="24"/>
      <c r="H370" s="36"/>
    </row>
    <row r="371" spans="1:8" ht="12.75" customHeight="1">
      <c r="A371" s="22">
        <v>42723</v>
      </c>
      <c r="B371" s="22"/>
      <c r="C371" s="26">
        <f>ROUND(0.0788505400653102,4)</f>
        <v>0.0789</v>
      </c>
      <c r="D371" s="26">
        <f>F371</f>
        <v>0.0576</v>
      </c>
      <c r="E371" s="26">
        <f>F371</f>
        <v>0.0576</v>
      </c>
      <c r="F371" s="26">
        <f>ROUND(0.0576,4)</f>
        <v>0.0576</v>
      </c>
      <c r="G371" s="24"/>
      <c r="H371" s="36"/>
    </row>
    <row r="372" spans="1:8" ht="12.75" customHeight="1">
      <c r="A372" s="22">
        <v>42807</v>
      </c>
      <c r="B372" s="22"/>
      <c r="C372" s="26">
        <f>ROUND(0.0788505400653102,4)</f>
        <v>0.0789</v>
      </c>
      <c r="D372" s="26">
        <f>F372</f>
        <v>0.0567</v>
      </c>
      <c r="E372" s="26">
        <f>F372</f>
        <v>0.0567</v>
      </c>
      <c r="F372" s="26">
        <f>ROUND(0.0567,4)</f>
        <v>0.0567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6">
        <f>ROUND(10.38080528,4)</f>
        <v>10.3808</v>
      </c>
      <c r="D374" s="26">
        <f>F374</f>
        <v>10.4052</v>
      </c>
      <c r="E374" s="26">
        <f>F374</f>
        <v>10.4052</v>
      </c>
      <c r="F374" s="26">
        <f>ROUND(10.4052,4)</f>
        <v>10.4052</v>
      </c>
      <c r="G374" s="24"/>
      <c r="H374" s="36"/>
    </row>
    <row r="375" spans="1:8" ht="12.75" customHeight="1">
      <c r="A375" s="22">
        <v>42534</v>
      </c>
      <c r="B375" s="22"/>
      <c r="C375" s="26">
        <f>ROUND(10.38080528,4)</f>
        <v>10.3808</v>
      </c>
      <c r="D375" s="26">
        <f>F375</f>
        <v>10.5324</v>
      </c>
      <c r="E375" s="26">
        <f>F375</f>
        <v>10.5324</v>
      </c>
      <c r="F375" s="26">
        <f>ROUND(10.5324,4)</f>
        <v>10.5324</v>
      </c>
      <c r="G375" s="24"/>
      <c r="H375" s="36"/>
    </row>
    <row r="376" spans="1:8" ht="12.75" customHeight="1">
      <c r="A376" s="22">
        <v>42632</v>
      </c>
      <c r="B376" s="22"/>
      <c r="C376" s="26">
        <f>ROUND(10.38080528,4)</f>
        <v>10.3808</v>
      </c>
      <c r="D376" s="26">
        <f>F376</f>
        <v>10.6838</v>
      </c>
      <c r="E376" s="26">
        <f>F376</f>
        <v>10.6838</v>
      </c>
      <c r="F376" s="26">
        <f>ROUND(10.6838,4)</f>
        <v>10.6838</v>
      </c>
      <c r="G376" s="24"/>
      <c r="H376" s="36"/>
    </row>
    <row r="377" spans="1:8" ht="12.75" customHeight="1">
      <c r="A377" s="22">
        <v>42723</v>
      </c>
      <c r="B377" s="22"/>
      <c r="C377" s="26">
        <f>ROUND(10.38080528,4)</f>
        <v>10.3808</v>
      </c>
      <c r="D377" s="26">
        <f>F377</f>
        <v>10.8331</v>
      </c>
      <c r="E377" s="26">
        <f>F377</f>
        <v>10.8331</v>
      </c>
      <c r="F377" s="26">
        <f>ROUND(10.8331,4)</f>
        <v>10.8331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6">
        <f>ROUND(11.1368764634925,4)</f>
        <v>11.1369</v>
      </c>
      <c r="D379" s="26">
        <f>F379</f>
        <v>11.1696</v>
      </c>
      <c r="E379" s="26">
        <f>F379</f>
        <v>11.1696</v>
      </c>
      <c r="F379" s="26">
        <f>ROUND(11.1696,4)</f>
        <v>11.1696</v>
      </c>
      <c r="G379" s="24"/>
      <c r="H379" s="36"/>
    </row>
    <row r="380" spans="1:8" ht="12.75" customHeight="1">
      <c r="A380" s="22">
        <v>42534</v>
      </c>
      <c r="B380" s="22"/>
      <c r="C380" s="26">
        <f>ROUND(11.1368764634925,4)</f>
        <v>11.1369</v>
      </c>
      <c r="D380" s="26">
        <f>F380</f>
        <v>11.3352</v>
      </c>
      <c r="E380" s="26">
        <f>F380</f>
        <v>11.3352</v>
      </c>
      <c r="F380" s="26">
        <f>ROUND(11.3352,4)</f>
        <v>11.3352</v>
      </c>
      <c r="G380" s="24"/>
      <c r="H380" s="36"/>
    </row>
    <row r="381" spans="1:8" ht="12.75" customHeight="1">
      <c r="A381" s="22">
        <v>42632</v>
      </c>
      <c r="B381" s="22"/>
      <c r="C381" s="26">
        <f>ROUND(11.1368764634925,4)</f>
        <v>11.1369</v>
      </c>
      <c r="D381" s="26">
        <f>F381</f>
        <v>11.5272</v>
      </c>
      <c r="E381" s="26">
        <f>F381</f>
        <v>11.5272</v>
      </c>
      <c r="F381" s="26">
        <f>ROUND(11.5272,4)</f>
        <v>11.5272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6">
        <f>ROUND(5.31950516861549,4)</f>
        <v>5.3195</v>
      </c>
      <c r="D383" s="26">
        <f>F383</f>
        <v>5.3159</v>
      </c>
      <c r="E383" s="26">
        <f>F383</f>
        <v>5.3159</v>
      </c>
      <c r="F383" s="26">
        <f>ROUND(5.3159,4)</f>
        <v>5.3159</v>
      </c>
      <c r="G383" s="24"/>
      <c r="H383" s="36"/>
    </row>
    <row r="384" spans="1:8" ht="12.75" customHeight="1">
      <c r="A384" s="22">
        <v>42534</v>
      </c>
      <c r="B384" s="22"/>
      <c r="C384" s="26">
        <f>ROUND(5.31950516861549,4)</f>
        <v>5.3195</v>
      </c>
      <c r="D384" s="26">
        <f>F384</f>
        <v>5.2675</v>
      </c>
      <c r="E384" s="26">
        <f>F384</f>
        <v>5.2675</v>
      </c>
      <c r="F384" s="26">
        <f>ROUND(5.2675,4)</f>
        <v>5.2675</v>
      </c>
      <c r="G384" s="24"/>
      <c r="H384" s="36"/>
    </row>
    <row r="385" spans="1:8" ht="12.75" customHeight="1">
      <c r="A385" s="22">
        <v>42632</v>
      </c>
      <c r="B385" s="22"/>
      <c r="C385" s="26">
        <f>ROUND(5.31950516861549,4)</f>
        <v>5.3195</v>
      </c>
      <c r="D385" s="26">
        <f>F385</f>
        <v>5.2277</v>
      </c>
      <c r="E385" s="26">
        <f>F385</f>
        <v>5.2277</v>
      </c>
      <c r="F385" s="26">
        <f>ROUND(5.2277,4)</f>
        <v>5.2277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6">
        <f>ROUND(15.6952,4)</f>
        <v>15.6952</v>
      </c>
      <c r="D387" s="26">
        <f>F387</f>
        <v>15.7453</v>
      </c>
      <c r="E387" s="26">
        <f>F387</f>
        <v>15.7453</v>
      </c>
      <c r="F387" s="26">
        <f>ROUND(15.7453,4)</f>
        <v>15.7453</v>
      </c>
      <c r="G387" s="24"/>
      <c r="H387" s="36"/>
    </row>
    <row r="388" spans="1:8" ht="12.75" customHeight="1">
      <c r="A388" s="22">
        <v>42534</v>
      </c>
      <c r="B388" s="22"/>
      <c r="C388" s="26">
        <f>ROUND(15.6952,4)</f>
        <v>15.6952</v>
      </c>
      <c r="D388" s="26">
        <f>F388</f>
        <v>16.0233</v>
      </c>
      <c r="E388" s="26">
        <f>F388</f>
        <v>16.0233</v>
      </c>
      <c r="F388" s="26">
        <f>ROUND(16.0233,4)</f>
        <v>16.0233</v>
      </c>
      <c r="G388" s="24"/>
      <c r="H388" s="36"/>
    </row>
    <row r="389" spans="1:8" ht="12.75" customHeight="1">
      <c r="A389" s="22">
        <v>42632</v>
      </c>
      <c r="B389" s="22"/>
      <c r="C389" s="26">
        <f>ROUND(15.6952,4)</f>
        <v>15.6952</v>
      </c>
      <c r="D389" s="26">
        <f>F389</f>
        <v>16.333</v>
      </c>
      <c r="E389" s="26">
        <f>F389</f>
        <v>16.333</v>
      </c>
      <c r="F389" s="26">
        <f>ROUND(16.333,4)</f>
        <v>16.333</v>
      </c>
      <c r="G389" s="24"/>
      <c r="H389" s="36"/>
    </row>
    <row r="390" spans="1:8" ht="12.75" customHeight="1">
      <c r="A390" s="22">
        <v>42723</v>
      </c>
      <c r="B390" s="22"/>
      <c r="C390" s="26">
        <f>ROUND(15.6952,4)</f>
        <v>15.6952</v>
      </c>
      <c r="D390" s="26">
        <f>F390</f>
        <v>16.6343</v>
      </c>
      <c r="E390" s="26">
        <f>F390</f>
        <v>16.6343</v>
      </c>
      <c r="F390" s="26">
        <f>ROUND(16.6343,4)</f>
        <v>16.6343</v>
      </c>
      <c r="G390" s="24"/>
      <c r="H390" s="36"/>
    </row>
    <row r="391" spans="1:8" ht="12.75" customHeight="1">
      <c r="A391" s="22">
        <v>42807</v>
      </c>
      <c r="B391" s="22"/>
      <c r="C391" s="26">
        <f>ROUND(15.6952,4)</f>
        <v>15.6952</v>
      </c>
      <c r="D391" s="26">
        <f>F391</f>
        <v>16.9067</v>
      </c>
      <c r="E391" s="26">
        <f>F391</f>
        <v>16.9067</v>
      </c>
      <c r="F391" s="26">
        <f>ROUND(16.9067,4)</f>
        <v>16.9067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6">
        <f>ROUND(15.6952,4)</f>
        <v>15.6952</v>
      </c>
      <c r="D393" s="26">
        <f>F393</f>
        <v>15.7453</v>
      </c>
      <c r="E393" s="26">
        <f>F393</f>
        <v>15.7453</v>
      </c>
      <c r="F393" s="26">
        <f>ROUND(15.7453,4)</f>
        <v>15.7453</v>
      </c>
      <c r="G393" s="24"/>
      <c r="H393" s="36"/>
    </row>
    <row r="394" spans="1:8" ht="12.75" customHeight="1">
      <c r="A394" s="22">
        <v>42534</v>
      </c>
      <c r="B394" s="22"/>
      <c r="C394" s="26">
        <f>ROUND(15.6952,4)</f>
        <v>15.6952</v>
      </c>
      <c r="D394" s="26">
        <f>F394</f>
        <v>16.0233</v>
      </c>
      <c r="E394" s="26">
        <f>F394</f>
        <v>16.0233</v>
      </c>
      <c r="F394" s="26">
        <f>ROUND(16.0233,4)</f>
        <v>16.0233</v>
      </c>
      <c r="G394" s="24"/>
      <c r="H394" s="36"/>
    </row>
    <row r="395" spans="1:8" ht="12.75" customHeight="1">
      <c r="A395" s="22">
        <v>42632</v>
      </c>
      <c r="B395" s="22"/>
      <c r="C395" s="26">
        <f>ROUND(15.6952,4)</f>
        <v>15.6952</v>
      </c>
      <c r="D395" s="26">
        <f>F395</f>
        <v>16.333</v>
      </c>
      <c r="E395" s="26">
        <f>F395</f>
        <v>16.333</v>
      </c>
      <c r="F395" s="26">
        <f>ROUND(16.333,4)</f>
        <v>16.333</v>
      </c>
      <c r="G395" s="24"/>
      <c r="H395" s="36"/>
    </row>
    <row r="396" spans="1:8" ht="12.75" customHeight="1">
      <c r="A396" s="22">
        <v>42723</v>
      </c>
      <c r="B396" s="22"/>
      <c r="C396" s="26">
        <f>ROUND(15.6952,4)</f>
        <v>15.6952</v>
      </c>
      <c r="D396" s="26">
        <f>F396</f>
        <v>16.6343</v>
      </c>
      <c r="E396" s="26">
        <f>F396</f>
        <v>16.6343</v>
      </c>
      <c r="F396" s="26">
        <f>ROUND(16.6343,4)</f>
        <v>16.6343</v>
      </c>
      <c r="G396" s="24"/>
      <c r="H396" s="36"/>
    </row>
    <row r="397" spans="1:8" ht="12.75" customHeight="1">
      <c r="A397" s="22">
        <v>42807</v>
      </c>
      <c r="B397" s="22"/>
      <c r="C397" s="26">
        <f>ROUND(15.6952,4)</f>
        <v>15.6952</v>
      </c>
      <c r="D397" s="26">
        <f>F397</f>
        <v>16.9067</v>
      </c>
      <c r="E397" s="26">
        <f>F397</f>
        <v>16.9067</v>
      </c>
      <c r="F397" s="26">
        <f>ROUND(16.9067,4)</f>
        <v>16.9067</v>
      </c>
      <c r="G397" s="24"/>
      <c r="H397" s="36"/>
    </row>
    <row r="398" spans="1:8" ht="12.75" customHeight="1">
      <c r="A398" s="22">
        <v>42905</v>
      </c>
      <c r="B398" s="22"/>
      <c r="C398" s="26">
        <f>ROUND(15.6952,4)</f>
        <v>15.6952</v>
      </c>
      <c r="D398" s="26">
        <f>F398</f>
        <v>17.1264</v>
      </c>
      <c r="E398" s="26">
        <f>F398</f>
        <v>17.1264</v>
      </c>
      <c r="F398" s="26">
        <f>ROUND(17.1264,4)</f>
        <v>17.1264</v>
      </c>
      <c r="G398" s="24"/>
      <c r="H398" s="36"/>
    </row>
    <row r="399" spans="1:8" ht="12.75" customHeight="1">
      <c r="A399" s="22">
        <v>42996</v>
      </c>
      <c r="B399" s="22"/>
      <c r="C399" s="26">
        <f>ROUND(15.6952,4)</f>
        <v>15.6952</v>
      </c>
      <c r="D399" s="26">
        <f>F399</f>
        <v>17.3304</v>
      </c>
      <c r="E399" s="26">
        <f>F399</f>
        <v>17.3304</v>
      </c>
      <c r="F399" s="26">
        <f>ROUND(17.3304,4)</f>
        <v>17.3304</v>
      </c>
      <c r="G399" s="24"/>
      <c r="H399" s="36"/>
    </row>
    <row r="400" spans="1:8" ht="12.75" customHeight="1">
      <c r="A400" s="22">
        <v>43087</v>
      </c>
      <c r="B400" s="22"/>
      <c r="C400" s="26">
        <f>ROUND(15.6952,4)</f>
        <v>15.6952</v>
      </c>
      <c r="D400" s="26">
        <f>F400</f>
        <v>17.5344</v>
      </c>
      <c r="E400" s="26">
        <f>F400</f>
        <v>17.5344</v>
      </c>
      <c r="F400" s="26">
        <f>ROUND(17.5344,4)</f>
        <v>17.5344</v>
      </c>
      <c r="G400" s="24"/>
      <c r="H400" s="36"/>
    </row>
    <row r="401" spans="1:8" ht="12.75" customHeight="1">
      <c r="A401" s="22">
        <v>43175</v>
      </c>
      <c r="B401" s="22"/>
      <c r="C401" s="26">
        <f>ROUND(15.6952,4)</f>
        <v>15.6952</v>
      </c>
      <c r="D401" s="26">
        <f>F401</f>
        <v>17.7479</v>
      </c>
      <c r="E401" s="26">
        <f>F401</f>
        <v>17.7479</v>
      </c>
      <c r="F401" s="26">
        <f>ROUND(17.7479,4)</f>
        <v>17.7479</v>
      </c>
      <c r="G401" s="24"/>
      <c r="H401" s="36"/>
    </row>
    <row r="402" spans="1:8" ht="12.75" customHeight="1">
      <c r="A402" s="22">
        <v>43269</v>
      </c>
      <c r="B402" s="22"/>
      <c r="C402" s="26">
        <f>ROUND(15.6952,4)</f>
        <v>15.6952</v>
      </c>
      <c r="D402" s="26">
        <f>F402</f>
        <v>18.0432</v>
      </c>
      <c r="E402" s="26">
        <f>F402</f>
        <v>18.0432</v>
      </c>
      <c r="F402" s="26">
        <f>ROUND(18.0432,4)</f>
        <v>18.0432</v>
      </c>
      <c r="G402" s="24"/>
      <c r="H402" s="36"/>
    </row>
    <row r="403" spans="1:8" ht="12.75" customHeight="1">
      <c r="A403" s="22">
        <v>43360</v>
      </c>
      <c r="B403" s="22"/>
      <c r="C403" s="26">
        <f>ROUND(15.6952,4)</f>
        <v>15.6952</v>
      </c>
      <c r="D403" s="26">
        <f>F403</f>
        <v>18.3292</v>
      </c>
      <c r="E403" s="26">
        <f>F403</f>
        <v>18.3292</v>
      </c>
      <c r="F403" s="26">
        <f>ROUND(18.3292,4)</f>
        <v>18.3292</v>
      </c>
      <c r="G403" s="24"/>
      <c r="H403" s="36"/>
    </row>
    <row r="404" spans="1:8" ht="12.75" customHeight="1">
      <c r="A404" s="22">
        <v>43448</v>
      </c>
      <c r="B404" s="22"/>
      <c r="C404" s="26">
        <f>ROUND(15.6952,4)</f>
        <v>15.6952</v>
      </c>
      <c r="D404" s="26">
        <f>F404</f>
        <v>18.6057</v>
      </c>
      <c r="E404" s="26">
        <f>F404</f>
        <v>18.6057</v>
      </c>
      <c r="F404" s="26">
        <f>ROUND(18.6057,4)</f>
        <v>18.6057</v>
      </c>
      <c r="G404" s="24"/>
      <c r="H404" s="36"/>
    </row>
    <row r="405" spans="1:8" ht="12.75" customHeight="1">
      <c r="A405" s="22">
        <v>43542</v>
      </c>
      <c r="B405" s="22"/>
      <c r="C405" s="26">
        <f>ROUND(15.6952,4)</f>
        <v>15.6952</v>
      </c>
      <c r="D405" s="26">
        <f>F405</f>
        <v>18.901</v>
      </c>
      <c r="E405" s="26">
        <f>F405</f>
        <v>18.901</v>
      </c>
      <c r="F405" s="26">
        <f>ROUND(18.901,4)</f>
        <v>18.901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6">
        <f>ROUND(1.38040457343887,4)</f>
        <v>1.3804</v>
      </c>
      <c r="D407" s="26">
        <f>F407</f>
        <v>1.359</v>
      </c>
      <c r="E407" s="26">
        <f>F407</f>
        <v>1.359</v>
      </c>
      <c r="F407" s="26">
        <f>ROUND(1.359,4)</f>
        <v>1.359</v>
      </c>
      <c r="G407" s="24"/>
      <c r="H407" s="36"/>
    </row>
    <row r="408" spans="1:8" ht="12.75" customHeight="1">
      <c r="A408" s="22">
        <v>42534</v>
      </c>
      <c r="B408" s="22"/>
      <c r="C408" s="26">
        <f>ROUND(1.38040457343887,4)</f>
        <v>1.3804</v>
      </c>
      <c r="D408" s="26">
        <f>F408</f>
        <v>1.277</v>
      </c>
      <c r="E408" s="26">
        <f>F408</f>
        <v>1.277</v>
      </c>
      <c r="F408" s="26">
        <f>ROUND(1.277,4)</f>
        <v>1.277</v>
      </c>
      <c r="G408" s="24"/>
      <c r="H408" s="36"/>
    </row>
    <row r="409" spans="1:8" ht="12.75" customHeight="1">
      <c r="A409" s="22">
        <v>42632</v>
      </c>
      <c r="B409" s="22"/>
      <c r="C409" s="26">
        <f>ROUND(1.38040457343887,4)</f>
        <v>1.3804</v>
      </c>
      <c r="D409" s="26">
        <f>F409</f>
        <v>1.2093</v>
      </c>
      <c r="E409" s="26">
        <f>F409</f>
        <v>1.2093</v>
      </c>
      <c r="F409" s="26">
        <f>ROUND(1.2093,4)</f>
        <v>1.2093</v>
      </c>
      <c r="G409" s="24"/>
      <c r="H409" s="36"/>
    </row>
    <row r="410" spans="1:8" ht="12.75" customHeight="1">
      <c r="A410" s="22">
        <v>42723</v>
      </c>
      <c r="B410" s="22"/>
      <c r="C410" s="26">
        <f>ROUND(1.38040457343887,4)</f>
        <v>1.3804</v>
      </c>
      <c r="D410" s="26">
        <f>F410</f>
        <v>1.1616</v>
      </c>
      <c r="E410" s="26">
        <f>F410</f>
        <v>1.1616</v>
      </c>
      <c r="F410" s="26">
        <f>ROUND(1.1616,4)</f>
        <v>1.1616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ROUND(520.155,3)</f>
        <v>520.155</v>
      </c>
      <c r="D412" s="27">
        <f>F412</f>
        <v>527.572</v>
      </c>
      <c r="E412" s="27">
        <f>F412</f>
        <v>527.572</v>
      </c>
      <c r="F412" s="27">
        <f>ROUND(527.572,3)</f>
        <v>527.572</v>
      </c>
      <c r="G412" s="24"/>
      <c r="H412" s="36"/>
    </row>
    <row r="413" spans="1:8" ht="12.75" customHeight="1">
      <c r="A413" s="22">
        <v>42586</v>
      </c>
      <c r="B413" s="22"/>
      <c r="C413" s="27">
        <f>ROUND(520.155,3)</f>
        <v>520.155</v>
      </c>
      <c r="D413" s="27">
        <f>F413</f>
        <v>537.47</v>
      </c>
      <c r="E413" s="27">
        <f>F413</f>
        <v>537.47</v>
      </c>
      <c r="F413" s="27">
        <f>ROUND(537.47,3)</f>
        <v>537.47</v>
      </c>
      <c r="G413" s="24"/>
      <c r="H413" s="36"/>
    </row>
    <row r="414" spans="1:8" ht="12.75" customHeight="1">
      <c r="A414" s="22">
        <v>42677</v>
      </c>
      <c r="B414" s="22"/>
      <c r="C414" s="27">
        <f>ROUND(520.155,3)</f>
        <v>520.155</v>
      </c>
      <c r="D414" s="27">
        <f>F414</f>
        <v>547.935</v>
      </c>
      <c r="E414" s="27">
        <f>F414</f>
        <v>547.935</v>
      </c>
      <c r="F414" s="27">
        <f>ROUND(547.935,3)</f>
        <v>547.935</v>
      </c>
      <c r="G414" s="24"/>
      <c r="H414" s="36"/>
    </row>
    <row r="415" spans="1:8" ht="12.75" customHeight="1">
      <c r="A415" s="22">
        <v>42768</v>
      </c>
      <c r="B415" s="22"/>
      <c r="C415" s="27">
        <f>ROUND(520.155,3)</f>
        <v>520.155</v>
      </c>
      <c r="D415" s="27">
        <f>F415</f>
        <v>559.447</v>
      </c>
      <c r="E415" s="27">
        <f>F415</f>
        <v>559.447</v>
      </c>
      <c r="F415" s="27">
        <f>ROUND(559.447,3)</f>
        <v>559.447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ROUND(462.256,3)</f>
        <v>462.256</v>
      </c>
      <c r="D417" s="27">
        <f>F417</f>
        <v>468.847</v>
      </c>
      <c r="E417" s="27">
        <f>F417</f>
        <v>468.847</v>
      </c>
      <c r="F417" s="27">
        <f>ROUND(468.847,3)</f>
        <v>468.847</v>
      </c>
      <c r="G417" s="24"/>
      <c r="H417" s="36"/>
    </row>
    <row r="418" spans="1:8" ht="12.75" customHeight="1">
      <c r="A418" s="22">
        <v>42586</v>
      </c>
      <c r="B418" s="22"/>
      <c r="C418" s="27">
        <f>ROUND(462.256,3)</f>
        <v>462.256</v>
      </c>
      <c r="D418" s="27">
        <f>F418</f>
        <v>477.643</v>
      </c>
      <c r="E418" s="27">
        <f>F418</f>
        <v>477.643</v>
      </c>
      <c r="F418" s="27">
        <f>ROUND(477.643,3)</f>
        <v>477.643</v>
      </c>
      <c r="G418" s="24"/>
      <c r="H418" s="36"/>
    </row>
    <row r="419" spans="1:8" ht="12.75" customHeight="1">
      <c r="A419" s="22">
        <v>42677</v>
      </c>
      <c r="B419" s="22"/>
      <c r="C419" s="27">
        <f>ROUND(462.256,3)</f>
        <v>462.256</v>
      </c>
      <c r="D419" s="27">
        <f>F419</f>
        <v>486.944</v>
      </c>
      <c r="E419" s="27">
        <f>F419</f>
        <v>486.944</v>
      </c>
      <c r="F419" s="27">
        <f>ROUND(486.944,3)</f>
        <v>486.944</v>
      </c>
      <c r="G419" s="24"/>
      <c r="H419" s="36"/>
    </row>
    <row r="420" spans="1:8" ht="12.75" customHeight="1">
      <c r="A420" s="22">
        <v>42768</v>
      </c>
      <c r="B420" s="22"/>
      <c r="C420" s="27">
        <f>ROUND(462.256,3)</f>
        <v>462.256</v>
      </c>
      <c r="D420" s="27">
        <f>F420</f>
        <v>497.174</v>
      </c>
      <c r="E420" s="27">
        <f>F420</f>
        <v>497.174</v>
      </c>
      <c r="F420" s="27">
        <f>ROUND(497.174,3)</f>
        <v>497.174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ROUND(531.254,3)</f>
        <v>531.254</v>
      </c>
      <c r="D422" s="27">
        <f>F422</f>
        <v>538.829</v>
      </c>
      <c r="E422" s="27">
        <f>F422</f>
        <v>538.829</v>
      </c>
      <c r="F422" s="27">
        <f>ROUND(538.829,3)</f>
        <v>538.829</v>
      </c>
      <c r="G422" s="24"/>
      <c r="H422" s="36"/>
    </row>
    <row r="423" spans="1:8" ht="12.75" customHeight="1">
      <c r="A423" s="22">
        <v>42586</v>
      </c>
      <c r="B423" s="22"/>
      <c r="C423" s="27">
        <f>ROUND(531.254,3)</f>
        <v>531.254</v>
      </c>
      <c r="D423" s="27">
        <f>F423</f>
        <v>548.938</v>
      </c>
      <c r="E423" s="27">
        <f>F423</f>
        <v>548.938</v>
      </c>
      <c r="F423" s="27">
        <f>ROUND(548.938,3)</f>
        <v>548.938</v>
      </c>
      <c r="G423" s="24"/>
      <c r="H423" s="36"/>
    </row>
    <row r="424" spans="1:8" ht="12.75" customHeight="1">
      <c r="A424" s="22">
        <v>42677</v>
      </c>
      <c r="B424" s="22"/>
      <c r="C424" s="27">
        <f>ROUND(531.254,3)</f>
        <v>531.254</v>
      </c>
      <c r="D424" s="27">
        <f>F424</f>
        <v>559.627</v>
      </c>
      <c r="E424" s="27">
        <f>F424</f>
        <v>559.627</v>
      </c>
      <c r="F424" s="27">
        <f>ROUND(559.627,3)</f>
        <v>559.627</v>
      </c>
      <c r="G424" s="24"/>
      <c r="H424" s="36"/>
    </row>
    <row r="425" spans="1:8" ht="12.75" customHeight="1">
      <c r="A425" s="22">
        <v>42768</v>
      </c>
      <c r="B425" s="22"/>
      <c r="C425" s="27">
        <f>ROUND(531.254,3)</f>
        <v>531.254</v>
      </c>
      <c r="D425" s="27">
        <f>F425</f>
        <v>571.384</v>
      </c>
      <c r="E425" s="27">
        <f>F425</f>
        <v>571.384</v>
      </c>
      <c r="F425" s="27">
        <f>ROUND(571.384,3)</f>
        <v>571.384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ROUND(481.232,3)</f>
        <v>481.232</v>
      </c>
      <c r="D427" s="27">
        <f>F427</f>
        <v>488.094</v>
      </c>
      <c r="E427" s="27">
        <f>F427</f>
        <v>488.094</v>
      </c>
      <c r="F427" s="27">
        <f>ROUND(488.094,3)</f>
        <v>488.094</v>
      </c>
      <c r="G427" s="24"/>
      <c r="H427" s="36"/>
    </row>
    <row r="428" spans="1:8" ht="12.75" customHeight="1">
      <c r="A428" s="22">
        <v>42586</v>
      </c>
      <c r="B428" s="22"/>
      <c r="C428" s="27">
        <f>ROUND(481.232,3)</f>
        <v>481.232</v>
      </c>
      <c r="D428" s="27">
        <f>F428</f>
        <v>497.251</v>
      </c>
      <c r="E428" s="27">
        <f>F428</f>
        <v>497.251</v>
      </c>
      <c r="F428" s="27">
        <f>ROUND(497.251,3)</f>
        <v>497.251</v>
      </c>
      <c r="G428" s="24"/>
      <c r="H428" s="36"/>
    </row>
    <row r="429" spans="1:8" ht="12.75" customHeight="1">
      <c r="A429" s="22">
        <v>42677</v>
      </c>
      <c r="B429" s="22"/>
      <c r="C429" s="27">
        <f>ROUND(481.232,3)</f>
        <v>481.232</v>
      </c>
      <c r="D429" s="27">
        <f>F429</f>
        <v>506.933</v>
      </c>
      <c r="E429" s="27">
        <f>F429</f>
        <v>506.933</v>
      </c>
      <c r="F429" s="27">
        <f>ROUND(506.933,3)</f>
        <v>506.933</v>
      </c>
      <c r="G429" s="24"/>
      <c r="H429" s="36"/>
    </row>
    <row r="430" spans="1:8" ht="12.75" customHeight="1">
      <c r="A430" s="22">
        <v>42768</v>
      </c>
      <c r="B430" s="22"/>
      <c r="C430" s="27">
        <f>ROUND(481.232,3)</f>
        <v>481.232</v>
      </c>
      <c r="D430" s="27">
        <f>F430</f>
        <v>517.584</v>
      </c>
      <c r="E430" s="27">
        <f>F430</f>
        <v>517.584</v>
      </c>
      <c r="F430" s="27">
        <f>ROUND(517.584,3)</f>
        <v>517.584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ROUND(233.69305233153,3)</f>
        <v>233.693</v>
      </c>
      <c r="D432" s="27">
        <f>F432</f>
        <v>237.04</v>
      </c>
      <c r="E432" s="27">
        <f>F432</f>
        <v>237.04</v>
      </c>
      <c r="F432" s="27">
        <f>ROUND(237.04,3)</f>
        <v>237.04</v>
      </c>
      <c r="G432" s="24"/>
      <c r="H432" s="36"/>
    </row>
    <row r="433" spans="1:8" ht="12.75" customHeight="1">
      <c r="A433" s="22">
        <v>42586</v>
      </c>
      <c r="B433" s="22"/>
      <c r="C433" s="27">
        <f>ROUND(233.69305233153,3)</f>
        <v>233.693</v>
      </c>
      <c r="D433" s="27">
        <f>F433</f>
        <v>241.507</v>
      </c>
      <c r="E433" s="27">
        <f>F433</f>
        <v>241.507</v>
      </c>
      <c r="F433" s="27">
        <f>ROUND(241.507,3)</f>
        <v>241.507</v>
      </c>
      <c r="G433" s="24"/>
      <c r="H433" s="36"/>
    </row>
    <row r="434" spans="1:8" ht="12.75" customHeight="1">
      <c r="A434" s="22">
        <v>42677</v>
      </c>
      <c r="B434" s="22"/>
      <c r="C434" s="27">
        <f>ROUND(233.69305233153,3)</f>
        <v>233.693</v>
      </c>
      <c r="D434" s="27">
        <f>F434</f>
        <v>246.228</v>
      </c>
      <c r="E434" s="27">
        <f>F434</f>
        <v>246.228</v>
      </c>
      <c r="F434" s="27">
        <f>ROUND(246.228,3)</f>
        <v>246.228</v>
      </c>
      <c r="G434" s="24"/>
      <c r="H434" s="36"/>
    </row>
    <row r="435" spans="1:8" ht="12.75" customHeight="1">
      <c r="A435" s="22">
        <v>42768</v>
      </c>
      <c r="B435" s="22"/>
      <c r="C435" s="27">
        <f>ROUND(233.69305233153,3)</f>
        <v>233.693</v>
      </c>
      <c r="D435" s="27">
        <f>F435</f>
        <v>251.42</v>
      </c>
      <c r="E435" s="27">
        <f>F435</f>
        <v>251.42</v>
      </c>
      <c r="F435" s="27">
        <f>ROUND(251.42,3)</f>
        <v>251.42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42495</v>
      </c>
      <c r="B437" s="22"/>
      <c r="C437" s="27">
        <f>ROUND(633.644713659742,3)</f>
        <v>633.645</v>
      </c>
      <c r="D437" s="27">
        <f>F437</f>
        <v>642.524</v>
      </c>
      <c r="E437" s="27">
        <f>F437</f>
        <v>642.524</v>
      </c>
      <c r="F437" s="27">
        <f>ROUND(642.524,3)</f>
        <v>642.524</v>
      </c>
      <c r="G437" s="24"/>
      <c r="H437" s="36"/>
    </row>
    <row r="438" spans="1:8" ht="12.75" customHeight="1">
      <c r="A438" s="22">
        <v>42586</v>
      </c>
      <c r="B438" s="22"/>
      <c r="C438" s="27">
        <f>ROUND(633.644713659742,3)</f>
        <v>633.645</v>
      </c>
      <c r="D438" s="27">
        <f>F438</f>
        <v>654.462</v>
      </c>
      <c r="E438" s="27">
        <f>F438</f>
        <v>654.462</v>
      </c>
      <c r="F438" s="27">
        <f>ROUND(654.462,3)</f>
        <v>654.462</v>
      </c>
      <c r="G438" s="24"/>
      <c r="H438" s="36"/>
    </row>
    <row r="439" spans="1:8" ht="12.75" customHeight="1">
      <c r="A439" s="22">
        <v>42677</v>
      </c>
      <c r="B439" s="22"/>
      <c r="C439" s="27">
        <f>ROUND(633.644713659742,3)</f>
        <v>633.645</v>
      </c>
      <c r="D439" s="27">
        <f>F439</f>
        <v>666.817</v>
      </c>
      <c r="E439" s="27">
        <f>F439</f>
        <v>666.817</v>
      </c>
      <c r="F439" s="27">
        <f>ROUND(666.817,3)</f>
        <v>666.817</v>
      </c>
      <c r="G439" s="24"/>
      <c r="H439" s="36"/>
    </row>
    <row r="440" spans="1:8" ht="12.75" customHeight="1">
      <c r="A440" s="22">
        <v>42768</v>
      </c>
      <c r="B440" s="22"/>
      <c r="C440" s="27">
        <f>ROUND(633.644713659742,3)</f>
        <v>633.645</v>
      </c>
      <c r="D440" s="27">
        <f>F440</f>
        <v>679.943</v>
      </c>
      <c r="E440" s="27">
        <f>F440</f>
        <v>679.943</v>
      </c>
      <c r="F440" s="27">
        <f>ROUND(679.943,3)</f>
        <v>679.943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ROUND(27224.06,2)</f>
        <v>27224.06</v>
      </c>
      <c r="D442" s="24">
        <f>F442</f>
        <v>27363.2</v>
      </c>
      <c r="E442" s="24">
        <f>F442</f>
        <v>27363.2</v>
      </c>
      <c r="F442" s="24">
        <f>ROUND(27363.2,2)</f>
        <v>27363.2</v>
      </c>
      <c r="G442" s="24"/>
      <c r="H442" s="36"/>
    </row>
    <row r="443" spans="1:8" ht="12.75" customHeight="1">
      <c r="A443" s="22">
        <v>42534</v>
      </c>
      <c r="B443" s="22"/>
      <c r="C443" s="24">
        <f>ROUND(27224.06,2)</f>
        <v>27224.06</v>
      </c>
      <c r="D443" s="24">
        <f>F443</f>
        <v>27803.11</v>
      </c>
      <c r="E443" s="24">
        <f>F443</f>
        <v>27803.11</v>
      </c>
      <c r="F443" s="24">
        <f>ROUND(27803.11,2)</f>
        <v>27803.11</v>
      </c>
      <c r="G443" s="24"/>
      <c r="H443" s="36"/>
    </row>
    <row r="444" spans="1:8" ht="12.75" customHeight="1">
      <c r="A444" s="22">
        <v>42632</v>
      </c>
      <c r="B444" s="22"/>
      <c r="C444" s="24">
        <f>ROUND(27224.06,2)</f>
        <v>27224.06</v>
      </c>
      <c r="D444" s="24">
        <f>F444</f>
        <v>28325.48</v>
      </c>
      <c r="E444" s="24">
        <f>F444</f>
        <v>28325.48</v>
      </c>
      <c r="F444" s="24">
        <f>ROUND(28325.48,2)</f>
        <v>28325.48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42445</v>
      </c>
      <c r="B446" s="22"/>
      <c r="C446" s="27">
        <f>ROUND(6.992,3)</f>
        <v>6.992</v>
      </c>
      <c r="D446" s="27">
        <f>ROUND(7.21,3)</f>
        <v>7.21</v>
      </c>
      <c r="E446" s="27">
        <f>ROUND(7.11,3)</f>
        <v>7.11</v>
      </c>
      <c r="F446" s="27">
        <f>ROUND(7.16,3)</f>
        <v>7.16</v>
      </c>
      <c r="G446" s="24"/>
      <c r="H446" s="36"/>
    </row>
    <row r="447" spans="1:8" ht="12.75" customHeight="1">
      <c r="A447" s="22">
        <v>42480</v>
      </c>
      <c r="B447" s="22"/>
      <c r="C447" s="27">
        <f>ROUND(6.992,3)</f>
        <v>6.992</v>
      </c>
      <c r="D447" s="27">
        <f>ROUND(7.26,3)</f>
        <v>7.26</v>
      </c>
      <c r="E447" s="27">
        <f>ROUND(7.16,3)</f>
        <v>7.16</v>
      </c>
      <c r="F447" s="27">
        <f>ROUND(7.21,3)</f>
        <v>7.21</v>
      </c>
      <c r="G447" s="24"/>
      <c r="H447" s="36"/>
    </row>
    <row r="448" spans="1:8" ht="12.75" customHeight="1">
      <c r="A448" s="22">
        <v>42508</v>
      </c>
      <c r="B448" s="22"/>
      <c r="C448" s="27">
        <f>ROUND(6.992,3)</f>
        <v>6.992</v>
      </c>
      <c r="D448" s="27">
        <f>ROUND(7.4,3)</f>
        <v>7.4</v>
      </c>
      <c r="E448" s="27">
        <f>ROUND(7.3,3)</f>
        <v>7.3</v>
      </c>
      <c r="F448" s="27">
        <f>ROUND(7.35,3)</f>
        <v>7.35</v>
      </c>
      <c r="G448" s="24"/>
      <c r="H448" s="36"/>
    </row>
    <row r="449" spans="1:8" ht="12.75" customHeight="1">
      <c r="A449" s="22">
        <v>42536</v>
      </c>
      <c r="B449" s="22"/>
      <c r="C449" s="27">
        <f>ROUND(6.992,3)</f>
        <v>6.992</v>
      </c>
      <c r="D449" s="27">
        <f>ROUND(7.43,3)</f>
        <v>7.43</v>
      </c>
      <c r="E449" s="27">
        <f>ROUND(7.33,3)</f>
        <v>7.33</v>
      </c>
      <c r="F449" s="27">
        <f>ROUND(7.38,3)</f>
        <v>7.38</v>
      </c>
      <c r="G449" s="24"/>
      <c r="H449" s="36"/>
    </row>
    <row r="450" spans="1:8" ht="12.75" customHeight="1">
      <c r="A450" s="22">
        <v>42571</v>
      </c>
      <c r="B450" s="22"/>
      <c r="C450" s="27">
        <f>ROUND(6.992,3)</f>
        <v>6.992</v>
      </c>
      <c r="D450" s="27">
        <f>ROUND(7.57,3)</f>
        <v>7.57</v>
      </c>
      <c r="E450" s="27">
        <f>ROUND(7.47,3)</f>
        <v>7.47</v>
      </c>
      <c r="F450" s="27">
        <f>ROUND(7.52,3)</f>
        <v>7.52</v>
      </c>
      <c r="G450" s="24"/>
      <c r="H450" s="36"/>
    </row>
    <row r="451" spans="1:8" ht="12.75" customHeight="1">
      <c r="A451" s="22">
        <v>42599</v>
      </c>
      <c r="B451" s="22"/>
      <c r="C451" s="27">
        <f>ROUND(6.992,3)</f>
        <v>6.992</v>
      </c>
      <c r="D451" s="27">
        <f>ROUND(7.62,3)</f>
        <v>7.62</v>
      </c>
      <c r="E451" s="27">
        <f>ROUND(7.52,3)</f>
        <v>7.52</v>
      </c>
      <c r="F451" s="27">
        <f>ROUND(7.57,3)</f>
        <v>7.57</v>
      </c>
      <c r="G451" s="24"/>
      <c r="H451" s="36"/>
    </row>
    <row r="452" spans="1:8" ht="12.75" customHeight="1">
      <c r="A452" s="22">
        <v>42634</v>
      </c>
      <c r="B452" s="22"/>
      <c r="C452" s="27">
        <f>ROUND(6.992,3)</f>
        <v>6.992</v>
      </c>
      <c r="D452" s="27">
        <f>ROUND(7.67,3)</f>
        <v>7.67</v>
      </c>
      <c r="E452" s="27">
        <f>ROUND(7.57,3)</f>
        <v>7.57</v>
      </c>
      <c r="F452" s="27">
        <f>ROUND(7.62,3)</f>
        <v>7.62</v>
      </c>
      <c r="G452" s="24"/>
      <c r="H452" s="36"/>
    </row>
    <row r="453" spans="1:8" ht="12.75" customHeight="1">
      <c r="A453" s="22">
        <v>42725</v>
      </c>
      <c r="B453" s="22"/>
      <c r="C453" s="27">
        <f>ROUND(6.992,3)</f>
        <v>6.992</v>
      </c>
      <c r="D453" s="27">
        <f>ROUND(7.87,3)</f>
        <v>7.87</v>
      </c>
      <c r="E453" s="27">
        <f>ROUND(7.77,3)</f>
        <v>7.77</v>
      </c>
      <c r="F453" s="27">
        <f>ROUND(7.82,3)</f>
        <v>7.82</v>
      </c>
      <c r="G453" s="24"/>
      <c r="H453" s="36"/>
    </row>
    <row r="454" spans="1:8" ht="12.75" customHeight="1">
      <c r="A454" s="22">
        <v>42809</v>
      </c>
      <c r="B454" s="22"/>
      <c r="C454" s="27">
        <f>ROUND(6.992,3)</f>
        <v>6.992</v>
      </c>
      <c r="D454" s="27">
        <f>ROUND(8.05,3)</f>
        <v>8.05</v>
      </c>
      <c r="E454" s="27">
        <f>ROUND(7.95,3)</f>
        <v>7.95</v>
      </c>
      <c r="F454" s="27">
        <f>ROUND(8,3)</f>
        <v>8</v>
      </c>
      <c r="G454" s="24"/>
      <c r="H454" s="36"/>
    </row>
    <row r="455" spans="1:8" ht="12.75" customHeight="1">
      <c r="A455" s="22">
        <v>42907</v>
      </c>
      <c r="B455" s="22"/>
      <c r="C455" s="27">
        <f>ROUND(6.992,3)</f>
        <v>6.992</v>
      </c>
      <c r="D455" s="27">
        <f>ROUND(8.18,3)</f>
        <v>8.18</v>
      </c>
      <c r="E455" s="27">
        <f>ROUND(8.08,3)</f>
        <v>8.08</v>
      </c>
      <c r="F455" s="27">
        <f>ROUND(8.13,3)</f>
        <v>8.13</v>
      </c>
      <c r="G455" s="24"/>
      <c r="H455" s="36"/>
    </row>
    <row r="456" spans="1:8" ht="12.75" customHeight="1">
      <c r="A456" s="22">
        <v>42998</v>
      </c>
      <c r="B456" s="22"/>
      <c r="C456" s="27">
        <f>ROUND(6.992,3)</f>
        <v>6.992</v>
      </c>
      <c r="D456" s="27">
        <f>ROUND(8.29,3)</f>
        <v>8.29</v>
      </c>
      <c r="E456" s="27">
        <f>ROUND(8.19,3)</f>
        <v>8.19</v>
      </c>
      <c r="F456" s="27">
        <f>ROUND(8.24,3)</f>
        <v>8.24</v>
      </c>
      <c r="G456" s="24"/>
      <c r="H456" s="36"/>
    </row>
    <row r="457" spans="1:8" ht="12.75" customHeight="1">
      <c r="A457" s="22">
        <v>43089</v>
      </c>
      <c r="B457" s="22"/>
      <c r="C457" s="27">
        <f>ROUND(6.992,3)</f>
        <v>6.992</v>
      </c>
      <c r="D457" s="27">
        <f>ROUND(8.37,3)</f>
        <v>8.37</v>
      </c>
      <c r="E457" s="27">
        <f>ROUND(8.27,3)</f>
        <v>8.27</v>
      </c>
      <c r="F457" s="27">
        <f>ROUND(8.32,3)</f>
        <v>8.32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42495</v>
      </c>
      <c r="B459" s="22"/>
      <c r="C459" s="27">
        <f>ROUND(480.492,3)</f>
        <v>480.492</v>
      </c>
      <c r="D459" s="27">
        <f>F459</f>
        <v>487.343</v>
      </c>
      <c r="E459" s="27">
        <f>F459</f>
        <v>487.343</v>
      </c>
      <c r="F459" s="27">
        <f>ROUND(487.343,3)</f>
        <v>487.343</v>
      </c>
      <c r="G459" s="24"/>
      <c r="H459" s="36"/>
    </row>
    <row r="460" spans="1:8" ht="12.75" customHeight="1">
      <c r="A460" s="22">
        <v>42586</v>
      </c>
      <c r="B460" s="22"/>
      <c r="C460" s="27">
        <f>ROUND(480.492,3)</f>
        <v>480.492</v>
      </c>
      <c r="D460" s="27">
        <f>F460</f>
        <v>496.486</v>
      </c>
      <c r="E460" s="27">
        <f>F460</f>
        <v>496.486</v>
      </c>
      <c r="F460" s="27">
        <f>ROUND(496.486,3)</f>
        <v>496.486</v>
      </c>
      <c r="G460" s="24"/>
      <c r="H460" s="36"/>
    </row>
    <row r="461" spans="1:8" ht="12.75" customHeight="1">
      <c r="A461" s="22">
        <v>42677</v>
      </c>
      <c r="B461" s="22"/>
      <c r="C461" s="27">
        <f>ROUND(480.492,3)</f>
        <v>480.492</v>
      </c>
      <c r="D461" s="27">
        <f>F461</f>
        <v>506.154</v>
      </c>
      <c r="E461" s="27">
        <f>F461</f>
        <v>506.154</v>
      </c>
      <c r="F461" s="27">
        <f>ROUND(506.154,3)</f>
        <v>506.154</v>
      </c>
      <c r="G461" s="24"/>
      <c r="H461" s="36"/>
    </row>
    <row r="462" spans="1:8" ht="12.75" customHeight="1">
      <c r="A462" s="22">
        <v>42768</v>
      </c>
      <c r="B462" s="22"/>
      <c r="C462" s="27">
        <f>ROUND(480.492,3)</f>
        <v>480.492</v>
      </c>
      <c r="D462" s="27">
        <f>F462</f>
        <v>516.788</v>
      </c>
      <c r="E462" s="27">
        <f>F462</f>
        <v>516.788</v>
      </c>
      <c r="F462" s="27">
        <f>ROUND(516.788,3)</f>
        <v>516.788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5">
        <f>ROUND(100.271389524996,5)</f>
        <v>100.27139</v>
      </c>
      <c r="D464" s="25">
        <f>F464</f>
        <v>100.23253</v>
      </c>
      <c r="E464" s="25">
        <f>F464</f>
        <v>100.23253</v>
      </c>
      <c r="F464" s="25">
        <f>ROUND(100.23252657236,5)</f>
        <v>100.23253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5">
        <f>ROUND(100.271389524996,5)</f>
        <v>100.27139</v>
      </c>
      <c r="D466" s="25">
        <f>F466</f>
        <v>100.27139</v>
      </c>
      <c r="E466" s="25">
        <f>F466</f>
        <v>100.27139</v>
      </c>
      <c r="F466" s="25">
        <f>ROUND(100.271389524996,5)</f>
        <v>100.27139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5">
        <f>ROUND(100.262560161467,5)</f>
        <v>100.26256</v>
      </c>
      <c r="D468" s="25">
        <f>F468</f>
        <v>100.76209</v>
      </c>
      <c r="E468" s="25">
        <f>F468</f>
        <v>100.76209</v>
      </c>
      <c r="F468" s="25">
        <f>ROUND(100.762090009571,5)</f>
        <v>100.76209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5">
        <f>ROUND(100.262560161467,5)</f>
        <v>100.26256</v>
      </c>
      <c r="D470" s="25">
        <f>F470</f>
        <v>100.26256</v>
      </c>
      <c r="E470" s="25">
        <f>F470</f>
        <v>100.26256</v>
      </c>
      <c r="F470" s="25">
        <f>ROUND(100.262560161467,5)</f>
        <v>100.26256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5">
        <f>ROUND(100.94288100315,5)</f>
        <v>100.94288</v>
      </c>
      <c r="D472" s="25">
        <f>F472</f>
        <v>101.3915</v>
      </c>
      <c r="E472" s="25">
        <f>F472</f>
        <v>101.3915</v>
      </c>
      <c r="F472" s="25">
        <f>ROUND(101.391503950232,5)</f>
        <v>101.3915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5">
        <f>ROUND(100.94288100315,5)</f>
        <v>100.94288</v>
      </c>
      <c r="D474" s="25">
        <f>F474</f>
        <v>100.94288</v>
      </c>
      <c r="E474" s="25">
        <f>F474</f>
        <v>100.94288</v>
      </c>
      <c r="F474" s="25">
        <f>ROUND(100.94288100315,5)</f>
        <v>100.94288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5">
        <f>ROUND(101.222469846435,5)</f>
        <v>101.22247</v>
      </c>
      <c r="D476" s="25">
        <f>F476</f>
        <v>103.92843</v>
      </c>
      <c r="E476" s="25">
        <f>F476</f>
        <v>103.92843</v>
      </c>
      <c r="F476" s="25">
        <f>ROUND(103.928426695959,5)</f>
        <v>103.92843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ROUND(101.222469846435,5)</f>
        <v>101.22247</v>
      </c>
      <c r="D478" s="33">
        <f>F478</f>
        <v>101.22247</v>
      </c>
      <c r="E478" s="33">
        <f>F478</f>
        <v>101.22247</v>
      </c>
      <c r="F478" s="33">
        <f>ROUND(101.222469846435,5)</f>
        <v>101.22247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2016-02-24T15:59:24Z</dcterms:modified>
  <cp:category/>
  <cp:version/>
  <cp:contentType/>
  <cp:contentStatus/>
</cp:coreProperties>
</file>