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<sst xmlns="http://schemas.openxmlformats.org/spreadsheetml/2006/main" count="111" uniqueCount="111">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</sst>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8">
      <selection activeCell="R32" sqref="R3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42605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ROUND(1.79,5)</f>
        <v>1.79</v>
      </c>
      <c r="D6" s="24">
        <f>F6</f>
        <v>1.79</v>
      </c>
      <c r="E6" s="24">
        <f>F6</f>
        <v>1.79</v>
      </c>
      <c r="F6" s="24">
        <f>ROUND(1.79,5)</f>
        <v>1.79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ROUND(1.86,5)</f>
        <v>1.86</v>
      </c>
      <c r="D8" s="24">
        <f>F8</f>
        <v>1.86</v>
      </c>
      <c r="E8" s="24">
        <f>F8</f>
        <v>1.86</v>
      </c>
      <c r="F8" s="24">
        <f>ROUND(1.86,5)</f>
        <v>1.86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ROUND(9.98,5)</f>
        <v>9.98</v>
      </c>
      <c r="D14" s="24">
        <f>F14</f>
        <v>9.98</v>
      </c>
      <c r="E14" s="24">
        <f>F14</f>
        <v>9.98</v>
      </c>
      <c r="F14" s="24">
        <f>ROUND(9.98,5)</f>
        <v>9.98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ROUND(8.185,5)</f>
        <v>8.185</v>
      </c>
      <c r="D16" s="24">
        <f>F16</f>
        <v>8.185</v>
      </c>
      <c r="E16" s="24">
        <f>F16</f>
        <v>8.185</v>
      </c>
      <c r="F16" s="24">
        <f>ROUND(8.185,5)</f>
        <v>8.185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ROUND(8.48,3)</f>
        <v>8.48</v>
      </c>
      <c r="D18" s="29">
        <f>F18</f>
        <v>8.48</v>
      </c>
      <c r="E18" s="29">
        <f>F18</f>
        <v>8.48</v>
      </c>
      <c r="F18" s="29">
        <f>ROUND(8.48,3)</f>
        <v>8.48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ROUND(1.865,3)</f>
        <v>1.865</v>
      </c>
      <c r="D22" s="29">
        <f>F22</f>
        <v>1.865</v>
      </c>
      <c r="E22" s="29">
        <f>F22</f>
        <v>1.865</v>
      </c>
      <c r="F22" s="29">
        <f>ROUND(1.865,3)</f>
        <v>1.865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ROUND(7.465,3)</f>
        <v>7.465</v>
      </c>
      <c r="D24" s="29">
        <f>F24</f>
        <v>7.465</v>
      </c>
      <c r="E24" s="29">
        <f>F24</f>
        <v>7.465</v>
      </c>
      <c r="F24" s="29">
        <f>ROUND(7.465,3)</f>
        <v>7.465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ROUND(7.65,3)</f>
        <v>7.65</v>
      </c>
      <c r="D26" s="29">
        <f>F26</f>
        <v>7.65</v>
      </c>
      <c r="E26" s="29">
        <f>F26</f>
        <v>7.65</v>
      </c>
      <c r="F26" s="29">
        <f>ROUND(7.65,3)</f>
        <v>7.65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ROUND(7.82,3)</f>
        <v>7.82</v>
      </c>
      <c r="D28" s="29">
        <f>F28</f>
        <v>7.82</v>
      </c>
      <c r="E28" s="29">
        <f>F28</f>
        <v>7.82</v>
      </c>
      <c r="F28" s="29">
        <f>ROUND(7.82,3)</f>
        <v>7.82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ROUND(7.98,3)</f>
        <v>7.98</v>
      </c>
      <c r="D30" s="29">
        <f>F30</f>
        <v>7.98</v>
      </c>
      <c r="E30" s="29">
        <f>F30</f>
        <v>7.98</v>
      </c>
      <c r="F30" s="29">
        <f>ROUND(7.98,3)</f>
        <v>7.98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ROUND(9.01,3)</f>
        <v>9.01</v>
      </c>
      <c r="D32" s="29">
        <f>F32</f>
        <v>9.01</v>
      </c>
      <c r="E32" s="29">
        <f>F32</f>
        <v>9.01</v>
      </c>
      <c r="F32" s="29">
        <f>ROUND(9.01,3)</f>
        <v>9.01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ROUND(1.82,3)</f>
        <v>1.82</v>
      </c>
      <c r="D34" s="29">
        <f>F34</f>
        <v>1.82</v>
      </c>
      <c r="E34" s="29">
        <f>F34</f>
        <v>1.82</v>
      </c>
      <c r="F34" s="29">
        <f>ROUND(1.82,3)</f>
        <v>1.82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ROUND(2,5)</f>
        <v>2</v>
      </c>
      <c r="D36" s="24">
        <f>F36</f>
        <v>2</v>
      </c>
      <c r="E36" s="24">
        <f>F36</f>
        <v>2</v>
      </c>
      <c r="F36" s="24">
        <f>ROUND(2,5)</f>
        <v>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ROUND(1.75,3)</f>
        <v>1.75</v>
      </c>
      <c r="D38" s="29">
        <f>F38</f>
        <v>1.75</v>
      </c>
      <c r="E38" s="29">
        <f>F38</f>
        <v>1.75</v>
      </c>
      <c r="F38" s="29">
        <f>ROUND(1.75,3)</f>
        <v>1.75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ROUND(8.88,3)</f>
        <v>8.88</v>
      </c>
      <c r="D40" s="29">
        <f>F40</f>
        <v>8.88</v>
      </c>
      <c r="E40" s="29">
        <f>F40</f>
        <v>8.88</v>
      </c>
      <c r="F40" s="29">
        <f>ROUND(8.88,3)</f>
        <v>8.88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ROUND(1.79,5)</f>
        <v>1.79</v>
      </c>
      <c r="D42" s="24">
        <f>F42</f>
        <v>129.55279</v>
      </c>
      <c r="E42" s="24">
        <f>F42</f>
        <v>129.55279</v>
      </c>
      <c r="F42" s="24">
        <f>ROUND(129.55279,5)</f>
        <v>129.55279</v>
      </c>
      <c r="G42" s="25"/>
      <c r="H42" s="26"/>
    </row>
    <row r="43" spans="1:8" ht="12.75" customHeight="1">
      <c r="A43" s="23">
        <v>42768</v>
      </c>
      <c r="B43" s="23"/>
      <c r="C43" s="24">
        <f>ROUND(1.79,5)</f>
        <v>1.79</v>
      </c>
      <c r="D43" s="24">
        <f>F43</f>
        <v>130.78912</v>
      </c>
      <c r="E43" s="24">
        <f>F43</f>
        <v>130.78912</v>
      </c>
      <c r="F43" s="24">
        <f>ROUND(130.78912,5)</f>
        <v>130.78912</v>
      </c>
      <c r="G43" s="25"/>
      <c r="H43" s="26"/>
    </row>
    <row r="44" spans="1:8" ht="12.75" customHeight="1">
      <c r="A44" s="23">
        <v>42859</v>
      </c>
      <c r="B44" s="23"/>
      <c r="C44" s="24">
        <f>ROUND(1.79,5)</f>
        <v>1.79</v>
      </c>
      <c r="D44" s="24">
        <f>F44</f>
        <v>133.45039</v>
      </c>
      <c r="E44" s="24">
        <f>F44</f>
        <v>133.45039</v>
      </c>
      <c r="F44" s="24">
        <f>ROUND(133.45039,5)</f>
        <v>133.45039</v>
      </c>
      <c r="G44" s="25"/>
      <c r="H44" s="26"/>
    </row>
    <row r="45" spans="1:8" ht="12.75" customHeight="1">
      <c r="A45" s="23">
        <v>42950</v>
      </c>
      <c r="B45" s="23"/>
      <c r="C45" s="24">
        <f>ROUND(1.79,5)</f>
        <v>1.79</v>
      </c>
      <c r="D45" s="24">
        <f>F45</f>
        <v>134.94154</v>
      </c>
      <c r="E45" s="24">
        <f>F45</f>
        <v>134.94154</v>
      </c>
      <c r="F45" s="24">
        <f>ROUND(134.94154,5)</f>
        <v>134.94154</v>
      </c>
      <c r="G45" s="25"/>
      <c r="H45" s="26"/>
    </row>
    <row r="46" spans="1:8" ht="12.75" customHeight="1">
      <c r="A46" s="23">
        <v>43041</v>
      </c>
      <c r="B46" s="23"/>
      <c r="C46" s="24">
        <f>ROUND(1.79,5)</f>
        <v>1.79</v>
      </c>
      <c r="D46" s="24">
        <f>F46</f>
        <v>137.57417</v>
      </c>
      <c r="E46" s="24">
        <f>F46</f>
        <v>137.57417</v>
      </c>
      <c r="F46" s="24">
        <f>ROUND(137.57417,5)</f>
        <v>137.57417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ROUND(8.85,5)</f>
        <v>8.85</v>
      </c>
      <c r="D48" s="24">
        <f>F48</f>
        <v>8.87943</v>
      </c>
      <c r="E48" s="24">
        <f>F48</f>
        <v>8.87943</v>
      </c>
      <c r="F48" s="24">
        <f>ROUND(8.87943,5)</f>
        <v>8.87943</v>
      </c>
      <c r="G48" s="25"/>
      <c r="H48" s="26"/>
    </row>
    <row r="49" spans="1:8" ht="12.75" customHeight="1">
      <c r="A49" s="23">
        <v>42768</v>
      </c>
      <c r="B49" s="23"/>
      <c r="C49" s="24">
        <f>ROUND(8.85,5)</f>
        <v>8.85</v>
      </c>
      <c r="D49" s="24">
        <f>F49</f>
        <v>8.91003</v>
      </c>
      <c r="E49" s="24">
        <f>F49</f>
        <v>8.91003</v>
      </c>
      <c r="F49" s="24">
        <f>ROUND(8.91003,5)</f>
        <v>8.91003</v>
      </c>
      <c r="G49" s="25"/>
      <c r="H49" s="26"/>
    </row>
    <row r="50" spans="1:8" ht="12.75" customHeight="1">
      <c r="A50" s="23">
        <v>42859</v>
      </c>
      <c r="B50" s="23"/>
      <c r="C50" s="24">
        <f>ROUND(8.85,5)</f>
        <v>8.85</v>
      </c>
      <c r="D50" s="24">
        <f>F50</f>
        <v>8.93416</v>
      </c>
      <c r="E50" s="24">
        <f>F50</f>
        <v>8.93416</v>
      </c>
      <c r="F50" s="24">
        <f>ROUND(8.93416,5)</f>
        <v>8.93416</v>
      </c>
      <c r="G50" s="25"/>
      <c r="H50" s="26"/>
    </row>
    <row r="51" spans="1:8" ht="12.75" customHeight="1">
      <c r="A51" s="23">
        <v>42950</v>
      </c>
      <c r="B51" s="23"/>
      <c r="C51" s="24">
        <f>ROUND(8.85,5)</f>
        <v>8.85</v>
      </c>
      <c r="D51" s="24">
        <f>F51</f>
        <v>8.94778</v>
      </c>
      <c r="E51" s="24">
        <f>F51</f>
        <v>8.94778</v>
      </c>
      <c r="F51" s="24">
        <f>ROUND(8.94778,5)</f>
        <v>8.94778</v>
      </c>
      <c r="G51" s="25"/>
      <c r="H51" s="26"/>
    </row>
    <row r="52" spans="1:8" ht="12.75" customHeight="1">
      <c r="A52" s="23">
        <v>43041</v>
      </c>
      <c r="B52" s="23"/>
      <c r="C52" s="24">
        <f>ROUND(8.85,5)</f>
        <v>8.85</v>
      </c>
      <c r="D52" s="24">
        <f>F52</f>
        <v>8.97503</v>
      </c>
      <c r="E52" s="24">
        <f>F52</f>
        <v>8.97503</v>
      </c>
      <c r="F52" s="24">
        <f>ROUND(8.97503,5)</f>
        <v>8.97503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ROUND(8.965,5)</f>
        <v>8.965</v>
      </c>
      <c r="D54" s="24">
        <f>F54</f>
        <v>8.99727</v>
      </c>
      <c r="E54" s="24">
        <f>F54</f>
        <v>8.99727</v>
      </c>
      <c r="F54" s="24">
        <f>ROUND(8.99727,5)</f>
        <v>8.99727</v>
      </c>
      <c r="G54" s="25"/>
      <c r="H54" s="26"/>
    </row>
    <row r="55" spans="1:8" ht="12.75" customHeight="1">
      <c r="A55" s="23">
        <v>42768</v>
      </c>
      <c r="B55" s="23"/>
      <c r="C55" s="24">
        <f>ROUND(8.965,5)</f>
        <v>8.965</v>
      </c>
      <c r="D55" s="24">
        <f>F55</f>
        <v>9.03164</v>
      </c>
      <c r="E55" s="24">
        <f>F55</f>
        <v>9.03164</v>
      </c>
      <c r="F55" s="24">
        <f>ROUND(9.03164,5)</f>
        <v>9.03164</v>
      </c>
      <c r="G55" s="25"/>
      <c r="H55" s="26"/>
    </row>
    <row r="56" spans="1:8" ht="12.75" customHeight="1">
      <c r="A56" s="23">
        <v>42859</v>
      </c>
      <c r="B56" s="23"/>
      <c r="C56" s="24">
        <f>ROUND(8.965,5)</f>
        <v>8.965</v>
      </c>
      <c r="D56" s="24">
        <f>F56</f>
        <v>9.05598</v>
      </c>
      <c r="E56" s="24">
        <f>F56</f>
        <v>9.05598</v>
      </c>
      <c r="F56" s="24">
        <f>ROUND(9.05598,5)</f>
        <v>9.05598</v>
      </c>
      <c r="G56" s="25"/>
      <c r="H56" s="26"/>
    </row>
    <row r="57" spans="1:8" ht="12.75" customHeight="1">
      <c r="A57" s="23">
        <v>42950</v>
      </c>
      <c r="B57" s="23"/>
      <c r="C57" s="24">
        <f>ROUND(8.965,5)</f>
        <v>8.965</v>
      </c>
      <c r="D57" s="24">
        <f>F57</f>
        <v>9.06942</v>
      </c>
      <c r="E57" s="24">
        <f>F57</f>
        <v>9.06942</v>
      </c>
      <c r="F57" s="24">
        <f>ROUND(9.06942,5)</f>
        <v>9.06942</v>
      </c>
      <c r="G57" s="25"/>
      <c r="H57" s="26"/>
    </row>
    <row r="58" spans="1:8" ht="12.75" customHeight="1">
      <c r="A58" s="23">
        <v>43041</v>
      </c>
      <c r="B58" s="23"/>
      <c r="C58" s="24">
        <f>ROUND(8.965,5)</f>
        <v>8.965</v>
      </c>
      <c r="D58" s="24">
        <f>F58</f>
        <v>9.10072</v>
      </c>
      <c r="E58" s="24">
        <f>F58</f>
        <v>9.10072</v>
      </c>
      <c r="F58" s="24">
        <f>ROUND(9.10072,5)</f>
        <v>9.10072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ROUND(106.4735,5)</f>
        <v>106.4735</v>
      </c>
      <c r="D60" s="24">
        <f>F60</f>
        <v>108.1043</v>
      </c>
      <c r="E60" s="24">
        <f>F60</f>
        <v>108.1043</v>
      </c>
      <c r="F60" s="24">
        <f>ROUND(108.1043,5)</f>
        <v>108.1043</v>
      </c>
      <c r="G60" s="25"/>
      <c r="H60" s="26"/>
    </row>
    <row r="61" spans="1:8" ht="12.75" customHeight="1">
      <c r="A61" s="23">
        <v>42768</v>
      </c>
      <c r="B61" s="23"/>
      <c r="C61" s="24">
        <f>ROUND(106.4735,5)</f>
        <v>106.4735</v>
      </c>
      <c r="D61" s="24">
        <f>F61</f>
        <v>110.20929</v>
      </c>
      <c r="E61" s="24">
        <f>F61</f>
        <v>110.20929</v>
      </c>
      <c r="F61" s="24">
        <f>ROUND(110.20929,5)</f>
        <v>110.20929</v>
      </c>
      <c r="G61" s="25"/>
      <c r="H61" s="26"/>
    </row>
    <row r="62" spans="1:8" ht="12.75" customHeight="1">
      <c r="A62" s="23">
        <v>42859</v>
      </c>
      <c r="B62" s="23"/>
      <c r="C62" s="24">
        <f>ROUND(106.4735,5)</f>
        <v>106.4735</v>
      </c>
      <c r="D62" s="24">
        <f>F62</f>
        <v>111.40664</v>
      </c>
      <c r="E62" s="24">
        <f>F62</f>
        <v>111.40664</v>
      </c>
      <c r="F62" s="24">
        <f>ROUND(111.40664,5)</f>
        <v>111.40664</v>
      </c>
      <c r="G62" s="25"/>
      <c r="H62" s="26"/>
    </row>
    <row r="63" spans="1:8" ht="12.75" customHeight="1">
      <c r="A63" s="23">
        <v>42950</v>
      </c>
      <c r="B63" s="23"/>
      <c r="C63" s="24">
        <f>ROUND(106.4735,5)</f>
        <v>106.4735</v>
      </c>
      <c r="D63" s="24">
        <f>F63</f>
        <v>113.76954</v>
      </c>
      <c r="E63" s="24">
        <f>F63</f>
        <v>113.76954</v>
      </c>
      <c r="F63" s="24">
        <f>ROUND(113.76954,5)</f>
        <v>113.76954</v>
      </c>
      <c r="G63" s="25"/>
      <c r="H63" s="26"/>
    </row>
    <row r="64" spans="1:8" ht="12.75" customHeight="1">
      <c r="A64" s="23">
        <v>43041</v>
      </c>
      <c r="B64" s="23"/>
      <c r="C64" s="24">
        <f>ROUND(106.4735,5)</f>
        <v>106.4735</v>
      </c>
      <c r="D64" s="24">
        <f>F64</f>
        <v>114.9034</v>
      </c>
      <c r="E64" s="24">
        <f>F64</f>
        <v>114.9034</v>
      </c>
      <c r="F64" s="24">
        <f>ROUND(114.9034,5)</f>
        <v>114.9034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ROUND(9.115,5)</f>
        <v>9.115</v>
      </c>
      <c r="D66" s="24">
        <f>F66</f>
        <v>9.14561</v>
      </c>
      <c r="E66" s="24">
        <f>F66</f>
        <v>9.14561</v>
      </c>
      <c r="F66" s="24">
        <f>ROUND(9.14561,5)</f>
        <v>9.14561</v>
      </c>
      <c r="G66" s="25"/>
      <c r="H66" s="26"/>
    </row>
    <row r="67" spans="1:8" ht="12.75" customHeight="1">
      <c r="A67" s="23">
        <v>42768</v>
      </c>
      <c r="B67" s="23"/>
      <c r="C67" s="24">
        <f>ROUND(9.115,5)</f>
        <v>9.115</v>
      </c>
      <c r="D67" s="24">
        <f>F67</f>
        <v>9.17861</v>
      </c>
      <c r="E67" s="24">
        <f>F67</f>
        <v>9.17861</v>
      </c>
      <c r="F67" s="24">
        <f>ROUND(9.17861,5)</f>
        <v>9.17861</v>
      </c>
      <c r="G67" s="25"/>
      <c r="H67" s="26"/>
    </row>
    <row r="68" spans="1:8" ht="12.75" customHeight="1">
      <c r="A68" s="23">
        <v>42859</v>
      </c>
      <c r="B68" s="23"/>
      <c r="C68" s="24">
        <f>ROUND(9.115,5)</f>
        <v>9.115</v>
      </c>
      <c r="D68" s="24">
        <f>F68</f>
        <v>9.20609</v>
      </c>
      <c r="E68" s="24">
        <f>F68</f>
        <v>9.20609</v>
      </c>
      <c r="F68" s="24">
        <f>ROUND(9.20609,5)</f>
        <v>9.20609</v>
      </c>
      <c r="G68" s="25"/>
      <c r="H68" s="26"/>
    </row>
    <row r="69" spans="1:8" ht="12.75" customHeight="1">
      <c r="A69" s="23">
        <v>42950</v>
      </c>
      <c r="B69" s="23"/>
      <c r="C69" s="24">
        <f>ROUND(9.115,5)</f>
        <v>9.115</v>
      </c>
      <c r="D69" s="24">
        <f>F69</f>
        <v>9.22494</v>
      </c>
      <c r="E69" s="24">
        <f>F69</f>
        <v>9.22494</v>
      </c>
      <c r="F69" s="24">
        <f>ROUND(9.22494,5)</f>
        <v>9.22494</v>
      </c>
      <c r="G69" s="25"/>
      <c r="H69" s="26"/>
    </row>
    <row r="70" spans="1:8" ht="12.75" customHeight="1">
      <c r="A70" s="23">
        <v>43041</v>
      </c>
      <c r="B70" s="23"/>
      <c r="C70" s="24">
        <f>ROUND(9.115,5)</f>
        <v>9.115</v>
      </c>
      <c r="D70" s="24">
        <f>F70</f>
        <v>9.255</v>
      </c>
      <c r="E70" s="24">
        <f>F70</f>
        <v>9.255</v>
      </c>
      <c r="F70" s="24">
        <f>ROUND(9.255,5)</f>
        <v>9.255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ROUND(1.86,5)</f>
        <v>1.86</v>
      </c>
      <c r="D72" s="24">
        <f>F72</f>
        <v>136.2331</v>
      </c>
      <c r="E72" s="24">
        <f>F72</f>
        <v>136.2331</v>
      </c>
      <c r="F72" s="24">
        <f>ROUND(136.2331,5)</f>
        <v>136.2331</v>
      </c>
      <c r="G72" s="25"/>
      <c r="H72" s="26"/>
    </row>
    <row r="73" spans="1:8" ht="12.75" customHeight="1">
      <c r="A73" s="23">
        <v>42768</v>
      </c>
      <c r="B73" s="23"/>
      <c r="C73" s="24">
        <f>ROUND(1.86,5)</f>
        <v>1.86</v>
      </c>
      <c r="D73" s="24">
        <f>F73</f>
        <v>137.43863</v>
      </c>
      <c r="E73" s="24">
        <f>F73</f>
        <v>137.43863</v>
      </c>
      <c r="F73" s="24">
        <f>ROUND(137.43863,5)</f>
        <v>137.43863</v>
      </c>
      <c r="G73" s="25"/>
      <c r="H73" s="26"/>
    </row>
    <row r="74" spans="1:8" ht="12.75" customHeight="1">
      <c r="A74" s="23">
        <v>42859</v>
      </c>
      <c r="B74" s="23"/>
      <c r="C74" s="24">
        <f>ROUND(1.86,5)</f>
        <v>1.86</v>
      </c>
      <c r="D74" s="24">
        <f>F74</f>
        <v>140.23533</v>
      </c>
      <c r="E74" s="24">
        <f>F74</f>
        <v>140.23533</v>
      </c>
      <c r="F74" s="24">
        <f>ROUND(140.23533,5)</f>
        <v>140.23533</v>
      </c>
      <c r="G74" s="25"/>
      <c r="H74" s="26"/>
    </row>
    <row r="75" spans="1:8" ht="12.75" customHeight="1">
      <c r="A75" s="23">
        <v>42950</v>
      </c>
      <c r="B75" s="23"/>
      <c r="C75" s="24">
        <f>ROUND(1.86,5)</f>
        <v>1.86</v>
      </c>
      <c r="D75" s="24">
        <f>F75</f>
        <v>141.70304</v>
      </c>
      <c r="E75" s="24">
        <f>F75</f>
        <v>141.70304</v>
      </c>
      <c r="F75" s="24">
        <f>ROUND(141.70304,5)</f>
        <v>141.70304</v>
      </c>
      <c r="G75" s="25"/>
      <c r="H75" s="26"/>
    </row>
    <row r="76" spans="1:8" ht="12.75" customHeight="1">
      <c r="A76" s="23">
        <v>43041</v>
      </c>
      <c r="B76" s="23"/>
      <c r="C76" s="24">
        <f>ROUND(1.86,5)</f>
        <v>1.86</v>
      </c>
      <c r="D76" s="24">
        <f>F76</f>
        <v>144.46739</v>
      </c>
      <c r="E76" s="24">
        <f>F76</f>
        <v>144.46739</v>
      </c>
      <c r="F76" s="24">
        <f>ROUND(144.46739,5)</f>
        <v>144.46739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ROUND(9.14,5)</f>
        <v>9.14</v>
      </c>
      <c r="D78" s="24">
        <f>F78</f>
        <v>9.17015</v>
      </c>
      <c r="E78" s="24">
        <f>F78</f>
        <v>9.17015</v>
      </c>
      <c r="F78" s="24">
        <f>ROUND(9.17015,5)</f>
        <v>9.17015</v>
      </c>
      <c r="G78" s="25"/>
      <c r="H78" s="26"/>
    </row>
    <row r="79" spans="1:8" ht="12.75" customHeight="1">
      <c r="A79" s="23">
        <v>42768</v>
      </c>
      <c r="B79" s="23"/>
      <c r="C79" s="24">
        <f>ROUND(9.14,5)</f>
        <v>9.14</v>
      </c>
      <c r="D79" s="24">
        <f>F79</f>
        <v>9.20271</v>
      </c>
      <c r="E79" s="24">
        <f>F79</f>
        <v>9.20271</v>
      </c>
      <c r="F79" s="24">
        <f>ROUND(9.20271,5)</f>
        <v>9.20271</v>
      </c>
      <c r="G79" s="25"/>
      <c r="H79" s="26"/>
    </row>
    <row r="80" spans="1:8" ht="12.75" customHeight="1">
      <c r="A80" s="23">
        <v>42859</v>
      </c>
      <c r="B80" s="23"/>
      <c r="C80" s="24">
        <f>ROUND(9.14,5)</f>
        <v>9.14</v>
      </c>
      <c r="D80" s="24">
        <f>F80</f>
        <v>9.22988</v>
      </c>
      <c r="E80" s="24">
        <f>F80</f>
        <v>9.22988</v>
      </c>
      <c r="F80" s="24">
        <f>ROUND(9.22988,5)</f>
        <v>9.22988</v>
      </c>
      <c r="G80" s="25"/>
      <c r="H80" s="26"/>
    </row>
    <row r="81" spans="1:8" ht="12.75" customHeight="1">
      <c r="A81" s="23">
        <v>42950</v>
      </c>
      <c r="B81" s="23"/>
      <c r="C81" s="24">
        <f>ROUND(9.14,5)</f>
        <v>9.14</v>
      </c>
      <c r="D81" s="24">
        <f>F81</f>
        <v>9.24871</v>
      </c>
      <c r="E81" s="24">
        <f>F81</f>
        <v>9.24871</v>
      </c>
      <c r="F81" s="24">
        <f>ROUND(9.24871,5)</f>
        <v>9.24871</v>
      </c>
      <c r="G81" s="25"/>
      <c r="H81" s="26"/>
    </row>
    <row r="82" spans="1:8" ht="12.75" customHeight="1">
      <c r="A82" s="23">
        <v>43041</v>
      </c>
      <c r="B82" s="23"/>
      <c r="C82" s="24">
        <f>ROUND(9.14,5)</f>
        <v>9.14</v>
      </c>
      <c r="D82" s="24">
        <f>F82</f>
        <v>9.27832</v>
      </c>
      <c r="E82" s="24">
        <f>F82</f>
        <v>9.27832</v>
      </c>
      <c r="F82" s="24">
        <f>ROUND(9.27832,5)</f>
        <v>9.27832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ROUND(9.165,5)</f>
        <v>9.165</v>
      </c>
      <c r="D84" s="24">
        <f>F84</f>
        <v>9.19434</v>
      </c>
      <c r="E84" s="24">
        <f>F84</f>
        <v>9.19434</v>
      </c>
      <c r="F84" s="24">
        <f>ROUND(9.19434,5)</f>
        <v>9.19434</v>
      </c>
      <c r="G84" s="25"/>
      <c r="H84" s="26"/>
    </row>
    <row r="85" spans="1:8" ht="12.75" customHeight="1">
      <c r="A85" s="23">
        <v>42768</v>
      </c>
      <c r="B85" s="23"/>
      <c r="C85" s="24">
        <f>ROUND(9.165,5)</f>
        <v>9.165</v>
      </c>
      <c r="D85" s="24">
        <f>F85</f>
        <v>9.22607</v>
      </c>
      <c r="E85" s="24">
        <f>F85</f>
        <v>9.22607</v>
      </c>
      <c r="F85" s="24">
        <f>ROUND(9.22607,5)</f>
        <v>9.22607</v>
      </c>
      <c r="G85" s="25"/>
      <c r="H85" s="26"/>
    </row>
    <row r="86" spans="1:8" ht="12.75" customHeight="1">
      <c r="A86" s="23">
        <v>42859</v>
      </c>
      <c r="B86" s="23"/>
      <c r="C86" s="24">
        <f>ROUND(9.165,5)</f>
        <v>9.165</v>
      </c>
      <c r="D86" s="24">
        <f>F86</f>
        <v>9.25261</v>
      </c>
      <c r="E86" s="24">
        <f>F86</f>
        <v>9.25261</v>
      </c>
      <c r="F86" s="24">
        <f>ROUND(9.25261,5)</f>
        <v>9.25261</v>
      </c>
      <c r="G86" s="25"/>
      <c r="H86" s="26"/>
    </row>
    <row r="87" spans="1:8" ht="12.75" customHeight="1">
      <c r="A87" s="23">
        <v>42950</v>
      </c>
      <c r="B87" s="23"/>
      <c r="C87" s="24">
        <f>ROUND(9.165,5)</f>
        <v>9.165</v>
      </c>
      <c r="D87" s="24">
        <f>F87</f>
        <v>9.27115</v>
      </c>
      <c r="E87" s="24">
        <f>F87</f>
        <v>9.27115</v>
      </c>
      <c r="F87" s="24">
        <f>ROUND(9.27115,5)</f>
        <v>9.27115</v>
      </c>
      <c r="G87" s="25"/>
      <c r="H87" s="26"/>
    </row>
    <row r="88" spans="1:8" ht="12.75" customHeight="1">
      <c r="A88" s="23">
        <v>43041</v>
      </c>
      <c r="B88" s="23"/>
      <c r="C88" s="24">
        <f>ROUND(9.165,5)</f>
        <v>9.165</v>
      </c>
      <c r="D88" s="24">
        <f>F88</f>
        <v>9.29993</v>
      </c>
      <c r="E88" s="24">
        <f>F88</f>
        <v>9.29993</v>
      </c>
      <c r="F88" s="24">
        <f>ROUND(9.29993,5)</f>
        <v>9.29993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ROUND(134.34564,5)</f>
        <v>134.34564</v>
      </c>
      <c r="D90" s="24">
        <f>F90</f>
        <v>134.90569</v>
      </c>
      <c r="E90" s="24">
        <f>F90</f>
        <v>134.90569</v>
      </c>
      <c r="F90" s="24">
        <f>ROUND(134.90569,5)</f>
        <v>134.90569</v>
      </c>
      <c r="G90" s="25"/>
      <c r="H90" s="26"/>
    </row>
    <row r="91" spans="1:8" ht="12.75" customHeight="1">
      <c r="A91" s="23">
        <v>42768</v>
      </c>
      <c r="B91" s="23"/>
      <c r="C91" s="24">
        <f>ROUND(134.34564,5)</f>
        <v>134.34564</v>
      </c>
      <c r="D91" s="24">
        <f>F91</f>
        <v>137.53257</v>
      </c>
      <c r="E91" s="24">
        <f>F91</f>
        <v>137.53257</v>
      </c>
      <c r="F91" s="24">
        <f>ROUND(137.53257,5)</f>
        <v>137.53257</v>
      </c>
      <c r="G91" s="25"/>
      <c r="H91" s="26"/>
    </row>
    <row r="92" spans="1:8" ht="12.75" customHeight="1">
      <c r="A92" s="23">
        <v>42859</v>
      </c>
      <c r="B92" s="23"/>
      <c r="C92" s="24">
        <f>ROUND(134.34564,5)</f>
        <v>134.34564</v>
      </c>
      <c r="D92" s="24">
        <f>F92</f>
        <v>138.79479</v>
      </c>
      <c r="E92" s="24">
        <f>F92</f>
        <v>138.79479</v>
      </c>
      <c r="F92" s="24">
        <f>ROUND(138.79479,5)</f>
        <v>138.79479</v>
      </c>
      <c r="G92" s="25"/>
      <c r="H92" s="26"/>
    </row>
    <row r="93" spans="1:8" ht="12.75" customHeight="1">
      <c r="A93" s="23">
        <v>42950</v>
      </c>
      <c r="B93" s="23"/>
      <c r="C93" s="24">
        <f>ROUND(134.34564,5)</f>
        <v>134.34564</v>
      </c>
      <c r="D93" s="24">
        <f>F93</f>
        <v>141.73884</v>
      </c>
      <c r="E93" s="24">
        <f>F93</f>
        <v>141.73884</v>
      </c>
      <c r="F93" s="24">
        <f>ROUND(141.73884,5)</f>
        <v>141.73884</v>
      </c>
      <c r="G93" s="25"/>
      <c r="H93" s="26"/>
    </row>
    <row r="94" spans="1:8" ht="12.75" customHeight="1">
      <c r="A94" s="23">
        <v>43041</v>
      </c>
      <c r="B94" s="23"/>
      <c r="C94" s="24">
        <f>ROUND(134.34564,5)</f>
        <v>134.34564</v>
      </c>
      <c r="D94" s="24">
        <f>F94</f>
        <v>142.90457</v>
      </c>
      <c r="E94" s="24">
        <f>F94</f>
        <v>142.90457</v>
      </c>
      <c r="F94" s="24">
        <f>ROUND(142.90457,5)</f>
        <v>142.90457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ROUND(1.97,5)</f>
        <v>1.97</v>
      </c>
      <c r="D96" s="24">
        <f>F96</f>
        <v>144.42823</v>
      </c>
      <c r="E96" s="24">
        <f>F96</f>
        <v>144.42823</v>
      </c>
      <c r="F96" s="24">
        <f>ROUND(144.42823,5)</f>
        <v>144.42823</v>
      </c>
      <c r="G96" s="25"/>
      <c r="H96" s="26"/>
    </row>
    <row r="97" spans="1:8" ht="12.75" customHeight="1">
      <c r="A97" s="23">
        <v>42768</v>
      </c>
      <c r="B97" s="23"/>
      <c r="C97" s="24">
        <f>ROUND(1.97,5)</f>
        <v>1.97</v>
      </c>
      <c r="D97" s="24">
        <f>F97</f>
        <v>145.6303</v>
      </c>
      <c r="E97" s="24">
        <f>F97</f>
        <v>145.6303</v>
      </c>
      <c r="F97" s="24">
        <f>ROUND(145.6303,5)</f>
        <v>145.6303</v>
      </c>
      <c r="G97" s="25"/>
      <c r="H97" s="26"/>
    </row>
    <row r="98" spans="1:8" ht="12.75" customHeight="1">
      <c r="A98" s="23">
        <v>42859</v>
      </c>
      <c r="B98" s="23"/>
      <c r="C98" s="24">
        <f>ROUND(1.97,5)</f>
        <v>1.97</v>
      </c>
      <c r="D98" s="24">
        <f>F98</f>
        <v>148.59358</v>
      </c>
      <c r="E98" s="24">
        <f>F98</f>
        <v>148.59358</v>
      </c>
      <c r="F98" s="24">
        <f>ROUND(148.59358,5)</f>
        <v>148.59358</v>
      </c>
      <c r="G98" s="25"/>
      <c r="H98" s="26"/>
    </row>
    <row r="99" spans="1:8" ht="12.75" customHeight="1">
      <c r="A99" s="23">
        <v>42950</v>
      </c>
      <c r="B99" s="23"/>
      <c r="C99" s="24">
        <f>ROUND(1.97,5)</f>
        <v>1.97</v>
      </c>
      <c r="D99" s="24">
        <f>F99</f>
        <v>150.0747</v>
      </c>
      <c r="E99" s="24">
        <f>F99</f>
        <v>150.0747</v>
      </c>
      <c r="F99" s="24">
        <f>ROUND(150.0747,5)</f>
        <v>150.0747</v>
      </c>
      <c r="G99" s="25"/>
      <c r="H99" s="26"/>
    </row>
    <row r="100" spans="1:8" ht="12.75" customHeight="1">
      <c r="A100" s="23">
        <v>43041</v>
      </c>
      <c r="B100" s="23"/>
      <c r="C100" s="24">
        <f>ROUND(1.97,5)</f>
        <v>1.97</v>
      </c>
      <c r="D100" s="24">
        <f>F100</f>
        <v>153.00255</v>
      </c>
      <c r="E100" s="24">
        <f>F100</f>
        <v>153.00255</v>
      </c>
      <c r="F100" s="24">
        <f>ROUND(153.00255,5)</f>
        <v>153.00255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ROUND(2.33,5)</f>
        <v>2.33</v>
      </c>
      <c r="D102" s="24">
        <f>F102</f>
        <v>131.70884</v>
      </c>
      <c r="E102" s="24">
        <f>F102</f>
        <v>131.70884</v>
      </c>
      <c r="F102" s="24">
        <f>ROUND(131.70884,5)</f>
        <v>131.70884</v>
      </c>
      <c r="G102" s="25"/>
      <c r="H102" s="26"/>
    </row>
    <row r="103" spans="1:8" ht="12.75" customHeight="1">
      <c r="A103" s="23">
        <v>42768</v>
      </c>
      <c r="B103" s="23"/>
      <c r="C103" s="24">
        <f>ROUND(2.33,5)</f>
        <v>2.33</v>
      </c>
      <c r="D103" s="24">
        <f>F103</f>
        <v>134.27361</v>
      </c>
      <c r="E103" s="24">
        <f>F103</f>
        <v>134.27361</v>
      </c>
      <c r="F103" s="24">
        <f>ROUND(134.27361,5)</f>
        <v>134.27361</v>
      </c>
      <c r="G103" s="25"/>
      <c r="H103" s="26"/>
    </row>
    <row r="104" spans="1:8" ht="12.75" customHeight="1">
      <c r="A104" s="23">
        <v>42859</v>
      </c>
      <c r="B104" s="23"/>
      <c r="C104" s="24">
        <f>ROUND(2.33,5)</f>
        <v>2.33</v>
      </c>
      <c r="D104" s="24">
        <f>F104</f>
        <v>135.31519</v>
      </c>
      <c r="E104" s="24">
        <f>F104</f>
        <v>135.31519</v>
      </c>
      <c r="F104" s="24">
        <f>ROUND(135.31519,5)</f>
        <v>135.31519</v>
      </c>
      <c r="G104" s="25"/>
      <c r="H104" s="26"/>
    </row>
    <row r="105" spans="1:8" ht="12.75" customHeight="1">
      <c r="A105" s="23">
        <v>42950</v>
      </c>
      <c r="B105" s="23"/>
      <c r="C105" s="24">
        <f>ROUND(2.33,5)</f>
        <v>2.33</v>
      </c>
      <c r="D105" s="24">
        <f>F105</f>
        <v>138.18589</v>
      </c>
      <c r="E105" s="24">
        <f>F105</f>
        <v>138.18589</v>
      </c>
      <c r="F105" s="24">
        <f>ROUND(138.18589,5)</f>
        <v>138.18589</v>
      </c>
      <c r="G105" s="25"/>
      <c r="H105" s="26"/>
    </row>
    <row r="106" spans="1:8" ht="12.75" customHeight="1">
      <c r="A106" s="23">
        <v>43041</v>
      </c>
      <c r="B106" s="23"/>
      <c r="C106" s="24">
        <f>ROUND(2.33,5)</f>
        <v>2.33</v>
      </c>
      <c r="D106" s="24">
        <f>F106</f>
        <v>140.88226</v>
      </c>
      <c r="E106" s="24">
        <f>F106</f>
        <v>140.88226</v>
      </c>
      <c r="F106" s="24">
        <f>ROUND(140.88226,5)</f>
        <v>140.88226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ROUND(9.98,5)</f>
        <v>9.98</v>
      </c>
      <c r="D108" s="24">
        <f>F108</f>
        <v>10.03604</v>
      </c>
      <c r="E108" s="24">
        <f>F108</f>
        <v>10.03604</v>
      </c>
      <c r="F108" s="24">
        <f>ROUND(10.03604,5)</f>
        <v>10.03604</v>
      </c>
      <c r="G108" s="25"/>
      <c r="H108" s="26"/>
    </row>
    <row r="109" spans="1:8" ht="12.75" customHeight="1">
      <c r="A109" s="23">
        <v>42768</v>
      </c>
      <c r="B109" s="23"/>
      <c r="C109" s="24">
        <f>ROUND(9.98,5)</f>
        <v>9.98</v>
      </c>
      <c r="D109" s="24">
        <f>F109</f>
        <v>10.102</v>
      </c>
      <c r="E109" s="24">
        <f>F109</f>
        <v>10.102</v>
      </c>
      <c r="F109" s="24">
        <f>ROUND(10.102,5)</f>
        <v>10.102</v>
      </c>
      <c r="G109" s="25"/>
      <c r="H109" s="26"/>
    </row>
    <row r="110" spans="1:8" ht="12.75" customHeight="1">
      <c r="A110" s="23">
        <v>42859</v>
      </c>
      <c r="B110" s="23"/>
      <c r="C110" s="24">
        <f>ROUND(9.98,5)</f>
        <v>9.98</v>
      </c>
      <c r="D110" s="24">
        <f>F110</f>
        <v>10.15652</v>
      </c>
      <c r="E110" s="24">
        <f>F110</f>
        <v>10.15652</v>
      </c>
      <c r="F110" s="24">
        <f>ROUND(10.15652,5)</f>
        <v>10.15652</v>
      </c>
      <c r="G110" s="25"/>
      <c r="H110" s="26"/>
    </row>
    <row r="111" spans="1:8" ht="12.75" customHeight="1">
      <c r="A111" s="23">
        <v>42950</v>
      </c>
      <c r="B111" s="23"/>
      <c r="C111" s="24">
        <f>ROUND(9.98,5)</f>
        <v>9.98</v>
      </c>
      <c r="D111" s="24">
        <f>F111</f>
        <v>10.20059</v>
      </c>
      <c r="E111" s="24">
        <f>F111</f>
        <v>10.20059</v>
      </c>
      <c r="F111" s="24">
        <f>ROUND(10.20059,5)</f>
        <v>10.20059</v>
      </c>
      <c r="G111" s="25"/>
      <c r="H111" s="26"/>
    </row>
    <row r="112" spans="1:8" ht="12.75" customHeight="1">
      <c r="A112" s="23">
        <v>43041</v>
      </c>
      <c r="B112" s="23"/>
      <c r="C112" s="24">
        <f>ROUND(9.98,5)</f>
        <v>9.98</v>
      </c>
      <c r="D112" s="24">
        <f>F112</f>
        <v>10.26542</v>
      </c>
      <c r="E112" s="24">
        <f>F112</f>
        <v>10.26542</v>
      </c>
      <c r="F112" s="24">
        <f>ROUND(10.26542,5)</f>
        <v>10.26542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ROUND(10.09,5)</f>
        <v>10.09</v>
      </c>
      <c r="D114" s="24">
        <f>F114</f>
        <v>10.14351</v>
      </c>
      <c r="E114" s="24">
        <f>F114</f>
        <v>10.14351</v>
      </c>
      <c r="F114" s="24">
        <f>ROUND(10.14351,5)</f>
        <v>10.14351</v>
      </c>
      <c r="G114" s="25"/>
      <c r="H114" s="26"/>
    </row>
    <row r="115" spans="1:8" ht="12.75" customHeight="1">
      <c r="A115" s="23">
        <v>42768</v>
      </c>
      <c r="B115" s="23"/>
      <c r="C115" s="24">
        <f>ROUND(10.09,5)</f>
        <v>10.09</v>
      </c>
      <c r="D115" s="24">
        <f>F115</f>
        <v>10.20465</v>
      </c>
      <c r="E115" s="24">
        <f>F115</f>
        <v>10.20465</v>
      </c>
      <c r="F115" s="24">
        <f>ROUND(10.20465,5)</f>
        <v>10.20465</v>
      </c>
      <c r="G115" s="25"/>
      <c r="H115" s="26"/>
    </row>
    <row r="116" spans="1:8" ht="12.75" customHeight="1">
      <c r="A116" s="23">
        <v>42859</v>
      </c>
      <c r="B116" s="23"/>
      <c r="C116" s="24">
        <f>ROUND(10.09,5)</f>
        <v>10.09</v>
      </c>
      <c r="D116" s="24">
        <f>F116</f>
        <v>10.25885</v>
      </c>
      <c r="E116" s="24">
        <f>F116</f>
        <v>10.25885</v>
      </c>
      <c r="F116" s="24">
        <f>ROUND(10.25885,5)</f>
        <v>10.25885</v>
      </c>
      <c r="G116" s="25"/>
      <c r="H116" s="26"/>
    </row>
    <row r="117" spans="1:8" ht="12.75" customHeight="1">
      <c r="A117" s="23">
        <v>42950</v>
      </c>
      <c r="B117" s="23"/>
      <c r="C117" s="24">
        <f>ROUND(10.09,5)</f>
        <v>10.09</v>
      </c>
      <c r="D117" s="24">
        <f>F117</f>
        <v>10.30272</v>
      </c>
      <c r="E117" s="24">
        <f>F117</f>
        <v>10.30272</v>
      </c>
      <c r="F117" s="24">
        <f>ROUND(10.30272,5)</f>
        <v>10.30272</v>
      </c>
      <c r="G117" s="25"/>
      <c r="H117" s="26"/>
    </row>
    <row r="118" spans="1:8" ht="12.75" customHeight="1">
      <c r="A118" s="23">
        <v>43041</v>
      </c>
      <c r="B118" s="23"/>
      <c r="C118" s="24">
        <f>ROUND(10.09,5)</f>
        <v>10.09</v>
      </c>
      <c r="D118" s="24">
        <f>F118</f>
        <v>10.36413</v>
      </c>
      <c r="E118" s="24">
        <f>F118</f>
        <v>10.36413</v>
      </c>
      <c r="F118" s="24">
        <f>ROUND(10.36413,5)</f>
        <v>10.36413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ROUND(152.5588412,5)</f>
        <v>152.55884</v>
      </c>
      <c r="D120" s="24">
        <f>F120</f>
        <v>154.89558</v>
      </c>
      <c r="E120" s="24">
        <f>F120</f>
        <v>154.89558</v>
      </c>
      <c r="F120" s="24">
        <f>ROUND(154.89558,5)</f>
        <v>154.89558</v>
      </c>
      <c r="G120" s="25"/>
      <c r="H120" s="26"/>
    </row>
    <row r="121" spans="1:8" ht="12.75" customHeight="1">
      <c r="A121" s="23">
        <v>42768</v>
      </c>
      <c r="B121" s="23"/>
      <c r="C121" s="24">
        <f>ROUND(152.5588412,5)</f>
        <v>152.55884</v>
      </c>
      <c r="D121" s="24">
        <f>F121</f>
        <v>154.89558</v>
      </c>
      <c r="E121" s="24">
        <f>F121</f>
        <v>154.89558</v>
      </c>
      <c r="F121" s="24">
        <f>ROUND(154.89558,5)</f>
        <v>154.89558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ROUND(8.185,5)</f>
        <v>8.185</v>
      </c>
      <c r="D123" s="24">
        <f>F123</f>
        <v>8.21037</v>
      </c>
      <c r="E123" s="24">
        <f>F123</f>
        <v>8.21037</v>
      </c>
      <c r="F123" s="24">
        <f>ROUND(8.21037,5)</f>
        <v>8.21037</v>
      </c>
      <c r="G123" s="25"/>
      <c r="H123" s="26"/>
    </row>
    <row r="124" spans="1:8" ht="12.75" customHeight="1">
      <c r="A124" s="23">
        <v>42768</v>
      </c>
      <c r="B124" s="23"/>
      <c r="C124" s="24">
        <f>ROUND(8.185,5)</f>
        <v>8.185</v>
      </c>
      <c r="D124" s="24">
        <f>F124</f>
        <v>8.23227</v>
      </c>
      <c r="E124" s="24">
        <f>F124</f>
        <v>8.23227</v>
      </c>
      <c r="F124" s="24">
        <f>ROUND(8.23227,5)</f>
        <v>8.23227</v>
      </c>
      <c r="G124" s="25"/>
      <c r="H124" s="26"/>
    </row>
    <row r="125" spans="1:8" ht="12.75" customHeight="1">
      <c r="A125" s="23">
        <v>42859</v>
      </c>
      <c r="B125" s="23"/>
      <c r="C125" s="24">
        <f>ROUND(8.185,5)</f>
        <v>8.185</v>
      </c>
      <c r="D125" s="24">
        <f>F125</f>
        <v>8.23079</v>
      </c>
      <c r="E125" s="24">
        <f>F125</f>
        <v>8.23079</v>
      </c>
      <c r="F125" s="24">
        <f>ROUND(8.23079,5)</f>
        <v>8.23079</v>
      </c>
      <c r="G125" s="25"/>
      <c r="H125" s="26"/>
    </row>
    <row r="126" spans="1:8" ht="12.75" customHeight="1">
      <c r="A126" s="23">
        <v>42950</v>
      </c>
      <c r="B126" s="23"/>
      <c r="C126" s="24">
        <f>ROUND(8.185,5)</f>
        <v>8.185</v>
      </c>
      <c r="D126" s="24">
        <f>F126</f>
        <v>8.20742</v>
      </c>
      <c r="E126" s="24">
        <f>F126</f>
        <v>8.20742</v>
      </c>
      <c r="F126" s="24">
        <f>ROUND(8.20742,5)</f>
        <v>8.20742</v>
      </c>
      <c r="G126" s="25"/>
      <c r="H126" s="26"/>
    </row>
    <row r="127" spans="1:8" ht="12.75" customHeight="1">
      <c r="A127" s="23">
        <v>43041</v>
      </c>
      <c r="B127" s="23"/>
      <c r="C127" s="24">
        <f>ROUND(8.185,5)</f>
        <v>8.185</v>
      </c>
      <c r="D127" s="24">
        <f>F127</f>
        <v>8.219</v>
      </c>
      <c r="E127" s="24">
        <f>F127</f>
        <v>8.219</v>
      </c>
      <c r="F127" s="24">
        <f>ROUND(8.219,5)</f>
        <v>8.219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ROUND(9.045,5)</f>
        <v>9.045</v>
      </c>
      <c r="D129" s="24">
        <f>F129</f>
        <v>9.07823</v>
      </c>
      <c r="E129" s="24">
        <f>F129</f>
        <v>9.07823</v>
      </c>
      <c r="F129" s="24">
        <f>ROUND(9.07823,5)</f>
        <v>9.07823</v>
      </c>
      <c r="G129" s="25"/>
      <c r="H129" s="26"/>
    </row>
    <row r="130" spans="1:8" ht="12.75" customHeight="1">
      <c r="A130" s="23">
        <v>42768</v>
      </c>
      <c r="B130" s="23"/>
      <c r="C130" s="24">
        <f>ROUND(9.045,5)</f>
        <v>9.045</v>
      </c>
      <c r="D130" s="24">
        <f>F130</f>
        <v>9.11466</v>
      </c>
      <c r="E130" s="24">
        <f>F130</f>
        <v>9.11466</v>
      </c>
      <c r="F130" s="24">
        <f>ROUND(9.11466,5)</f>
        <v>9.11466</v>
      </c>
      <c r="G130" s="25"/>
      <c r="H130" s="26"/>
    </row>
    <row r="131" spans="1:8" ht="12.75" customHeight="1">
      <c r="A131" s="23">
        <v>42859</v>
      </c>
      <c r="B131" s="23"/>
      <c r="C131" s="24">
        <f>ROUND(9.045,5)</f>
        <v>9.045</v>
      </c>
      <c r="D131" s="24">
        <f>F131</f>
        <v>9.13847</v>
      </c>
      <c r="E131" s="24">
        <f>F131</f>
        <v>9.13847</v>
      </c>
      <c r="F131" s="24">
        <f>ROUND(9.13847,5)</f>
        <v>9.13847</v>
      </c>
      <c r="G131" s="25"/>
      <c r="H131" s="26"/>
    </row>
    <row r="132" spans="1:8" ht="12.75" customHeight="1">
      <c r="A132" s="23">
        <v>42950</v>
      </c>
      <c r="B132" s="23"/>
      <c r="C132" s="24">
        <f>ROUND(9.045,5)</f>
        <v>9.045</v>
      </c>
      <c r="D132" s="24">
        <f>F132</f>
        <v>9.15216</v>
      </c>
      <c r="E132" s="24">
        <f>F132</f>
        <v>9.15216</v>
      </c>
      <c r="F132" s="24">
        <f>ROUND(9.15216,5)</f>
        <v>9.15216</v>
      </c>
      <c r="G132" s="25"/>
      <c r="H132" s="26"/>
    </row>
    <row r="133" spans="1:8" ht="12.75" customHeight="1">
      <c r="A133" s="23">
        <v>43041</v>
      </c>
      <c r="B133" s="23"/>
      <c r="C133" s="24">
        <f>ROUND(9.045,5)</f>
        <v>9.045</v>
      </c>
      <c r="D133" s="24">
        <f>F133</f>
        <v>9.1849</v>
      </c>
      <c r="E133" s="24">
        <f>F133</f>
        <v>9.1849</v>
      </c>
      <c r="F133" s="24">
        <f>ROUND(9.1849,5)</f>
        <v>9.1849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ROUND(8.48,5)</f>
        <v>8.48</v>
      </c>
      <c r="D135" s="24">
        <f>F135</f>
        <v>8.50641</v>
      </c>
      <c r="E135" s="24">
        <f>F135</f>
        <v>8.50641</v>
      </c>
      <c r="F135" s="24">
        <f>ROUND(8.50641,5)</f>
        <v>8.50641</v>
      </c>
      <c r="G135" s="25"/>
      <c r="H135" s="26"/>
    </row>
    <row r="136" spans="1:8" ht="12.75" customHeight="1">
      <c r="A136" s="23">
        <v>42768</v>
      </c>
      <c r="B136" s="23"/>
      <c r="C136" s="24">
        <f>ROUND(8.48,5)</f>
        <v>8.48</v>
      </c>
      <c r="D136" s="24">
        <f>F136</f>
        <v>8.53168</v>
      </c>
      <c r="E136" s="24">
        <f>F136</f>
        <v>8.53168</v>
      </c>
      <c r="F136" s="24">
        <f>ROUND(8.53168,5)</f>
        <v>8.53168</v>
      </c>
      <c r="G136" s="25"/>
      <c r="H136" s="26"/>
    </row>
    <row r="137" spans="1:8" ht="12.75" customHeight="1">
      <c r="A137" s="23">
        <v>42859</v>
      </c>
      <c r="B137" s="23"/>
      <c r="C137" s="24">
        <f>ROUND(8.48,5)</f>
        <v>8.48</v>
      </c>
      <c r="D137" s="24">
        <f>F137</f>
        <v>8.54484</v>
      </c>
      <c r="E137" s="24">
        <f>F137</f>
        <v>8.54484</v>
      </c>
      <c r="F137" s="24">
        <f>ROUND(8.54484,5)</f>
        <v>8.54484</v>
      </c>
      <c r="G137" s="25"/>
      <c r="H137" s="26"/>
    </row>
    <row r="138" spans="1:8" ht="12.75" customHeight="1">
      <c r="A138" s="23">
        <v>42950</v>
      </c>
      <c r="B138" s="23"/>
      <c r="C138" s="24">
        <f>ROUND(8.48,5)</f>
        <v>8.48</v>
      </c>
      <c r="D138" s="24">
        <f>F138</f>
        <v>8.54323</v>
      </c>
      <c r="E138" s="24">
        <f>F138</f>
        <v>8.54323</v>
      </c>
      <c r="F138" s="24">
        <f>ROUND(8.54323,5)</f>
        <v>8.54323</v>
      </c>
      <c r="G138" s="25"/>
      <c r="H138" s="26"/>
    </row>
    <row r="139" spans="1:8" ht="12.75" customHeight="1">
      <c r="A139" s="23">
        <v>43041</v>
      </c>
      <c r="B139" s="23"/>
      <c r="C139" s="24">
        <f>ROUND(8.48,5)</f>
        <v>8.48</v>
      </c>
      <c r="D139" s="24">
        <f>F139</f>
        <v>8.56307</v>
      </c>
      <c r="E139" s="24">
        <f>F139</f>
        <v>8.56307</v>
      </c>
      <c r="F139" s="24">
        <f>ROUND(8.56307,5)</f>
        <v>8.56307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ROUND(1.74,5)</f>
        <v>1.74</v>
      </c>
      <c r="D141" s="24">
        <f>F141</f>
        <v>304.34133</v>
      </c>
      <c r="E141" s="24">
        <f>F141</f>
        <v>304.34133</v>
      </c>
      <c r="F141" s="24">
        <f>ROUND(304.34133,5)</f>
        <v>304.34133</v>
      </c>
      <c r="G141" s="25"/>
      <c r="H141" s="26"/>
    </row>
    <row r="142" spans="1:8" ht="12.75" customHeight="1">
      <c r="A142" s="23">
        <v>42768</v>
      </c>
      <c r="B142" s="23"/>
      <c r="C142" s="24">
        <f>ROUND(1.74,5)</f>
        <v>1.74</v>
      </c>
      <c r="D142" s="24">
        <f>F142</f>
        <v>303.55514</v>
      </c>
      <c r="E142" s="24">
        <f>F142</f>
        <v>303.55514</v>
      </c>
      <c r="F142" s="24">
        <f>ROUND(303.55514,5)</f>
        <v>303.55514</v>
      </c>
      <c r="G142" s="25"/>
      <c r="H142" s="26"/>
    </row>
    <row r="143" spans="1:8" ht="12.75" customHeight="1">
      <c r="A143" s="23">
        <v>42859</v>
      </c>
      <c r="B143" s="23"/>
      <c r="C143" s="24">
        <f>ROUND(1.74,5)</f>
        <v>1.74</v>
      </c>
      <c r="D143" s="24">
        <f>F143</f>
        <v>309.73254</v>
      </c>
      <c r="E143" s="24">
        <f>F143</f>
        <v>309.73254</v>
      </c>
      <c r="F143" s="24">
        <f>ROUND(309.73254,5)</f>
        <v>309.73254</v>
      </c>
      <c r="G143" s="25"/>
      <c r="H143" s="26"/>
    </row>
    <row r="144" spans="1:8" ht="12.75" customHeight="1">
      <c r="A144" s="23">
        <v>42950</v>
      </c>
      <c r="B144" s="23"/>
      <c r="C144" s="24">
        <f>ROUND(1.74,5)</f>
        <v>1.74</v>
      </c>
      <c r="D144" s="24">
        <f>F144</f>
        <v>309.36539</v>
      </c>
      <c r="E144" s="24">
        <f>F144</f>
        <v>309.36539</v>
      </c>
      <c r="F144" s="24">
        <f>ROUND(309.36539,5)</f>
        <v>309.36539</v>
      </c>
      <c r="G144" s="25"/>
      <c r="H144" s="26"/>
    </row>
    <row r="145" spans="1:8" ht="12.75" customHeight="1">
      <c r="A145" s="23">
        <v>43041</v>
      </c>
      <c r="B145" s="23"/>
      <c r="C145" s="24">
        <f>ROUND(1.74,5)</f>
        <v>1.74</v>
      </c>
      <c r="D145" s="24">
        <f>F145</f>
        <v>315.39709</v>
      </c>
      <c r="E145" s="24">
        <f>F145</f>
        <v>315.39709</v>
      </c>
      <c r="F145" s="24">
        <f>ROUND(315.39709,5)</f>
        <v>315.39709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ROUND(1.865,5)</f>
        <v>1.865</v>
      </c>
      <c r="D147" s="24">
        <f>F147</f>
        <v>252.14787</v>
      </c>
      <c r="E147" s="24">
        <f>F147</f>
        <v>252.14787</v>
      </c>
      <c r="F147" s="24">
        <f>ROUND(252.14787,5)</f>
        <v>252.14787</v>
      </c>
      <c r="G147" s="25"/>
      <c r="H147" s="26"/>
    </row>
    <row r="148" spans="1:8" ht="12.75" customHeight="1">
      <c r="A148" s="23">
        <v>42768</v>
      </c>
      <c r="B148" s="23"/>
      <c r="C148" s="24">
        <f>ROUND(1.865,5)</f>
        <v>1.865</v>
      </c>
      <c r="D148" s="24">
        <f>F148</f>
        <v>253.49242</v>
      </c>
      <c r="E148" s="24">
        <f>F148</f>
        <v>253.49242</v>
      </c>
      <c r="F148" s="24">
        <f>ROUND(253.49242,5)</f>
        <v>253.49242</v>
      </c>
      <c r="G148" s="25"/>
      <c r="H148" s="26"/>
    </row>
    <row r="149" spans="1:8" ht="12.75" customHeight="1">
      <c r="A149" s="23">
        <v>42859</v>
      </c>
      <c r="B149" s="23"/>
      <c r="C149" s="24">
        <f>ROUND(1.865,5)</f>
        <v>1.865</v>
      </c>
      <c r="D149" s="24">
        <f>F149</f>
        <v>258.65057</v>
      </c>
      <c r="E149" s="24">
        <f>F149</f>
        <v>258.65057</v>
      </c>
      <c r="F149" s="24">
        <f>ROUND(258.65057,5)</f>
        <v>258.65057</v>
      </c>
      <c r="G149" s="25"/>
      <c r="H149" s="26"/>
    </row>
    <row r="150" spans="1:8" ht="12.75" customHeight="1">
      <c r="A150" s="23">
        <v>42950</v>
      </c>
      <c r="B150" s="23"/>
      <c r="C150" s="24">
        <f>ROUND(1.865,5)</f>
        <v>1.865</v>
      </c>
      <c r="D150" s="24">
        <f>F150</f>
        <v>260.4517</v>
      </c>
      <c r="E150" s="24">
        <f>F150</f>
        <v>260.4517</v>
      </c>
      <c r="F150" s="24">
        <f>ROUND(260.4517,5)</f>
        <v>260.4517</v>
      </c>
      <c r="G150" s="25"/>
      <c r="H150" s="26"/>
    </row>
    <row r="151" spans="1:8" ht="12.75" customHeight="1">
      <c r="A151" s="23">
        <v>43041</v>
      </c>
      <c r="B151" s="23"/>
      <c r="C151" s="24">
        <f>ROUND(1.865,5)</f>
        <v>1.865</v>
      </c>
      <c r="D151" s="24">
        <f>F151</f>
        <v>265.53254</v>
      </c>
      <c r="E151" s="24">
        <f>F151</f>
        <v>265.53254</v>
      </c>
      <c r="F151" s="24">
        <f>ROUND(265.53254,5)</f>
        <v>265.53254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ROUND(7.465,5)</f>
        <v>7.465</v>
      </c>
      <c r="D153" s="24">
        <f>F153</f>
        <v>7.43522</v>
      </c>
      <c r="E153" s="24">
        <f>F153</f>
        <v>7.43522</v>
      </c>
      <c r="F153" s="24">
        <f>ROUND(7.43522,5)</f>
        <v>7.43522</v>
      </c>
      <c r="G153" s="25"/>
      <c r="H153" s="26"/>
    </row>
    <row r="154" spans="1:8" ht="12.75" customHeight="1">
      <c r="A154" s="23">
        <v>42768</v>
      </c>
      <c r="B154" s="23"/>
      <c r="C154" s="24">
        <f>ROUND(7.465,5)</f>
        <v>7.465</v>
      </c>
      <c r="D154" s="24">
        <f>F154</f>
        <v>7.27889</v>
      </c>
      <c r="E154" s="24">
        <f>F154</f>
        <v>7.27889</v>
      </c>
      <c r="F154" s="24">
        <f>ROUND(7.27889,5)</f>
        <v>7.27889</v>
      </c>
      <c r="G154" s="25"/>
      <c r="H154" s="26"/>
    </row>
    <row r="155" spans="1:8" ht="12.75" customHeight="1">
      <c r="A155" s="23">
        <v>42859</v>
      </c>
      <c r="B155" s="23"/>
      <c r="C155" s="24">
        <f>ROUND(7.465,5)</f>
        <v>7.465</v>
      </c>
      <c r="D155" s="24">
        <f>F155</f>
        <v>6.50514</v>
      </c>
      <c r="E155" s="24">
        <f>F155</f>
        <v>6.50514</v>
      </c>
      <c r="F155" s="24">
        <f>ROUND(6.50514,5)</f>
        <v>6.50514</v>
      </c>
      <c r="G155" s="25"/>
      <c r="H155" s="26"/>
    </row>
    <row r="156" spans="1:8" ht="12.75" customHeight="1">
      <c r="A156" s="23">
        <v>42950</v>
      </c>
      <c r="B156" s="23"/>
      <c r="C156" s="24">
        <f>ROUND(7.465,5)</f>
        <v>7.465</v>
      </c>
      <c r="D156" s="24">
        <f>F156</f>
        <v>1.03146</v>
      </c>
      <c r="E156" s="24">
        <f>F156</f>
        <v>1.03146</v>
      </c>
      <c r="F156" s="24">
        <v>1.03146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ROUND(7.65,5)</f>
        <v>7.65</v>
      </c>
      <c r="D158" s="24">
        <f>F158</f>
        <v>7.65149</v>
      </c>
      <c r="E158" s="24">
        <f>F158</f>
        <v>7.65149</v>
      </c>
      <c r="F158" s="24">
        <f>ROUND(7.65149,5)</f>
        <v>7.65149</v>
      </c>
      <c r="G158" s="25"/>
      <c r="H158" s="26"/>
    </row>
    <row r="159" spans="1:8" ht="12.75" customHeight="1">
      <c r="A159" s="23">
        <v>42768</v>
      </c>
      <c r="B159" s="23"/>
      <c r="C159" s="24">
        <f>ROUND(7.65,5)</f>
        <v>7.65</v>
      </c>
      <c r="D159" s="24">
        <f>F159</f>
        <v>7.62121</v>
      </c>
      <c r="E159" s="24">
        <f>F159</f>
        <v>7.62121</v>
      </c>
      <c r="F159" s="24">
        <f>ROUND(7.62121,5)</f>
        <v>7.62121</v>
      </c>
      <c r="G159" s="25"/>
      <c r="H159" s="26"/>
    </row>
    <row r="160" spans="1:8" ht="12.75" customHeight="1">
      <c r="A160" s="23">
        <v>42859</v>
      </c>
      <c r="B160" s="23"/>
      <c r="C160" s="24">
        <f>ROUND(7.65,5)</f>
        <v>7.65</v>
      </c>
      <c r="D160" s="24">
        <f>F160</f>
        <v>7.52506</v>
      </c>
      <c r="E160" s="24">
        <f>F160</f>
        <v>7.52506</v>
      </c>
      <c r="F160" s="24">
        <f>ROUND(7.52506,5)</f>
        <v>7.52506</v>
      </c>
      <c r="G160" s="25"/>
      <c r="H160" s="26"/>
    </row>
    <row r="161" spans="1:8" ht="12.75" customHeight="1">
      <c r="A161" s="23">
        <v>42950</v>
      </c>
      <c r="B161" s="23"/>
      <c r="C161" s="24">
        <f>ROUND(7.65,5)</f>
        <v>7.65</v>
      </c>
      <c r="D161" s="24">
        <f>F161</f>
        <v>7.32088</v>
      </c>
      <c r="E161" s="24">
        <f>F161</f>
        <v>7.32088</v>
      </c>
      <c r="F161" s="24">
        <f>ROUND(7.32088,5)</f>
        <v>7.32088</v>
      </c>
      <c r="G161" s="25"/>
      <c r="H161" s="26"/>
    </row>
    <row r="162" spans="1:8" ht="12.75" customHeight="1">
      <c r="A162" s="23">
        <v>43041</v>
      </c>
      <c r="B162" s="23"/>
      <c r="C162" s="24">
        <f>ROUND(7.65,5)</f>
        <v>7.65</v>
      </c>
      <c r="D162" s="24">
        <f>F162</f>
        <v>7.1476</v>
      </c>
      <c r="E162" s="24">
        <f>F162</f>
        <v>7.1476</v>
      </c>
      <c r="F162" s="24">
        <f>ROUND(7.1476,5)</f>
        <v>7.1476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ROUND(7.82,5)</f>
        <v>7.82</v>
      </c>
      <c r="D164" s="24">
        <f>F164</f>
        <v>7.83006</v>
      </c>
      <c r="E164" s="24">
        <f>F164</f>
        <v>7.83006</v>
      </c>
      <c r="F164" s="24">
        <f>ROUND(7.83006,5)</f>
        <v>7.83006</v>
      </c>
      <c r="G164" s="25"/>
      <c r="H164" s="26"/>
    </row>
    <row r="165" spans="1:8" ht="12.75" customHeight="1">
      <c r="A165" s="23">
        <v>42768</v>
      </c>
      <c r="B165" s="23"/>
      <c r="C165" s="24">
        <f>ROUND(7.82,5)</f>
        <v>7.82</v>
      </c>
      <c r="D165" s="24">
        <f>F165</f>
        <v>7.82393</v>
      </c>
      <c r="E165" s="24">
        <f>F165</f>
        <v>7.82393</v>
      </c>
      <c r="F165" s="24">
        <f>ROUND(7.82393,5)</f>
        <v>7.82393</v>
      </c>
      <c r="G165" s="25"/>
      <c r="H165" s="26"/>
    </row>
    <row r="166" spans="1:8" ht="12.75" customHeight="1">
      <c r="A166" s="23">
        <v>42859</v>
      </c>
      <c r="B166" s="23"/>
      <c r="C166" s="24">
        <f>ROUND(7.82,5)</f>
        <v>7.82</v>
      </c>
      <c r="D166" s="24">
        <f>F166</f>
        <v>7.78964</v>
      </c>
      <c r="E166" s="24">
        <f>F166</f>
        <v>7.78964</v>
      </c>
      <c r="F166" s="24">
        <f>ROUND(7.78964,5)</f>
        <v>7.78964</v>
      </c>
      <c r="G166" s="25"/>
      <c r="H166" s="26"/>
    </row>
    <row r="167" spans="1:8" ht="12.75" customHeight="1">
      <c r="A167" s="23">
        <v>42950</v>
      </c>
      <c r="B167" s="23"/>
      <c r="C167" s="24">
        <f>ROUND(7.82,5)</f>
        <v>7.82</v>
      </c>
      <c r="D167" s="24">
        <f>F167</f>
        <v>7.70409</v>
      </c>
      <c r="E167" s="24">
        <f>F167</f>
        <v>7.70409</v>
      </c>
      <c r="F167" s="24">
        <f>ROUND(7.70409,5)</f>
        <v>7.70409</v>
      </c>
      <c r="G167" s="25"/>
      <c r="H167" s="26"/>
    </row>
    <row r="168" spans="1:8" ht="12.75" customHeight="1">
      <c r="A168" s="23">
        <v>43041</v>
      </c>
      <c r="B168" s="23"/>
      <c r="C168" s="24">
        <f>ROUND(7.82,5)</f>
        <v>7.82</v>
      </c>
      <c r="D168" s="24">
        <f>F168</f>
        <v>7.65462</v>
      </c>
      <c r="E168" s="24">
        <f>F168</f>
        <v>7.65462</v>
      </c>
      <c r="F168" s="24">
        <f>ROUND(7.65462,5)</f>
        <v>7.65462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ROUND(7.98,5)</f>
        <v>7.98</v>
      </c>
      <c r="D170" s="24">
        <f>F170</f>
        <v>7.99975</v>
      </c>
      <c r="E170" s="24">
        <f>F170</f>
        <v>7.99975</v>
      </c>
      <c r="F170" s="24">
        <f>ROUND(7.99975,5)</f>
        <v>7.99975</v>
      </c>
      <c r="G170" s="25"/>
      <c r="H170" s="26"/>
    </row>
    <row r="171" spans="1:8" ht="12.75" customHeight="1">
      <c r="A171" s="23">
        <v>42768</v>
      </c>
      <c r="B171" s="23"/>
      <c r="C171" s="24">
        <f>ROUND(7.98,5)</f>
        <v>7.98</v>
      </c>
      <c r="D171" s="24">
        <f>F171</f>
        <v>8.01088</v>
      </c>
      <c r="E171" s="24">
        <f>F171</f>
        <v>8.01088</v>
      </c>
      <c r="F171" s="24">
        <f>ROUND(8.01088,5)</f>
        <v>8.01088</v>
      </c>
      <c r="G171" s="25"/>
      <c r="H171" s="26"/>
    </row>
    <row r="172" spans="1:8" ht="12.75" customHeight="1">
      <c r="A172" s="23">
        <v>42859</v>
      </c>
      <c r="B172" s="23"/>
      <c r="C172" s="24">
        <f>ROUND(7.98,5)</f>
        <v>7.98</v>
      </c>
      <c r="D172" s="24">
        <f>F172</f>
        <v>7.99555</v>
      </c>
      <c r="E172" s="24">
        <f>F172</f>
        <v>7.99555</v>
      </c>
      <c r="F172" s="24">
        <f>ROUND(7.99555,5)</f>
        <v>7.99555</v>
      </c>
      <c r="G172" s="25"/>
      <c r="H172" s="26"/>
    </row>
    <row r="173" spans="1:8" ht="12.75" customHeight="1">
      <c r="A173" s="23">
        <v>42950</v>
      </c>
      <c r="B173" s="23"/>
      <c r="C173" s="24">
        <f>ROUND(7.98,5)</f>
        <v>7.98</v>
      </c>
      <c r="D173" s="24">
        <f>F173</f>
        <v>7.94826</v>
      </c>
      <c r="E173" s="24">
        <f>F173</f>
        <v>7.94826</v>
      </c>
      <c r="F173" s="24">
        <f>ROUND(7.94826,5)</f>
        <v>7.94826</v>
      </c>
      <c r="G173" s="25"/>
      <c r="H173" s="26"/>
    </row>
    <row r="174" spans="1:8" ht="12.75" customHeight="1">
      <c r="A174" s="23">
        <v>43041</v>
      </c>
      <c r="B174" s="23"/>
      <c r="C174" s="24">
        <f>ROUND(7.98,5)</f>
        <v>7.98</v>
      </c>
      <c r="D174" s="24">
        <f>F174</f>
        <v>7.94005</v>
      </c>
      <c r="E174" s="24">
        <f>F174</f>
        <v>7.94005</v>
      </c>
      <c r="F174" s="24">
        <f>ROUND(7.94005,5)</f>
        <v>7.94005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ROUND(9.01,5)</f>
        <v>9.01</v>
      </c>
      <c r="D176" s="24">
        <f>F176</f>
        <v>9.03859</v>
      </c>
      <c r="E176" s="24">
        <f>F176</f>
        <v>9.03859</v>
      </c>
      <c r="F176" s="24">
        <f>ROUND(9.03859,5)</f>
        <v>9.03859</v>
      </c>
      <c r="G176" s="25"/>
      <c r="H176" s="26"/>
    </row>
    <row r="177" spans="1:8" ht="12.75" customHeight="1">
      <c r="A177" s="23">
        <v>42768</v>
      </c>
      <c r="B177" s="23"/>
      <c r="C177" s="24">
        <f>ROUND(9.01,5)</f>
        <v>9.01</v>
      </c>
      <c r="D177" s="24">
        <f>F177</f>
        <v>9.06901</v>
      </c>
      <c r="E177" s="24">
        <f>F177</f>
        <v>9.06901</v>
      </c>
      <c r="F177" s="24">
        <f>ROUND(9.06901,5)</f>
        <v>9.06901</v>
      </c>
      <c r="G177" s="25"/>
      <c r="H177" s="26"/>
    </row>
    <row r="178" spans="1:8" ht="12.75" customHeight="1">
      <c r="A178" s="23">
        <v>42859</v>
      </c>
      <c r="B178" s="23"/>
      <c r="C178" s="24">
        <f>ROUND(9.01,5)</f>
        <v>9.01</v>
      </c>
      <c r="D178" s="24">
        <f>F178</f>
        <v>9.09071</v>
      </c>
      <c r="E178" s="24">
        <f>F178</f>
        <v>9.09071</v>
      </c>
      <c r="F178" s="24">
        <f>ROUND(9.09071,5)</f>
        <v>9.09071</v>
      </c>
      <c r="G178" s="25"/>
      <c r="H178" s="26"/>
    </row>
    <row r="179" spans="1:8" ht="12.75" customHeight="1">
      <c r="A179" s="23">
        <v>42950</v>
      </c>
      <c r="B179" s="23"/>
      <c r="C179" s="24">
        <f>ROUND(9.01,5)</f>
        <v>9.01</v>
      </c>
      <c r="D179" s="24">
        <f>F179</f>
        <v>9.10302</v>
      </c>
      <c r="E179" s="24">
        <f>F179</f>
        <v>9.10302</v>
      </c>
      <c r="F179" s="24">
        <f>ROUND(9.10302,5)</f>
        <v>9.10302</v>
      </c>
      <c r="G179" s="25"/>
      <c r="H179" s="26"/>
    </row>
    <row r="180" spans="1:8" ht="12.75" customHeight="1">
      <c r="A180" s="23">
        <v>43041</v>
      </c>
      <c r="B180" s="23"/>
      <c r="C180" s="24">
        <f>ROUND(9.01,5)</f>
        <v>9.01</v>
      </c>
      <c r="D180" s="24">
        <f>F180</f>
        <v>9.13036</v>
      </c>
      <c r="E180" s="24">
        <f>F180</f>
        <v>9.13036</v>
      </c>
      <c r="F180" s="24">
        <f>ROUND(9.13036,5)</f>
        <v>9.13036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ROUND(1.82,5)</f>
        <v>1.82</v>
      </c>
      <c r="D182" s="24">
        <f>F182</f>
        <v>188.64317</v>
      </c>
      <c r="E182" s="24">
        <f>F182</f>
        <v>188.64317</v>
      </c>
      <c r="F182" s="24">
        <f>ROUND(188.64317,5)</f>
        <v>188.64317</v>
      </c>
      <c r="G182" s="25"/>
      <c r="H182" s="26"/>
    </row>
    <row r="183" spans="1:8" ht="12.75" customHeight="1">
      <c r="A183" s="23">
        <v>42768</v>
      </c>
      <c r="B183" s="23"/>
      <c r="C183" s="24">
        <f>ROUND(1.82,5)</f>
        <v>1.82</v>
      </c>
      <c r="D183" s="24">
        <f>F183</f>
        <v>192.31631</v>
      </c>
      <c r="E183" s="24">
        <f>F183</f>
        <v>192.31631</v>
      </c>
      <c r="F183" s="24">
        <f>ROUND(192.31631,5)</f>
        <v>192.31631</v>
      </c>
      <c r="G183" s="25"/>
      <c r="H183" s="26"/>
    </row>
    <row r="184" spans="1:8" ht="12.75" customHeight="1">
      <c r="A184" s="23">
        <v>42859</v>
      </c>
      <c r="B184" s="23"/>
      <c r="C184" s="24">
        <f>ROUND(1.82,5)</f>
        <v>1.82</v>
      </c>
      <c r="D184" s="24">
        <f>F184</f>
        <v>193.90076</v>
      </c>
      <c r="E184" s="24">
        <f>F184</f>
        <v>193.90076</v>
      </c>
      <c r="F184" s="24">
        <f>ROUND(193.90076,5)</f>
        <v>193.90076</v>
      </c>
      <c r="G184" s="25"/>
      <c r="H184" s="26"/>
    </row>
    <row r="185" spans="1:8" ht="12.75" customHeight="1">
      <c r="A185" s="23">
        <v>42950</v>
      </c>
      <c r="B185" s="23"/>
      <c r="C185" s="24">
        <f>ROUND(1.82,5)</f>
        <v>1.82</v>
      </c>
      <c r="D185" s="24">
        <f>F185</f>
        <v>198.01379</v>
      </c>
      <c r="E185" s="24">
        <f>F185</f>
        <v>198.01379</v>
      </c>
      <c r="F185" s="24">
        <f>ROUND(198.01379,5)</f>
        <v>198.01379</v>
      </c>
      <c r="G185" s="25"/>
      <c r="H185" s="26"/>
    </row>
    <row r="186" spans="1:8" ht="12.75" customHeight="1">
      <c r="A186" s="23">
        <v>43041</v>
      </c>
      <c r="B186" s="23"/>
      <c r="C186" s="24">
        <f>ROUND(1.82,5)</f>
        <v>1.82</v>
      </c>
      <c r="D186" s="24">
        <f>F186</f>
        <v>199.45202</v>
      </c>
      <c r="E186" s="24">
        <f>F186</f>
        <v>199.45202</v>
      </c>
      <c r="F186" s="24">
        <f>ROUND(199.45202,5)</f>
        <v>199.45202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ROUND(2,5)</f>
        <v>2</v>
      </c>
      <c r="D188" s="24">
        <f>F188</f>
        <v>141.9003</v>
      </c>
      <c r="E188" s="24">
        <f>F188</f>
        <v>141.9003</v>
      </c>
      <c r="F188" s="24">
        <f>ROUND(141.9003,5)</f>
        <v>141.9003</v>
      </c>
      <c r="G188" s="25"/>
      <c r="H188" s="26"/>
    </row>
    <row r="189" spans="1:8" ht="12.75" customHeight="1">
      <c r="A189" s="23">
        <v>42768</v>
      </c>
      <c r="B189" s="23"/>
      <c r="C189" s="24">
        <f>ROUND(2,5)</f>
        <v>2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ROUND(2,5)</f>
        <v>2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ROUND(2,5)</f>
        <v>2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ROUND(2,5)</f>
        <v>2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ROUND(1.75,5)</f>
        <v>1.75</v>
      </c>
      <c r="D194" s="24">
        <f>F194</f>
        <v>148.60383</v>
      </c>
      <c r="E194" s="24">
        <f>F194</f>
        <v>148.60383</v>
      </c>
      <c r="F194" s="24">
        <f>ROUND(148.60383,5)</f>
        <v>148.60383</v>
      </c>
      <c r="G194" s="25"/>
      <c r="H194" s="26"/>
    </row>
    <row r="195" spans="1:8" ht="12.75" customHeight="1">
      <c r="A195" s="23">
        <v>42768</v>
      </c>
      <c r="B195" s="23"/>
      <c r="C195" s="24">
        <f>ROUND(1.75,5)</f>
        <v>1.75</v>
      </c>
      <c r="D195" s="24">
        <f>F195</f>
        <v>149.53756</v>
      </c>
      <c r="E195" s="24">
        <f>F195</f>
        <v>149.53756</v>
      </c>
      <c r="F195" s="24">
        <f>ROUND(149.53756,5)</f>
        <v>149.53756</v>
      </c>
      <c r="G195" s="25"/>
      <c r="H195" s="26"/>
    </row>
    <row r="196" spans="1:8" ht="12.75" customHeight="1">
      <c r="A196" s="23">
        <v>42859</v>
      </c>
      <c r="B196" s="23"/>
      <c r="C196" s="24">
        <f>ROUND(1.75,5)</f>
        <v>1.75</v>
      </c>
      <c r="D196" s="24">
        <f>F196</f>
        <v>152.58059</v>
      </c>
      <c r="E196" s="24">
        <f>F196</f>
        <v>152.58059</v>
      </c>
      <c r="F196" s="24">
        <f>ROUND(152.58059,5)</f>
        <v>152.58059</v>
      </c>
      <c r="G196" s="25"/>
      <c r="H196" s="26"/>
    </row>
    <row r="197" spans="1:8" ht="12.75" customHeight="1">
      <c r="A197" s="23">
        <v>42950</v>
      </c>
      <c r="B197" s="23"/>
      <c r="C197" s="24">
        <f>ROUND(1.75,5)</f>
        <v>1.75</v>
      </c>
      <c r="D197" s="24">
        <f>F197</f>
        <v>153.77628</v>
      </c>
      <c r="E197" s="24">
        <f>F197</f>
        <v>153.77628</v>
      </c>
      <c r="F197" s="24">
        <f>ROUND(153.77628,5)</f>
        <v>153.77628</v>
      </c>
      <c r="G197" s="25"/>
      <c r="H197" s="26"/>
    </row>
    <row r="198" spans="1:8" ht="12.75" customHeight="1">
      <c r="A198" s="23">
        <v>43041</v>
      </c>
      <c r="B198" s="23"/>
      <c r="C198" s="24">
        <f>ROUND(1.75,5)</f>
        <v>1.75</v>
      </c>
      <c r="D198" s="24">
        <f>F198</f>
        <v>156.77551</v>
      </c>
      <c r="E198" s="24">
        <f>F198</f>
        <v>156.77551</v>
      </c>
      <c r="F198" s="24">
        <f>ROUND(156.77551,5)</f>
        <v>156.77551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ROUND(8.88,5)</f>
        <v>8.88</v>
      </c>
      <c r="D200" s="24">
        <f>F200</f>
        <v>8.91117</v>
      </c>
      <c r="E200" s="24">
        <f>F200</f>
        <v>8.91117</v>
      </c>
      <c r="F200" s="24">
        <f>ROUND(8.91117,5)</f>
        <v>8.91117</v>
      </c>
      <c r="G200" s="25"/>
      <c r="H200" s="26"/>
    </row>
    <row r="201" spans="1:8" ht="12.75" customHeight="1">
      <c r="A201" s="23">
        <v>42768</v>
      </c>
      <c r="B201" s="23"/>
      <c r="C201" s="24">
        <f>ROUND(8.88,5)</f>
        <v>8.88</v>
      </c>
      <c r="D201" s="24">
        <f>F201</f>
        <v>8.94464</v>
      </c>
      <c r="E201" s="24">
        <f>F201</f>
        <v>8.94464</v>
      </c>
      <c r="F201" s="24">
        <f>ROUND(8.94464,5)</f>
        <v>8.94464</v>
      </c>
      <c r="G201" s="25"/>
      <c r="H201" s="26"/>
    </row>
    <row r="202" spans="1:8" ht="12.75" customHeight="1">
      <c r="A202" s="23">
        <v>42859</v>
      </c>
      <c r="B202" s="23"/>
      <c r="C202" s="24">
        <f>ROUND(8.88,5)</f>
        <v>8.88</v>
      </c>
      <c r="D202" s="24">
        <f>F202</f>
        <v>8.96488</v>
      </c>
      <c r="E202" s="24">
        <f>F202</f>
        <v>8.96488</v>
      </c>
      <c r="F202" s="24">
        <f>ROUND(8.96488,5)</f>
        <v>8.96488</v>
      </c>
      <c r="G202" s="25"/>
      <c r="H202" s="26"/>
    </row>
    <row r="203" spans="1:8" ht="12.75" customHeight="1">
      <c r="A203" s="23">
        <v>42950</v>
      </c>
      <c r="B203" s="23"/>
      <c r="C203" s="24">
        <f>ROUND(8.88,5)</f>
        <v>8.88</v>
      </c>
      <c r="D203" s="24">
        <f>F203</f>
        <v>8.97425</v>
      </c>
      <c r="E203" s="24">
        <f>F203</f>
        <v>8.97425</v>
      </c>
      <c r="F203" s="24">
        <f>ROUND(8.97425,5)</f>
        <v>8.97425</v>
      </c>
      <c r="G203" s="25"/>
      <c r="H203" s="26"/>
    </row>
    <row r="204" spans="1:8" ht="12.75" customHeight="1">
      <c r="A204" s="23">
        <v>43041</v>
      </c>
      <c r="B204" s="23"/>
      <c r="C204" s="24">
        <f>ROUND(8.88,5)</f>
        <v>8.88</v>
      </c>
      <c r="D204" s="24">
        <f>F204</f>
        <v>9.00374</v>
      </c>
      <c r="E204" s="24">
        <f>F204</f>
        <v>9.00374</v>
      </c>
      <c r="F204" s="24">
        <f>ROUND(9.00374,5)</f>
        <v>9.00374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ROUND(9.09,5)</f>
        <v>9.09</v>
      </c>
      <c r="D206" s="24">
        <f>F206</f>
        <v>9.11949</v>
      </c>
      <c r="E206" s="24">
        <f>F206</f>
        <v>9.11949</v>
      </c>
      <c r="F206" s="24">
        <f>ROUND(9.11949,5)</f>
        <v>9.11949</v>
      </c>
      <c r="G206" s="25"/>
      <c r="H206" s="26"/>
    </row>
    <row r="207" spans="1:8" ht="12.75" customHeight="1">
      <c r="A207" s="23">
        <v>42768</v>
      </c>
      <c r="B207" s="23"/>
      <c r="C207" s="24">
        <f>ROUND(9.09,5)</f>
        <v>9.09</v>
      </c>
      <c r="D207" s="24">
        <f>F207</f>
        <v>9.15176</v>
      </c>
      <c r="E207" s="24">
        <f>F207</f>
        <v>9.15176</v>
      </c>
      <c r="F207" s="24">
        <f>ROUND(9.15176,5)</f>
        <v>9.15176</v>
      </c>
      <c r="G207" s="25"/>
      <c r="H207" s="26"/>
    </row>
    <row r="208" spans="1:8" ht="12.75" customHeight="1">
      <c r="A208" s="23">
        <v>42859</v>
      </c>
      <c r="B208" s="23"/>
      <c r="C208" s="24">
        <f>ROUND(9.09,5)</f>
        <v>9.09</v>
      </c>
      <c r="D208" s="24">
        <f>F208</f>
        <v>9.17304</v>
      </c>
      <c r="E208" s="24">
        <f>F208</f>
        <v>9.17304</v>
      </c>
      <c r="F208" s="24">
        <f>ROUND(9.17304,5)</f>
        <v>9.17304</v>
      </c>
      <c r="G208" s="25"/>
      <c r="H208" s="26"/>
    </row>
    <row r="209" spans="1:8" ht="12.75" customHeight="1">
      <c r="A209" s="23">
        <v>42950</v>
      </c>
      <c r="B209" s="23"/>
      <c r="C209" s="24">
        <f>ROUND(9.09,5)</f>
        <v>9.09</v>
      </c>
      <c r="D209" s="24">
        <f>F209</f>
        <v>9.18557</v>
      </c>
      <c r="E209" s="24">
        <f>F209</f>
        <v>9.18557</v>
      </c>
      <c r="F209" s="24">
        <f>ROUND(9.18557,5)</f>
        <v>9.18557</v>
      </c>
      <c r="G209" s="25"/>
      <c r="H209" s="26"/>
    </row>
    <row r="210" spans="1:8" ht="12.75" customHeight="1">
      <c r="A210" s="23">
        <v>43041</v>
      </c>
      <c r="B210" s="23"/>
      <c r="C210" s="24">
        <f>ROUND(9.09,5)</f>
        <v>9.09</v>
      </c>
      <c r="D210" s="24">
        <f>F210</f>
        <v>9.21424</v>
      </c>
      <c r="E210" s="24">
        <f>F210</f>
        <v>9.21424</v>
      </c>
      <c r="F210" s="24">
        <f>ROUND(9.21424,5)</f>
        <v>9.21424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ROUND(9.14,5)</f>
        <v>9.14</v>
      </c>
      <c r="D212" s="24">
        <f>F212</f>
        <v>9.17048</v>
      </c>
      <c r="E212" s="24">
        <f>F212</f>
        <v>9.17048</v>
      </c>
      <c r="F212" s="24">
        <f>ROUND(9.17048,5)</f>
        <v>9.17048</v>
      </c>
      <c r="G212" s="25"/>
      <c r="H212" s="26"/>
    </row>
    <row r="213" spans="1:8" ht="12.75" customHeight="1">
      <c r="A213" s="23">
        <v>42768</v>
      </c>
      <c r="B213" s="23"/>
      <c r="C213" s="24">
        <f>ROUND(9.14,5)</f>
        <v>9.14</v>
      </c>
      <c r="D213" s="24">
        <f>F213</f>
        <v>9.20405</v>
      </c>
      <c r="E213" s="24">
        <f>F213</f>
        <v>9.20405</v>
      </c>
      <c r="F213" s="24">
        <f>ROUND(9.20405,5)</f>
        <v>9.20405</v>
      </c>
      <c r="G213" s="25"/>
      <c r="H213" s="26"/>
    </row>
    <row r="214" spans="1:8" ht="12.75" customHeight="1">
      <c r="A214" s="23">
        <v>42859</v>
      </c>
      <c r="B214" s="23"/>
      <c r="C214" s="24">
        <f>ROUND(9.14,5)</f>
        <v>9.14</v>
      </c>
      <c r="D214" s="24">
        <f>F214</f>
        <v>9.22657</v>
      </c>
      <c r="E214" s="24">
        <f>F214</f>
        <v>9.22657</v>
      </c>
      <c r="F214" s="24">
        <f>ROUND(9.22657,5)</f>
        <v>9.22657</v>
      </c>
      <c r="G214" s="25"/>
      <c r="H214" s="26"/>
    </row>
    <row r="215" spans="1:8" ht="12.75" customHeight="1">
      <c r="A215" s="23">
        <v>42950</v>
      </c>
      <c r="B215" s="23"/>
      <c r="C215" s="24">
        <f>ROUND(9.14,5)</f>
        <v>9.14</v>
      </c>
      <c r="D215" s="24">
        <f>F215</f>
        <v>9.24038</v>
      </c>
      <c r="E215" s="24">
        <f>F215</f>
        <v>9.24038</v>
      </c>
      <c r="F215" s="24">
        <f>ROUND(9.24038,5)</f>
        <v>9.24038</v>
      </c>
      <c r="G215" s="25"/>
      <c r="H215" s="26"/>
    </row>
    <row r="216" spans="1:8" ht="12.75" customHeight="1">
      <c r="A216" s="23">
        <v>43041</v>
      </c>
      <c r="B216" s="23"/>
      <c r="C216" s="24">
        <f>ROUND(9.14,5)</f>
        <v>9.14</v>
      </c>
      <c r="D216" s="24">
        <f>F216</f>
        <v>9.27037</v>
      </c>
      <c r="E216" s="24">
        <f>F216</f>
        <v>9.27037</v>
      </c>
      <c r="F216" s="24">
        <f>ROUND(9.27037,5)</f>
        <v>9.27037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ROUND(2.03483985390708,4)</f>
        <v>2.0348</v>
      </c>
      <c r="D220" s="28">
        <f>F220</f>
        <v>2.0544</v>
      </c>
      <c r="E220" s="28">
        <f>F220</f>
        <v>2.0544</v>
      </c>
      <c r="F220" s="28">
        <f>ROUND(2.0544,4)</f>
        <v>2.0544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42608</v>
      </c>
      <c r="B222" s="23"/>
      <c r="C222" s="28">
        <f>ROUND(15.2531512611111,4)</f>
        <v>15.2532</v>
      </c>
      <c r="D222" s="28">
        <f>F222</f>
        <v>15.2567</v>
      </c>
      <c r="E222" s="28">
        <f>F222</f>
        <v>15.2567</v>
      </c>
      <c r="F222" s="28">
        <f>ROUND(15.2567,4)</f>
        <v>15.2567</v>
      </c>
      <c r="G222" s="25"/>
      <c r="H222" s="26"/>
    </row>
    <row r="223" spans="1:8" ht="12.75" customHeight="1">
      <c r="A223" s="23">
        <v>42643</v>
      </c>
      <c r="B223" s="23"/>
      <c r="C223" s="28">
        <f>ROUND(15.2531512611111,4)</f>
        <v>15.2532</v>
      </c>
      <c r="D223" s="28">
        <f>F223</f>
        <v>15.3822</v>
      </c>
      <c r="E223" s="28">
        <f>F223</f>
        <v>15.3822</v>
      </c>
      <c r="F223" s="28">
        <f>ROUND(15.3822,4)</f>
        <v>15.3822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42613</v>
      </c>
      <c r="B225" s="23"/>
      <c r="C225" s="28">
        <f>ROUND(17.7646187333333,4)</f>
        <v>17.7646</v>
      </c>
      <c r="D225" s="28">
        <f>F225</f>
        <v>17.7876</v>
      </c>
      <c r="E225" s="28">
        <f>F225</f>
        <v>17.7876</v>
      </c>
      <c r="F225" s="28">
        <f>ROUND(17.7876,4)</f>
        <v>17.7876</v>
      </c>
      <c r="G225" s="25"/>
      <c r="H225" s="26"/>
    </row>
    <row r="226" spans="1:8" ht="12.75" customHeight="1">
      <c r="A226" s="23">
        <v>42621</v>
      </c>
      <c r="B226" s="23"/>
      <c r="C226" s="28">
        <f>ROUND(17.7646187333333,4)</f>
        <v>17.7646</v>
      </c>
      <c r="D226" s="28">
        <f>F226</f>
        <v>17.8169</v>
      </c>
      <c r="E226" s="28">
        <f>F226</f>
        <v>17.8169</v>
      </c>
      <c r="F226" s="28">
        <f>ROUND(17.8169,4)</f>
        <v>17.8169</v>
      </c>
      <c r="G226" s="25"/>
      <c r="H226" s="26"/>
    </row>
    <row r="227" spans="1:8" ht="12.75" customHeight="1">
      <c r="A227" s="23">
        <v>42648</v>
      </c>
      <c r="B227" s="23"/>
      <c r="C227" s="28">
        <f>ROUND(17.7646187333333,4)</f>
        <v>17.7646</v>
      </c>
      <c r="D227" s="28">
        <f>F227</f>
        <v>17.8308</v>
      </c>
      <c r="E227" s="28">
        <f>F227</f>
        <v>17.8308</v>
      </c>
      <c r="F227" s="28">
        <f>ROUND(17.8308,4)</f>
        <v>17.8308</v>
      </c>
      <c r="G227" s="25"/>
      <c r="H227" s="26"/>
    </row>
    <row r="228" spans="1:8" ht="12.75" customHeight="1">
      <c r="A228" s="23">
        <v>42850</v>
      </c>
      <c r="B228" s="23"/>
      <c r="C228" s="28">
        <f>ROUND(17.7646187333333,4)</f>
        <v>17.7646</v>
      </c>
      <c r="D228" s="28">
        <f>F228</f>
        <v>18.7056</v>
      </c>
      <c r="E228" s="28">
        <f>F228</f>
        <v>18.7056</v>
      </c>
      <c r="F228" s="28">
        <f>ROUND(18.7056,4)</f>
        <v>18.7056</v>
      </c>
      <c r="G228" s="25"/>
      <c r="H228" s="26"/>
    </row>
    <row r="229" spans="1:8" ht="12.75" customHeight="1">
      <c r="A229" s="23" t="s">
        <v>64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42605</v>
      </c>
      <c r="B230" s="23"/>
      <c r="C230" s="28">
        <f>ROUND(13.4723333333333,4)</f>
        <v>13.4723</v>
      </c>
      <c r="D230" s="28">
        <f>F230</f>
        <v>13.467</v>
      </c>
      <c r="E230" s="28">
        <f>F230</f>
        <v>13.467</v>
      </c>
      <c r="F230" s="28">
        <f>ROUND(13.467,4)</f>
        <v>13.467</v>
      </c>
      <c r="G230" s="25"/>
      <c r="H230" s="26"/>
    </row>
    <row r="231" spans="1:8" ht="12.75" customHeight="1">
      <c r="A231" s="23">
        <v>42606</v>
      </c>
      <c r="B231" s="23"/>
      <c r="C231" s="28">
        <f>ROUND(13.4723333333333,4)</f>
        <v>13.4723</v>
      </c>
      <c r="D231" s="28">
        <f>F231</f>
        <v>13.475</v>
      </c>
      <c r="E231" s="28">
        <f>F231</f>
        <v>13.475</v>
      </c>
      <c r="F231" s="28">
        <f>ROUND(13.475,4)</f>
        <v>13.475</v>
      </c>
      <c r="G231" s="25"/>
      <c r="H231" s="26"/>
    </row>
    <row r="232" spans="1:8" ht="12.75" customHeight="1">
      <c r="A232" s="23">
        <v>42608</v>
      </c>
      <c r="B232" s="23"/>
      <c r="C232" s="28">
        <f>ROUND(13.4723333333333,4)</f>
        <v>13.4723</v>
      </c>
      <c r="D232" s="28">
        <f>F232</f>
        <v>13.475</v>
      </c>
      <c r="E232" s="28">
        <f>F232</f>
        <v>13.475</v>
      </c>
      <c r="F232" s="28">
        <f>ROUND(13.475,4)</f>
        <v>13.475</v>
      </c>
      <c r="G232" s="25"/>
      <c r="H232" s="26"/>
    </row>
    <row r="233" spans="1:8" ht="12.75" customHeight="1">
      <c r="A233" s="23">
        <v>42611</v>
      </c>
      <c r="B233" s="23"/>
      <c r="C233" s="28">
        <f>ROUND(13.4723333333333,4)</f>
        <v>13.4723</v>
      </c>
      <c r="D233" s="28">
        <f>F233</f>
        <v>13.4832</v>
      </c>
      <c r="E233" s="28">
        <f>F233</f>
        <v>13.4832</v>
      </c>
      <c r="F233" s="28">
        <f>ROUND(13.4832,4)</f>
        <v>13.4832</v>
      </c>
      <c r="G233" s="25"/>
      <c r="H233" s="26"/>
    </row>
    <row r="234" spans="1:8" ht="12.75" customHeight="1">
      <c r="A234" s="23">
        <v>42613</v>
      </c>
      <c r="B234" s="23"/>
      <c r="C234" s="28">
        <f>ROUND(13.4723333333333,4)</f>
        <v>13.4723</v>
      </c>
      <c r="D234" s="28">
        <f>F234</f>
        <v>13.4886</v>
      </c>
      <c r="E234" s="28">
        <f>F234</f>
        <v>13.4886</v>
      </c>
      <c r="F234" s="28">
        <f>ROUND(13.4886,4)</f>
        <v>13.4886</v>
      </c>
      <c r="G234" s="25"/>
      <c r="H234" s="26"/>
    </row>
    <row r="235" spans="1:8" ht="12.75" customHeight="1">
      <c r="A235" s="23">
        <v>42614</v>
      </c>
      <c r="B235" s="23"/>
      <c r="C235" s="28">
        <f>ROUND(13.4723333333333,4)</f>
        <v>13.4723</v>
      </c>
      <c r="D235" s="28">
        <f>F235</f>
        <v>13.4913</v>
      </c>
      <c r="E235" s="28">
        <f>F235</f>
        <v>13.4913</v>
      </c>
      <c r="F235" s="28">
        <f>ROUND(13.4913,4)</f>
        <v>13.4913</v>
      </c>
      <c r="G235" s="25"/>
      <c r="H235" s="26"/>
    </row>
    <row r="236" spans="1:8" ht="12.75" customHeight="1">
      <c r="A236" s="23">
        <v>42618</v>
      </c>
      <c r="B236" s="23"/>
      <c r="C236" s="28">
        <f>ROUND(13.4723333333333,4)</f>
        <v>13.4723</v>
      </c>
      <c r="D236" s="28">
        <f>F236</f>
        <v>13.5018</v>
      </c>
      <c r="E236" s="28">
        <f>F236</f>
        <v>13.5018</v>
      </c>
      <c r="F236" s="28">
        <f>ROUND(13.5018,4)</f>
        <v>13.5018</v>
      </c>
      <c r="G236" s="25"/>
      <c r="H236" s="26"/>
    </row>
    <row r="237" spans="1:8" ht="12.75" customHeight="1">
      <c r="A237" s="23">
        <v>42619</v>
      </c>
      <c r="B237" s="23"/>
      <c r="C237" s="28">
        <f>ROUND(13.4723333333333,4)</f>
        <v>13.4723</v>
      </c>
      <c r="D237" s="28">
        <f>F237</f>
        <v>13.5044</v>
      </c>
      <c r="E237" s="28">
        <f>F237</f>
        <v>13.5044</v>
      </c>
      <c r="F237" s="28">
        <f>ROUND(13.5044,4)</f>
        <v>13.5044</v>
      </c>
      <c r="G237" s="25"/>
      <c r="H237" s="26"/>
    </row>
    <row r="238" spans="1:8" ht="12.75" customHeight="1">
      <c r="A238" s="23">
        <v>42621</v>
      </c>
      <c r="B238" s="23"/>
      <c r="C238" s="28">
        <f>ROUND(13.4723333333333,4)</f>
        <v>13.4723</v>
      </c>
      <c r="D238" s="28">
        <f>F238</f>
        <v>13.5096</v>
      </c>
      <c r="E238" s="28">
        <f>F238</f>
        <v>13.5096</v>
      </c>
      <c r="F238" s="28">
        <f>ROUND(13.5096,4)</f>
        <v>13.5096</v>
      </c>
      <c r="G238" s="25"/>
      <c r="H238" s="26"/>
    </row>
    <row r="239" spans="1:8" ht="12.75" customHeight="1">
      <c r="A239" s="23">
        <v>42622</v>
      </c>
      <c r="B239" s="23"/>
      <c r="C239" s="28">
        <f>ROUND(13.4723333333333,4)</f>
        <v>13.4723</v>
      </c>
      <c r="D239" s="28">
        <f>F239</f>
        <v>13.5123</v>
      </c>
      <c r="E239" s="28">
        <f>F239</f>
        <v>13.5123</v>
      </c>
      <c r="F239" s="28">
        <f>ROUND(13.5123,4)</f>
        <v>13.5123</v>
      </c>
      <c r="G239" s="25"/>
      <c r="H239" s="26"/>
    </row>
    <row r="240" spans="1:8" ht="12.75" customHeight="1">
      <c r="A240" s="23">
        <v>42626</v>
      </c>
      <c r="B240" s="23"/>
      <c r="C240" s="28">
        <f>ROUND(13.4723333333333,4)</f>
        <v>13.4723</v>
      </c>
      <c r="D240" s="28">
        <f>F240</f>
        <v>13.5227</v>
      </c>
      <c r="E240" s="28">
        <f>F240</f>
        <v>13.5227</v>
      </c>
      <c r="F240" s="28">
        <f>ROUND(13.5227,4)</f>
        <v>13.5227</v>
      </c>
      <c r="G240" s="25"/>
      <c r="H240" s="26"/>
    </row>
    <row r="241" spans="1:8" ht="12.75" customHeight="1">
      <c r="A241" s="23">
        <v>42628</v>
      </c>
      <c r="B241" s="23"/>
      <c r="C241" s="28">
        <f>ROUND(13.4723333333333,4)</f>
        <v>13.4723</v>
      </c>
      <c r="D241" s="28">
        <f>F241</f>
        <v>13.528</v>
      </c>
      <c r="E241" s="28">
        <f>F241</f>
        <v>13.528</v>
      </c>
      <c r="F241" s="28">
        <f>ROUND(13.528,4)</f>
        <v>13.528</v>
      </c>
      <c r="G241" s="25"/>
      <c r="H241" s="26"/>
    </row>
    <row r="242" spans="1:8" ht="12.75" customHeight="1">
      <c r="A242" s="23">
        <v>42640</v>
      </c>
      <c r="B242" s="23"/>
      <c r="C242" s="28">
        <f>ROUND(13.4723333333333,4)</f>
        <v>13.4723</v>
      </c>
      <c r="D242" s="28">
        <f>F242</f>
        <v>13.5594</v>
      </c>
      <c r="E242" s="28">
        <f>F242</f>
        <v>13.5594</v>
      </c>
      <c r="F242" s="28">
        <f>ROUND(13.5594,4)</f>
        <v>13.5594</v>
      </c>
      <c r="G242" s="25"/>
      <c r="H242" s="26"/>
    </row>
    <row r="243" spans="1:8" ht="12.75" customHeight="1">
      <c r="A243" s="23">
        <v>42641</v>
      </c>
      <c r="B243" s="23"/>
      <c r="C243" s="28">
        <f>ROUND(13.4723333333333,4)</f>
        <v>13.4723</v>
      </c>
      <c r="D243" s="28">
        <f>F243</f>
        <v>13.562</v>
      </c>
      <c r="E243" s="28">
        <f>F243</f>
        <v>13.562</v>
      </c>
      <c r="F243" s="28">
        <f>ROUND(13.562,4)</f>
        <v>13.562</v>
      </c>
      <c r="G243" s="25"/>
      <c r="H243" s="26"/>
    </row>
    <row r="244" spans="1:8" ht="12.75" customHeight="1">
      <c r="A244" s="23">
        <v>42642</v>
      </c>
      <c r="B244" s="23"/>
      <c r="C244" s="28">
        <f>ROUND(13.4723333333333,4)</f>
        <v>13.4723</v>
      </c>
      <c r="D244" s="28">
        <f>F244</f>
        <v>13.5646</v>
      </c>
      <c r="E244" s="28">
        <f>F244</f>
        <v>13.5646</v>
      </c>
      <c r="F244" s="28">
        <f>ROUND(13.5646,4)</f>
        <v>13.5646</v>
      </c>
      <c r="G244" s="25"/>
      <c r="H244" s="26"/>
    </row>
    <row r="245" spans="1:8" ht="12.75" customHeight="1">
      <c r="A245" s="23">
        <v>42643</v>
      </c>
      <c r="B245" s="23"/>
      <c r="C245" s="28">
        <f>ROUND(13.4723333333333,4)</f>
        <v>13.4723</v>
      </c>
      <c r="D245" s="28">
        <f>F245</f>
        <v>13.5672</v>
      </c>
      <c r="E245" s="28">
        <f>F245</f>
        <v>13.5672</v>
      </c>
      <c r="F245" s="28">
        <f>ROUND(13.5672,4)</f>
        <v>13.5672</v>
      </c>
      <c r="G245" s="25"/>
      <c r="H245" s="26"/>
    </row>
    <row r="246" spans="1:8" ht="12.75" customHeight="1">
      <c r="A246" s="23">
        <v>42648</v>
      </c>
      <c r="B246" s="23"/>
      <c r="C246" s="28">
        <f>ROUND(13.4723333333333,4)</f>
        <v>13.4723</v>
      </c>
      <c r="D246" s="28">
        <f>F246</f>
        <v>13.5802</v>
      </c>
      <c r="E246" s="28">
        <f>F246</f>
        <v>13.5802</v>
      </c>
      <c r="F246" s="28">
        <f>ROUND(13.5802,4)</f>
        <v>13.5802</v>
      </c>
      <c r="G246" s="25"/>
      <c r="H246" s="26"/>
    </row>
    <row r="247" spans="1:8" ht="12.75" customHeight="1">
      <c r="A247" s="23">
        <v>42657</v>
      </c>
      <c r="B247" s="23"/>
      <c r="C247" s="28">
        <f>ROUND(13.4723333333333,4)</f>
        <v>13.4723</v>
      </c>
      <c r="D247" s="28">
        <f>F247</f>
        <v>13.6037</v>
      </c>
      <c r="E247" s="28">
        <f>F247</f>
        <v>13.6037</v>
      </c>
      <c r="F247" s="28">
        <f>ROUND(13.6037,4)</f>
        <v>13.6037</v>
      </c>
      <c r="G247" s="25"/>
      <c r="H247" s="26"/>
    </row>
    <row r="248" spans="1:8" ht="12.75" customHeight="1">
      <c r="A248" s="23">
        <v>42662</v>
      </c>
      <c r="B248" s="23"/>
      <c r="C248" s="28">
        <f>ROUND(13.4723333333333,4)</f>
        <v>13.4723</v>
      </c>
      <c r="D248" s="28">
        <f>F248</f>
        <v>13.6167</v>
      </c>
      <c r="E248" s="28">
        <f>F248</f>
        <v>13.6167</v>
      </c>
      <c r="F248" s="28">
        <f>ROUND(13.6167,4)</f>
        <v>13.6167</v>
      </c>
      <c r="G248" s="25"/>
      <c r="H248" s="26"/>
    </row>
    <row r="249" spans="1:8" ht="12.75" customHeight="1">
      <c r="A249" s="23">
        <v>42669</v>
      </c>
      <c r="B249" s="23"/>
      <c r="C249" s="28">
        <f>ROUND(13.4723333333333,4)</f>
        <v>13.4723</v>
      </c>
      <c r="D249" s="28">
        <f>F249</f>
        <v>13.635</v>
      </c>
      <c r="E249" s="28">
        <f>F249</f>
        <v>13.635</v>
      </c>
      <c r="F249" s="28">
        <f>ROUND(13.635,4)</f>
        <v>13.635</v>
      </c>
      <c r="G249" s="25"/>
      <c r="H249" s="26"/>
    </row>
    <row r="250" spans="1:8" ht="12.75" customHeight="1">
      <c r="A250" s="23">
        <v>42670</v>
      </c>
      <c r="B250" s="23"/>
      <c r="C250" s="28">
        <f>ROUND(13.4723333333333,4)</f>
        <v>13.4723</v>
      </c>
      <c r="D250" s="28">
        <f>F250</f>
        <v>13.6376</v>
      </c>
      <c r="E250" s="28">
        <f>F250</f>
        <v>13.6376</v>
      </c>
      <c r="F250" s="28">
        <f>ROUND(13.6376,4)</f>
        <v>13.6376</v>
      </c>
      <c r="G250" s="25"/>
      <c r="H250" s="26"/>
    </row>
    <row r="251" spans="1:8" ht="12.75" customHeight="1">
      <c r="A251" s="23">
        <v>42681</v>
      </c>
      <c r="B251" s="23"/>
      <c r="C251" s="28">
        <f>ROUND(13.4723333333333,4)</f>
        <v>13.4723</v>
      </c>
      <c r="D251" s="28">
        <f>F251</f>
        <v>13.6665</v>
      </c>
      <c r="E251" s="28">
        <f>F251</f>
        <v>13.6665</v>
      </c>
      <c r="F251" s="28">
        <f>ROUND(13.6665,4)</f>
        <v>13.6665</v>
      </c>
      <c r="G251" s="25"/>
      <c r="H251" s="26"/>
    </row>
    <row r="252" spans="1:8" ht="12.75" customHeight="1">
      <c r="A252" s="23">
        <v>42684</v>
      </c>
      <c r="B252" s="23"/>
      <c r="C252" s="28">
        <f>ROUND(13.4723333333333,4)</f>
        <v>13.4723</v>
      </c>
      <c r="D252" s="28">
        <f>F252</f>
        <v>13.6743</v>
      </c>
      <c r="E252" s="28">
        <f>F252</f>
        <v>13.6743</v>
      </c>
      <c r="F252" s="28">
        <f>ROUND(13.6743,4)</f>
        <v>13.6743</v>
      </c>
      <c r="G252" s="25"/>
      <c r="H252" s="26"/>
    </row>
    <row r="253" spans="1:8" ht="12.75" customHeight="1">
      <c r="A253" s="23">
        <v>42691</v>
      </c>
      <c r="B253" s="23"/>
      <c r="C253" s="28">
        <f>ROUND(13.4723333333333,4)</f>
        <v>13.4723</v>
      </c>
      <c r="D253" s="28">
        <f>F253</f>
        <v>13.6927</v>
      </c>
      <c r="E253" s="28">
        <f>F253</f>
        <v>13.6927</v>
      </c>
      <c r="F253" s="28">
        <f>ROUND(13.6927,4)</f>
        <v>13.6927</v>
      </c>
      <c r="G253" s="25"/>
      <c r="H253" s="26"/>
    </row>
    <row r="254" spans="1:8" ht="12.75" customHeight="1">
      <c r="A254" s="23">
        <v>42702</v>
      </c>
      <c r="B254" s="23"/>
      <c r="C254" s="28">
        <f>ROUND(13.4723333333333,4)</f>
        <v>13.4723</v>
      </c>
      <c r="D254" s="28">
        <f>F254</f>
        <v>13.7216</v>
      </c>
      <c r="E254" s="28">
        <f>F254</f>
        <v>13.7216</v>
      </c>
      <c r="F254" s="28">
        <f>ROUND(13.7216,4)</f>
        <v>13.7216</v>
      </c>
      <c r="G254" s="25"/>
      <c r="H254" s="26"/>
    </row>
    <row r="255" spans="1:8" ht="12.75" customHeight="1">
      <c r="A255" s="23">
        <v>42718</v>
      </c>
      <c r="B255" s="23"/>
      <c r="C255" s="28">
        <f>ROUND(13.4723333333333,4)</f>
        <v>13.4723</v>
      </c>
      <c r="D255" s="28">
        <f>F255</f>
        <v>13.7636</v>
      </c>
      <c r="E255" s="28">
        <f>F255</f>
        <v>13.7636</v>
      </c>
      <c r="F255" s="28">
        <f>ROUND(13.7636,4)</f>
        <v>13.7636</v>
      </c>
      <c r="G255" s="25"/>
      <c r="H255" s="26"/>
    </row>
    <row r="256" spans="1:8" ht="12.75" customHeight="1">
      <c r="A256" s="23">
        <v>42748</v>
      </c>
      <c r="B256" s="23"/>
      <c r="C256" s="28">
        <f>ROUND(13.4723333333333,4)</f>
        <v>13.4723</v>
      </c>
      <c r="D256" s="28">
        <f>F256</f>
        <v>13.8425</v>
      </c>
      <c r="E256" s="28">
        <f>F256</f>
        <v>13.8425</v>
      </c>
      <c r="F256" s="28">
        <f>ROUND(13.8425,4)</f>
        <v>13.8425</v>
      </c>
      <c r="G256" s="25"/>
      <c r="H256" s="26"/>
    </row>
    <row r="257" spans="1:8" ht="12.75" customHeight="1">
      <c r="A257" s="23">
        <v>42760</v>
      </c>
      <c r="B257" s="23"/>
      <c r="C257" s="28">
        <f>ROUND(13.4723333333333,4)</f>
        <v>13.4723</v>
      </c>
      <c r="D257" s="28">
        <f>F257</f>
        <v>13.874</v>
      </c>
      <c r="E257" s="28">
        <f>F257</f>
        <v>13.874</v>
      </c>
      <c r="F257" s="28">
        <f>ROUND(13.874,4)</f>
        <v>13.874</v>
      </c>
      <c r="G257" s="25"/>
      <c r="H257" s="26"/>
    </row>
    <row r="258" spans="1:8" ht="12.75" customHeight="1">
      <c r="A258" s="23">
        <v>42837</v>
      </c>
      <c r="B258" s="23"/>
      <c r="C258" s="28">
        <f>ROUND(13.4723333333333,4)</f>
        <v>13.4723</v>
      </c>
      <c r="D258" s="28">
        <f>F258</f>
        <v>14.0764</v>
      </c>
      <c r="E258" s="28">
        <f>F258</f>
        <v>14.0764</v>
      </c>
      <c r="F258" s="28">
        <f>ROUND(14.0764,4)</f>
        <v>14.0764</v>
      </c>
      <c r="G258" s="25"/>
      <c r="H258" s="26"/>
    </row>
    <row r="259" spans="1:8" ht="12.75" customHeight="1">
      <c r="A259" s="23">
        <v>42850</v>
      </c>
      <c r="B259" s="23"/>
      <c r="C259" s="28">
        <f>ROUND(13.4723333333333,4)</f>
        <v>13.4723</v>
      </c>
      <c r="D259" s="28">
        <f>F259</f>
        <v>14.1106</v>
      </c>
      <c r="E259" s="28">
        <f>F259</f>
        <v>14.1106</v>
      </c>
      <c r="F259" s="28">
        <f>ROUND(14.1106,4)</f>
        <v>14.1106</v>
      </c>
      <c r="G259" s="25"/>
      <c r="H259" s="26"/>
    </row>
    <row r="260" spans="1:8" ht="12.75" customHeight="1">
      <c r="A260" s="23">
        <v>42928</v>
      </c>
      <c r="B260" s="23"/>
      <c r="C260" s="28">
        <f>ROUND(13.4723333333333,4)</f>
        <v>13.4723</v>
      </c>
      <c r="D260" s="28">
        <f>F260</f>
        <v>14.3175</v>
      </c>
      <c r="E260" s="28">
        <f>F260</f>
        <v>14.3175</v>
      </c>
      <c r="F260" s="28">
        <f>ROUND(14.3175,4)</f>
        <v>14.3175</v>
      </c>
      <c r="G260" s="25"/>
      <c r="H260" s="26"/>
    </row>
    <row r="261" spans="1:8" ht="12.75" customHeight="1">
      <c r="A261" s="23" t="s">
        <v>65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42632</v>
      </c>
      <c r="B262" s="23"/>
      <c r="C262" s="28">
        <f>ROUND(1.13218333333333,4)</f>
        <v>1.1322</v>
      </c>
      <c r="D262" s="28">
        <f>F262</f>
        <v>1.133</v>
      </c>
      <c r="E262" s="28">
        <f>F262</f>
        <v>1.133</v>
      </c>
      <c r="F262" s="28">
        <f>ROUND(1.133,4)</f>
        <v>1.133</v>
      </c>
      <c r="G262" s="25"/>
      <c r="H262" s="26"/>
    </row>
    <row r="263" spans="1:8" ht="12.75" customHeight="1">
      <c r="A263" s="23">
        <v>42723</v>
      </c>
      <c r="B263" s="23"/>
      <c r="C263" s="28">
        <f>ROUND(1.13218333333333,4)</f>
        <v>1.1322</v>
      </c>
      <c r="D263" s="28">
        <f>F263</f>
        <v>1.1377</v>
      </c>
      <c r="E263" s="28">
        <f>F263</f>
        <v>1.1377</v>
      </c>
      <c r="F263" s="28">
        <f>ROUND(1.1377,4)</f>
        <v>1.1377</v>
      </c>
      <c r="G263" s="25"/>
      <c r="H263" s="26"/>
    </row>
    <row r="264" spans="1:8" ht="12.75" customHeight="1">
      <c r="A264" s="23">
        <v>42807</v>
      </c>
      <c r="B264" s="23"/>
      <c r="C264" s="28">
        <f>ROUND(1.13218333333333,4)</f>
        <v>1.1322</v>
      </c>
      <c r="D264" s="28">
        <f>F264</f>
        <v>1.1423</v>
      </c>
      <c r="E264" s="28">
        <f>F264</f>
        <v>1.1423</v>
      </c>
      <c r="F264" s="28">
        <f>ROUND(1.1423,4)</f>
        <v>1.1423</v>
      </c>
      <c r="G264" s="25"/>
      <c r="H264" s="26"/>
    </row>
    <row r="265" spans="1:8" ht="12.75" customHeight="1">
      <c r="A265" s="23">
        <v>42905</v>
      </c>
      <c r="B265" s="23"/>
      <c r="C265" s="28">
        <f>ROUND(1.13218333333333,4)</f>
        <v>1.1322</v>
      </c>
      <c r="D265" s="28">
        <f>F265</f>
        <v>1.1476</v>
      </c>
      <c r="E265" s="28">
        <f>F265</f>
        <v>1.1476</v>
      </c>
      <c r="F265" s="28">
        <f>ROUND(1.1476,4)</f>
        <v>1.1476</v>
      </c>
      <c r="G265" s="25"/>
      <c r="H265" s="26"/>
    </row>
    <row r="266" spans="1:8" ht="12.75" customHeight="1">
      <c r="A266" s="23" t="s">
        <v>66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ROUND(1.3186,4)</f>
        <v>1.3186</v>
      </c>
      <c r="D267" s="28">
        <f>F267</f>
        <v>1.319</v>
      </c>
      <c r="E267" s="28">
        <f>F267</f>
        <v>1.319</v>
      </c>
      <c r="F267" s="28">
        <f>ROUND(1.319,4)</f>
        <v>1.319</v>
      </c>
      <c r="G267" s="25"/>
      <c r="H267" s="26"/>
    </row>
    <row r="268" spans="1:8" ht="12.75" customHeight="1">
      <c r="A268" s="23">
        <v>42723</v>
      </c>
      <c r="B268" s="23"/>
      <c r="C268" s="28">
        <f>ROUND(1.3186,4)</f>
        <v>1.3186</v>
      </c>
      <c r="D268" s="28">
        <f>F268</f>
        <v>1.3216</v>
      </c>
      <c r="E268" s="28">
        <f>F268</f>
        <v>1.3216</v>
      </c>
      <c r="F268" s="28">
        <f>ROUND(1.3216,4)</f>
        <v>1.3216</v>
      </c>
      <c r="G268" s="25"/>
      <c r="H268" s="26"/>
    </row>
    <row r="269" spans="1:8" ht="12.75" customHeight="1">
      <c r="A269" s="23">
        <v>42807</v>
      </c>
      <c r="B269" s="23"/>
      <c r="C269" s="28">
        <f>ROUND(1.3186,4)</f>
        <v>1.3186</v>
      </c>
      <c r="D269" s="28">
        <f>F269</f>
        <v>1.3242</v>
      </c>
      <c r="E269" s="28">
        <f>F269</f>
        <v>1.3242</v>
      </c>
      <c r="F269" s="28">
        <f>ROUND(1.3242,4)</f>
        <v>1.3242</v>
      </c>
      <c r="G269" s="25"/>
      <c r="H269" s="26"/>
    </row>
    <row r="270" spans="1:8" ht="12.75" customHeight="1">
      <c r="A270" s="23">
        <v>42905</v>
      </c>
      <c r="B270" s="23"/>
      <c r="C270" s="28">
        <f>ROUND(1.3186,4)</f>
        <v>1.3186</v>
      </c>
      <c r="D270" s="28">
        <f>F270</f>
        <v>1.3272</v>
      </c>
      <c r="E270" s="28">
        <f>F270</f>
        <v>1.3272</v>
      </c>
      <c r="F270" s="28">
        <f>ROUND(1.3272,4)</f>
        <v>1.3272</v>
      </c>
      <c r="G270" s="25"/>
      <c r="H270" s="26"/>
    </row>
    <row r="271" spans="1:8" ht="12.75" customHeight="1">
      <c r="A271" s="23" t="s">
        <v>67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42632</v>
      </c>
      <c r="B272" s="23"/>
      <c r="C272" s="28">
        <f>ROUND(10.3049877666667,4)</f>
        <v>10.305</v>
      </c>
      <c r="D272" s="28">
        <f>F272</f>
        <v>10.3506</v>
      </c>
      <c r="E272" s="28">
        <f>F272</f>
        <v>10.3506</v>
      </c>
      <c r="F272" s="28">
        <f>ROUND(10.3506,4)</f>
        <v>10.3506</v>
      </c>
      <c r="G272" s="25"/>
      <c r="H272" s="26"/>
    </row>
    <row r="273" spans="1:8" ht="12.75" customHeight="1">
      <c r="A273" s="23">
        <v>42723</v>
      </c>
      <c r="B273" s="23"/>
      <c r="C273" s="28">
        <f>ROUND(10.3049877666667,4)</f>
        <v>10.305</v>
      </c>
      <c r="D273" s="28">
        <f>F273</f>
        <v>10.5069</v>
      </c>
      <c r="E273" s="28">
        <f>F273</f>
        <v>10.5069</v>
      </c>
      <c r="F273" s="28">
        <f>ROUND(10.5069,4)</f>
        <v>10.5069</v>
      </c>
      <c r="G273" s="25"/>
      <c r="H273" s="26"/>
    </row>
    <row r="274" spans="1:8" ht="12.75" customHeight="1">
      <c r="A274" s="23">
        <v>42807</v>
      </c>
      <c r="B274" s="23"/>
      <c r="C274" s="28">
        <f>ROUND(10.3049877666667,4)</f>
        <v>10.305</v>
      </c>
      <c r="D274" s="28">
        <f>F274</f>
        <v>10.6557</v>
      </c>
      <c r="E274" s="28">
        <f>F274</f>
        <v>10.6557</v>
      </c>
      <c r="F274" s="28">
        <f>ROUND(10.6557,4)</f>
        <v>10.6557</v>
      </c>
      <c r="G274" s="25"/>
      <c r="H274" s="26"/>
    </row>
    <row r="275" spans="1:8" ht="12.75" customHeight="1">
      <c r="A275" s="23">
        <v>42905</v>
      </c>
      <c r="B275" s="23"/>
      <c r="C275" s="28">
        <f>ROUND(10.3049877666667,4)</f>
        <v>10.305</v>
      </c>
      <c r="D275" s="28">
        <f>F275</f>
        <v>10.8315</v>
      </c>
      <c r="E275" s="28">
        <f>F275</f>
        <v>10.8315</v>
      </c>
      <c r="F275" s="28">
        <f>ROUND(10.8315,4)</f>
        <v>10.8315</v>
      </c>
      <c r="G275" s="25"/>
      <c r="H275" s="26"/>
    </row>
    <row r="276" spans="1:8" ht="12.75" customHeight="1">
      <c r="A276" s="23">
        <v>42996</v>
      </c>
      <c r="B276" s="23"/>
      <c r="C276" s="28">
        <f>ROUND(10.3049877666667,4)</f>
        <v>10.305</v>
      </c>
      <c r="D276" s="28">
        <f>F276</f>
        <v>10.9979</v>
      </c>
      <c r="E276" s="28">
        <f>F276</f>
        <v>10.9979</v>
      </c>
      <c r="F276" s="28">
        <f>ROUND(10.9979,4)</f>
        <v>10.9979</v>
      </c>
      <c r="G276" s="25"/>
      <c r="H276" s="26"/>
    </row>
    <row r="277" spans="1:8" ht="12.75" customHeight="1">
      <c r="A277" s="23">
        <v>43087</v>
      </c>
      <c r="B277" s="23"/>
      <c r="C277" s="28">
        <f>ROUND(10.3049877666667,4)</f>
        <v>10.305</v>
      </c>
      <c r="D277" s="28">
        <f>F277</f>
        <v>11.168</v>
      </c>
      <c r="E277" s="28">
        <f>F277</f>
        <v>11.168</v>
      </c>
      <c r="F277" s="28">
        <f>ROUND(11.168,4)</f>
        <v>11.168</v>
      </c>
      <c r="G277" s="25"/>
      <c r="H277" s="26"/>
    </row>
    <row r="278" spans="1:8" ht="12.75" customHeight="1">
      <c r="A278" s="23">
        <v>43178</v>
      </c>
      <c r="B278" s="23"/>
      <c r="C278" s="28">
        <f>ROUND(10.3049877666667,4)</f>
        <v>10.305</v>
      </c>
      <c r="D278" s="28">
        <f>F278</f>
        <v>11.3384</v>
      </c>
      <c r="E278" s="28">
        <f>F278</f>
        <v>11.3384</v>
      </c>
      <c r="F278" s="28">
        <f>ROUND(11.3384,4)</f>
        <v>11.3384</v>
      </c>
      <c r="G278" s="25"/>
      <c r="H278" s="26"/>
    </row>
    <row r="279" spans="1:8" ht="12.75" customHeight="1">
      <c r="A279" s="23" t="s">
        <v>68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ROUND(3.66783733993992,4)</f>
        <v>3.6678</v>
      </c>
      <c r="D280" s="28">
        <f>F280</f>
        <v>4.0836</v>
      </c>
      <c r="E280" s="28">
        <f>F280</f>
        <v>4.0836</v>
      </c>
      <c r="F280" s="28">
        <f>ROUND(4.0836,4)</f>
        <v>4.0836</v>
      </c>
      <c r="G280" s="25"/>
      <c r="H280" s="26"/>
    </row>
    <row r="281" spans="1:8" ht="12.75" customHeight="1">
      <c r="A281" s="23">
        <v>42723</v>
      </c>
      <c r="B281" s="23"/>
      <c r="C281" s="28">
        <f>ROUND(3.66783733993992,4)</f>
        <v>3.6678</v>
      </c>
      <c r="D281" s="28">
        <f>F281</f>
        <v>4.1515</v>
      </c>
      <c r="E281" s="28">
        <f>F281</f>
        <v>4.1515</v>
      </c>
      <c r="F281" s="28">
        <f>ROUND(4.1515,4)</f>
        <v>4.1515</v>
      </c>
      <c r="G281" s="25"/>
      <c r="H281" s="26"/>
    </row>
    <row r="282" spans="1:8" ht="12.75" customHeight="1">
      <c r="A282" s="23">
        <v>42807</v>
      </c>
      <c r="B282" s="23"/>
      <c r="C282" s="28">
        <f>ROUND(3.66783733993992,4)</f>
        <v>3.6678</v>
      </c>
      <c r="D282" s="28">
        <f>F282</f>
        <v>4.2211</v>
      </c>
      <c r="E282" s="28">
        <f>F282</f>
        <v>4.2211</v>
      </c>
      <c r="F282" s="28">
        <f>ROUND(4.2211,4)</f>
        <v>4.2211</v>
      </c>
      <c r="G282" s="25"/>
      <c r="H282" s="26"/>
    </row>
    <row r="283" spans="1:8" ht="12.75" customHeight="1">
      <c r="A283" s="23" t="s">
        <v>69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ROUND(1.3014274,4)</f>
        <v>1.3014</v>
      </c>
      <c r="D284" s="28">
        <f>F284</f>
        <v>1.3066</v>
      </c>
      <c r="E284" s="28">
        <f>F284</f>
        <v>1.3066</v>
      </c>
      <c r="F284" s="28">
        <f>ROUND(1.3066,4)</f>
        <v>1.3066</v>
      </c>
      <c r="G284" s="25"/>
      <c r="H284" s="26"/>
    </row>
    <row r="285" spans="1:8" ht="12.75" customHeight="1">
      <c r="A285" s="23">
        <v>42723</v>
      </c>
      <c r="B285" s="23"/>
      <c r="C285" s="28">
        <f>ROUND(1.3014274,4)</f>
        <v>1.3014</v>
      </c>
      <c r="D285" s="28">
        <f>F285</f>
        <v>1.3213</v>
      </c>
      <c r="E285" s="28">
        <f>F285</f>
        <v>1.3213</v>
      </c>
      <c r="F285" s="28">
        <f>ROUND(1.3213,4)</f>
        <v>1.3213</v>
      </c>
      <c r="G285" s="25"/>
      <c r="H285" s="26"/>
    </row>
    <row r="286" spans="1:8" ht="12.75" customHeight="1">
      <c r="A286" s="23">
        <v>42807</v>
      </c>
      <c r="B286" s="23"/>
      <c r="C286" s="28">
        <f>ROUND(1.3014274,4)</f>
        <v>1.3014</v>
      </c>
      <c r="D286" s="28">
        <f>F286</f>
        <v>1.3352</v>
      </c>
      <c r="E286" s="28">
        <f>F286</f>
        <v>1.3352</v>
      </c>
      <c r="F286" s="28">
        <f>ROUND(1.3352,4)</f>
        <v>1.3352</v>
      </c>
      <c r="G286" s="25"/>
      <c r="H286" s="26"/>
    </row>
    <row r="287" spans="1:8" ht="12.75" customHeight="1">
      <c r="A287" s="23">
        <v>42905</v>
      </c>
      <c r="B287" s="23"/>
      <c r="C287" s="28">
        <f>ROUND(1.3014274,4)</f>
        <v>1.3014</v>
      </c>
      <c r="D287" s="28">
        <f>F287</f>
        <v>1.3489</v>
      </c>
      <c r="E287" s="28">
        <f>F287</f>
        <v>1.3489</v>
      </c>
      <c r="F287" s="28">
        <f>ROUND(1.3489,4)</f>
        <v>1.3489</v>
      </c>
      <c r="G287" s="25"/>
      <c r="H287" s="26"/>
    </row>
    <row r="288" spans="1:8" ht="12.75" customHeight="1">
      <c r="A288" s="23" t="s">
        <v>70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ROUND(10.4692336584165,4)</f>
        <v>10.4692</v>
      </c>
      <c r="D289" s="28">
        <f>F289</f>
        <v>10.5211</v>
      </c>
      <c r="E289" s="28">
        <f>F289</f>
        <v>10.5211</v>
      </c>
      <c r="F289" s="28">
        <f>ROUND(10.5211,4)</f>
        <v>10.5211</v>
      </c>
      <c r="G289" s="25"/>
      <c r="H289" s="26"/>
    </row>
    <row r="290" spans="1:8" ht="12.75" customHeight="1">
      <c r="A290" s="23">
        <v>42723</v>
      </c>
      <c r="B290" s="23"/>
      <c r="C290" s="28">
        <f>ROUND(10.4692336584165,4)</f>
        <v>10.4692</v>
      </c>
      <c r="D290" s="28">
        <f>F290</f>
        <v>10.7112</v>
      </c>
      <c r="E290" s="28">
        <f>F290</f>
        <v>10.7112</v>
      </c>
      <c r="F290" s="28">
        <f>ROUND(10.7112,4)</f>
        <v>10.7112</v>
      </c>
      <c r="G290" s="25"/>
      <c r="H290" s="26"/>
    </row>
    <row r="291" spans="1:8" ht="12.75" customHeight="1">
      <c r="A291" s="23">
        <v>42807</v>
      </c>
      <c r="B291" s="23"/>
      <c r="C291" s="28">
        <f>ROUND(10.4692336584165,4)</f>
        <v>10.4692</v>
      </c>
      <c r="D291" s="28">
        <f>F291</f>
        <v>10.888</v>
      </c>
      <c r="E291" s="28">
        <f>F291</f>
        <v>10.888</v>
      </c>
      <c r="F291" s="28">
        <f>ROUND(10.888,4)</f>
        <v>10.888</v>
      </c>
      <c r="G291" s="25"/>
      <c r="H291" s="26"/>
    </row>
    <row r="292" spans="1:8" ht="12.75" customHeight="1">
      <c r="A292" s="23">
        <v>42905</v>
      </c>
      <c r="B292" s="23"/>
      <c r="C292" s="28">
        <f>ROUND(10.4692336584165,4)</f>
        <v>10.4692</v>
      </c>
      <c r="D292" s="28">
        <f>F292</f>
        <v>11.0965</v>
      </c>
      <c r="E292" s="28">
        <f>F292</f>
        <v>11.0965</v>
      </c>
      <c r="F292" s="28">
        <f>ROUND(11.0965,4)</f>
        <v>11.0965</v>
      </c>
      <c r="G292" s="25"/>
      <c r="H292" s="26"/>
    </row>
    <row r="293" spans="1:8" ht="12.75" customHeight="1">
      <c r="A293" s="23" t="s">
        <v>71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ROUND(2.03483985390708,4)</f>
        <v>2.0348</v>
      </c>
      <c r="D294" s="28">
        <f>F294</f>
        <v>2.0335</v>
      </c>
      <c r="E294" s="28">
        <f>F294</f>
        <v>2.0335</v>
      </c>
      <c r="F294" s="28">
        <f>ROUND(2.0335,4)</f>
        <v>2.0335</v>
      </c>
      <c r="G294" s="25"/>
      <c r="H294" s="26"/>
    </row>
    <row r="295" spans="1:8" ht="12.75" customHeight="1">
      <c r="A295" s="23">
        <v>42723</v>
      </c>
      <c r="B295" s="23"/>
      <c r="C295" s="28">
        <f>ROUND(2.03483985390708,4)</f>
        <v>2.0348</v>
      </c>
      <c r="D295" s="28">
        <f>F295</f>
        <v>2.0607</v>
      </c>
      <c r="E295" s="28">
        <f>F295</f>
        <v>2.0607</v>
      </c>
      <c r="F295" s="28">
        <f>ROUND(2.0607,4)</f>
        <v>2.0607</v>
      </c>
      <c r="G295" s="25"/>
      <c r="H295" s="26"/>
    </row>
    <row r="296" spans="1:8" ht="12.75" customHeight="1">
      <c r="A296" s="23">
        <v>42807</v>
      </c>
      <c r="B296" s="23"/>
      <c r="C296" s="28">
        <f>ROUND(2.03483985390708,4)</f>
        <v>2.0348</v>
      </c>
      <c r="D296" s="28">
        <f>F296</f>
        <v>2.0855</v>
      </c>
      <c r="E296" s="28">
        <f>F296</f>
        <v>2.0855</v>
      </c>
      <c r="F296" s="28">
        <f>ROUND(2.0855,4)</f>
        <v>2.0855</v>
      </c>
      <c r="G296" s="25"/>
      <c r="H296" s="26"/>
    </row>
    <row r="297" spans="1:8" ht="12.75" customHeight="1">
      <c r="A297" s="23">
        <v>42905</v>
      </c>
      <c r="B297" s="23"/>
      <c r="C297" s="28">
        <f>ROUND(2.03483985390708,4)</f>
        <v>2.0348</v>
      </c>
      <c r="D297" s="28">
        <f>F297</f>
        <v>2.1132</v>
      </c>
      <c r="E297" s="28">
        <f>F297</f>
        <v>2.1132</v>
      </c>
      <c r="F297" s="28">
        <f>ROUND(2.1132,4)</f>
        <v>2.1132</v>
      </c>
      <c r="G297" s="25"/>
      <c r="H297" s="26"/>
    </row>
    <row r="298" spans="1:8" ht="12.75" customHeight="1">
      <c r="A298" s="23" t="s">
        <v>72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ROUND(2.04952282431213,4)</f>
        <v>2.0495</v>
      </c>
      <c r="D299" s="28">
        <f>F299</f>
        <v>2.0611</v>
      </c>
      <c r="E299" s="28">
        <f>F299</f>
        <v>2.0611</v>
      </c>
      <c r="F299" s="28">
        <f>ROUND(2.0611,4)</f>
        <v>2.0611</v>
      </c>
      <c r="G299" s="25"/>
      <c r="H299" s="26"/>
    </row>
    <row r="300" spans="1:8" ht="12.75" customHeight="1">
      <c r="A300" s="23">
        <v>42723</v>
      </c>
      <c r="B300" s="23"/>
      <c r="C300" s="28">
        <f>ROUND(2.04952282431213,4)</f>
        <v>2.0495</v>
      </c>
      <c r="D300" s="28">
        <f>F300</f>
        <v>2.1066</v>
      </c>
      <c r="E300" s="28">
        <f>F300</f>
        <v>2.1066</v>
      </c>
      <c r="F300" s="28">
        <f>ROUND(2.1066,4)</f>
        <v>2.1066</v>
      </c>
      <c r="G300" s="25"/>
      <c r="H300" s="26"/>
    </row>
    <row r="301" spans="1:8" ht="12.75" customHeight="1">
      <c r="A301" s="23">
        <v>42807</v>
      </c>
      <c r="B301" s="23"/>
      <c r="C301" s="28">
        <f>ROUND(2.04952282431213,4)</f>
        <v>2.0495</v>
      </c>
      <c r="D301" s="28">
        <f>F301</f>
        <v>2.1494</v>
      </c>
      <c r="E301" s="28">
        <f>F301</f>
        <v>2.1494</v>
      </c>
      <c r="F301" s="28">
        <f>ROUND(2.1494,4)</f>
        <v>2.1494</v>
      </c>
      <c r="G301" s="25"/>
      <c r="H301" s="26"/>
    </row>
    <row r="302" spans="1:8" ht="12.75" customHeight="1">
      <c r="A302" s="23">
        <v>42905</v>
      </c>
      <c r="B302" s="23"/>
      <c r="C302" s="28">
        <f>ROUND(2.04952282431213,4)</f>
        <v>2.0495</v>
      </c>
      <c r="D302" s="28">
        <f>F302</f>
        <v>2.1999</v>
      </c>
      <c r="E302" s="28">
        <f>F302</f>
        <v>2.1999</v>
      </c>
      <c r="F302" s="28">
        <f>ROUND(2.1999,4)</f>
        <v>2.1999</v>
      </c>
      <c r="G302" s="25"/>
      <c r="H302" s="26"/>
    </row>
    <row r="303" spans="1:8" ht="12.75" customHeight="1">
      <c r="A303" s="23" t="s">
        <v>73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42632</v>
      </c>
      <c r="B304" s="23"/>
      <c r="C304" s="28">
        <f>ROUND(15.2531512611111,4)</f>
        <v>15.2532</v>
      </c>
      <c r="D304" s="28">
        <f>F304</f>
        <v>15.339</v>
      </c>
      <c r="E304" s="28">
        <f>F304</f>
        <v>15.339</v>
      </c>
      <c r="F304" s="28">
        <f>ROUND(15.339,4)</f>
        <v>15.339</v>
      </c>
      <c r="G304" s="25"/>
      <c r="H304" s="26"/>
    </row>
    <row r="305" spans="1:8" ht="12.75" customHeight="1">
      <c r="A305" s="23">
        <v>42723</v>
      </c>
      <c r="B305" s="23"/>
      <c r="C305" s="28">
        <f>ROUND(15.2531512611111,4)</f>
        <v>15.2532</v>
      </c>
      <c r="D305" s="28">
        <f>F305</f>
        <v>15.6739</v>
      </c>
      <c r="E305" s="28">
        <f>F305</f>
        <v>15.6739</v>
      </c>
      <c r="F305" s="28">
        <f>ROUND(15.6739,4)</f>
        <v>15.6739</v>
      </c>
      <c r="G305" s="25"/>
      <c r="H305" s="26"/>
    </row>
    <row r="306" spans="1:8" ht="12.75" customHeight="1">
      <c r="A306" s="23">
        <v>42807</v>
      </c>
      <c r="B306" s="23"/>
      <c r="C306" s="28">
        <f>ROUND(15.2531512611111,4)</f>
        <v>15.2532</v>
      </c>
      <c r="D306" s="28">
        <f>F306</f>
        <v>15.9897</v>
      </c>
      <c r="E306" s="28">
        <f>F306</f>
        <v>15.9897</v>
      </c>
      <c r="F306" s="28">
        <f>ROUND(15.9897,4)</f>
        <v>15.9897</v>
      </c>
      <c r="G306" s="25"/>
      <c r="H306" s="26"/>
    </row>
    <row r="307" spans="1:8" ht="12.75" customHeight="1">
      <c r="A307" s="23">
        <v>42905</v>
      </c>
      <c r="B307" s="23"/>
      <c r="C307" s="28">
        <f>ROUND(15.2531512611111,4)</f>
        <v>15.2532</v>
      </c>
      <c r="D307" s="28">
        <f>F307</f>
        <v>16.36</v>
      </c>
      <c r="E307" s="28">
        <f>F307</f>
        <v>16.36</v>
      </c>
      <c r="F307" s="28">
        <f>ROUND(16.36,4)</f>
        <v>16.36</v>
      </c>
      <c r="G307" s="25"/>
      <c r="H307" s="26"/>
    </row>
    <row r="308" spans="1:8" ht="12.75" customHeight="1">
      <c r="A308" s="23">
        <v>42996</v>
      </c>
      <c r="B308" s="23"/>
      <c r="C308" s="28">
        <f>ROUND(15.2531512611111,4)</f>
        <v>15.2532</v>
      </c>
      <c r="D308" s="28">
        <f>F308</f>
        <v>16.7054</v>
      </c>
      <c r="E308" s="28">
        <f>F308</f>
        <v>16.7054</v>
      </c>
      <c r="F308" s="28">
        <f>ROUND(16.7054,4)</f>
        <v>16.7054</v>
      </c>
      <c r="G308" s="25"/>
      <c r="H308" s="26"/>
    </row>
    <row r="309" spans="1:8" ht="12.75" customHeight="1">
      <c r="A309" s="23">
        <v>43087</v>
      </c>
      <c r="B309" s="23"/>
      <c r="C309" s="28">
        <f>ROUND(15.2531512611111,4)</f>
        <v>15.2532</v>
      </c>
      <c r="D309" s="28">
        <f>F309</f>
        <v>17.0501</v>
      </c>
      <c r="E309" s="28">
        <f>F309</f>
        <v>17.0501</v>
      </c>
      <c r="F309" s="28">
        <f>ROUND(17.0501,4)</f>
        <v>17.0501</v>
      </c>
      <c r="G309" s="25"/>
      <c r="H309" s="26"/>
    </row>
    <row r="310" spans="1:8" ht="12.75" customHeight="1">
      <c r="A310" s="23">
        <v>43178</v>
      </c>
      <c r="B310" s="23"/>
      <c r="C310" s="28">
        <f>ROUND(15.2531512611111,4)</f>
        <v>15.2532</v>
      </c>
      <c r="D310" s="28">
        <f>F310</f>
        <v>17.4567</v>
      </c>
      <c r="E310" s="28">
        <f>F310</f>
        <v>17.4567</v>
      </c>
      <c r="F310" s="28">
        <f>ROUND(17.4567,4)</f>
        <v>17.4567</v>
      </c>
      <c r="G310" s="25"/>
      <c r="H310" s="26"/>
    </row>
    <row r="311" spans="1:8" ht="12.75" customHeight="1">
      <c r="A311" s="23" t="s">
        <v>74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42632</v>
      </c>
      <c r="B312" s="23"/>
      <c r="C312" s="28">
        <f>ROUND(14.0205363027717,4)</f>
        <v>14.0205</v>
      </c>
      <c r="D312" s="28">
        <f>F312</f>
        <v>14.1027</v>
      </c>
      <c r="E312" s="28">
        <f>F312</f>
        <v>14.1027</v>
      </c>
      <c r="F312" s="28">
        <f>ROUND(14.1027,4)</f>
        <v>14.1027</v>
      </c>
      <c r="G312" s="25"/>
      <c r="H312" s="26"/>
    </row>
    <row r="313" spans="1:8" ht="12.75" customHeight="1">
      <c r="A313" s="23">
        <v>42723</v>
      </c>
      <c r="B313" s="23"/>
      <c r="C313" s="28">
        <f>ROUND(14.0205363027717,4)</f>
        <v>14.0205</v>
      </c>
      <c r="D313" s="28">
        <f>F313</f>
        <v>14.4334</v>
      </c>
      <c r="E313" s="28">
        <f>F313</f>
        <v>14.4334</v>
      </c>
      <c r="F313" s="28">
        <f>ROUND(14.4334,4)</f>
        <v>14.4334</v>
      </c>
      <c r="G313" s="25"/>
      <c r="H313" s="26"/>
    </row>
    <row r="314" spans="1:8" ht="12.75" customHeight="1">
      <c r="A314" s="23">
        <v>42807</v>
      </c>
      <c r="B314" s="23"/>
      <c r="C314" s="28">
        <f>ROUND(14.0205363027717,4)</f>
        <v>14.0205</v>
      </c>
      <c r="D314" s="28">
        <f>F314</f>
        <v>14.7426</v>
      </c>
      <c r="E314" s="28">
        <f>F314</f>
        <v>14.7426</v>
      </c>
      <c r="F314" s="28">
        <f>ROUND(14.7426,4)</f>
        <v>14.7426</v>
      </c>
      <c r="G314" s="25"/>
      <c r="H314" s="26"/>
    </row>
    <row r="315" spans="1:8" ht="12.75" customHeight="1">
      <c r="A315" s="23">
        <v>42905</v>
      </c>
      <c r="B315" s="23"/>
      <c r="C315" s="28">
        <f>ROUND(14.0205363027717,4)</f>
        <v>14.0205</v>
      </c>
      <c r="D315" s="28">
        <f>F315</f>
        <v>15.1046</v>
      </c>
      <c r="E315" s="28">
        <f>F315</f>
        <v>15.1046</v>
      </c>
      <c r="F315" s="28">
        <f>ROUND(15.1046,4)</f>
        <v>15.1046</v>
      </c>
      <c r="G315" s="25"/>
      <c r="H315" s="26"/>
    </row>
    <row r="316" spans="1:8" ht="12.75" customHeight="1">
      <c r="A316" s="23">
        <v>42996</v>
      </c>
      <c r="B316" s="23"/>
      <c r="C316" s="28">
        <f>ROUND(14.0205363027717,4)</f>
        <v>14.0205</v>
      </c>
      <c r="D316" s="28">
        <f>F316</f>
        <v>15.4412</v>
      </c>
      <c r="E316" s="28">
        <f>F316</f>
        <v>15.4412</v>
      </c>
      <c r="F316" s="28">
        <f>ROUND(15.4412,4)</f>
        <v>15.4412</v>
      </c>
      <c r="G316" s="25"/>
      <c r="H316" s="26"/>
    </row>
    <row r="317" spans="1:8" ht="12.75" customHeight="1">
      <c r="A317" s="23" t="s">
        <v>75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42632</v>
      </c>
      <c r="B318" s="23"/>
      <c r="C318" s="28">
        <f>ROUND(17.7646187333333,4)</f>
        <v>17.7646</v>
      </c>
      <c r="D318" s="28">
        <f>F318</f>
        <v>17.857</v>
      </c>
      <c r="E318" s="28">
        <f>F318</f>
        <v>17.857</v>
      </c>
      <c r="F318" s="28">
        <f>ROUND(17.857,4)</f>
        <v>17.857</v>
      </c>
      <c r="G318" s="25"/>
      <c r="H318" s="26"/>
    </row>
    <row r="319" spans="1:8" ht="12.75" customHeight="1">
      <c r="A319" s="23">
        <v>42723</v>
      </c>
      <c r="B319" s="23"/>
      <c r="C319" s="28">
        <f>ROUND(17.7646187333333,4)</f>
        <v>17.7646</v>
      </c>
      <c r="D319" s="28">
        <f>F319</f>
        <v>18.2076</v>
      </c>
      <c r="E319" s="28">
        <f>F319</f>
        <v>18.2076</v>
      </c>
      <c r="F319" s="28">
        <f>ROUND(18.2076,4)</f>
        <v>18.2076</v>
      </c>
      <c r="G319" s="25"/>
      <c r="H319" s="26"/>
    </row>
    <row r="320" spans="1:8" ht="12.75" customHeight="1">
      <c r="A320" s="23">
        <v>42807</v>
      </c>
      <c r="B320" s="23"/>
      <c r="C320" s="28">
        <f>ROUND(17.7646187333333,4)</f>
        <v>17.7646</v>
      </c>
      <c r="D320" s="28">
        <f>F320</f>
        <v>18.5353</v>
      </c>
      <c r="E320" s="28">
        <f>F320</f>
        <v>18.5353</v>
      </c>
      <c r="F320" s="28">
        <f>ROUND(18.5353,4)</f>
        <v>18.5353</v>
      </c>
      <c r="G320" s="25"/>
      <c r="H320" s="26"/>
    </row>
    <row r="321" spans="1:8" ht="12.75" customHeight="1">
      <c r="A321" s="23">
        <v>42905</v>
      </c>
      <c r="B321" s="23"/>
      <c r="C321" s="28">
        <f>ROUND(17.7646187333333,4)</f>
        <v>17.7646</v>
      </c>
      <c r="D321" s="28">
        <f>F321</f>
        <v>18.9212</v>
      </c>
      <c r="E321" s="28">
        <f>F321</f>
        <v>18.9212</v>
      </c>
      <c r="F321" s="28">
        <f>ROUND(18.9212,4)</f>
        <v>18.9212</v>
      </c>
      <c r="G321" s="25"/>
      <c r="H321" s="26"/>
    </row>
    <row r="322" spans="1:8" ht="12.75" customHeight="1">
      <c r="A322" s="23">
        <v>42996</v>
      </c>
      <c r="B322" s="23"/>
      <c r="C322" s="28">
        <f>ROUND(17.7646187333333,4)</f>
        <v>17.7646</v>
      </c>
      <c r="D322" s="28">
        <f>F322</f>
        <v>19.2895</v>
      </c>
      <c r="E322" s="28">
        <f>F322</f>
        <v>19.2895</v>
      </c>
      <c r="F322" s="28">
        <f>ROUND(19.2895,4)</f>
        <v>19.2895</v>
      </c>
      <c r="G322" s="25"/>
      <c r="H322" s="26"/>
    </row>
    <row r="323" spans="1:8" ht="12.75" customHeight="1">
      <c r="A323" s="23">
        <v>43087</v>
      </c>
      <c r="B323" s="23"/>
      <c r="C323" s="28">
        <f>ROUND(17.7646187333333,4)</f>
        <v>17.7646</v>
      </c>
      <c r="D323" s="28">
        <f>F323</f>
        <v>19.6679</v>
      </c>
      <c r="E323" s="28">
        <f>F323</f>
        <v>19.6679</v>
      </c>
      <c r="F323" s="28">
        <f>ROUND(19.6679,4)</f>
        <v>19.6679</v>
      </c>
      <c r="G323" s="25"/>
      <c r="H323" s="26"/>
    </row>
    <row r="324" spans="1:8" ht="12.75" customHeight="1">
      <c r="A324" s="23">
        <v>43178</v>
      </c>
      <c r="B324" s="23"/>
      <c r="C324" s="28">
        <f>ROUND(17.7646187333333,4)</f>
        <v>17.7646</v>
      </c>
      <c r="D324" s="28">
        <f>F324</f>
        <v>19.7149</v>
      </c>
      <c r="E324" s="28">
        <f>F324</f>
        <v>19.7149</v>
      </c>
      <c r="F324" s="28">
        <f>ROUND(19.7149,4)</f>
        <v>19.7149</v>
      </c>
      <c r="G324" s="25"/>
      <c r="H324" s="26"/>
    </row>
    <row r="325" spans="1:8" ht="12.75" customHeight="1">
      <c r="A325" s="23" t="s">
        <v>76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28">
        <f>ROUND(1.73755846746458,4)</f>
        <v>1.7376</v>
      </c>
      <c r="D326" s="28">
        <f>F326</f>
        <v>1.7464</v>
      </c>
      <c r="E326" s="28">
        <f>F326</f>
        <v>1.7464</v>
      </c>
      <c r="F326" s="28">
        <f>ROUND(1.7464,4)</f>
        <v>1.7464</v>
      </c>
      <c r="G326" s="25"/>
      <c r="H326" s="26"/>
    </row>
    <row r="327" spans="1:8" ht="12.75" customHeight="1">
      <c r="A327" s="23">
        <v>42723</v>
      </c>
      <c r="B327" s="23"/>
      <c r="C327" s="28">
        <f>ROUND(1.73755846746458,4)</f>
        <v>1.7376</v>
      </c>
      <c r="D327" s="28">
        <f>F327</f>
        <v>1.7788</v>
      </c>
      <c r="E327" s="28">
        <f>F327</f>
        <v>1.7788</v>
      </c>
      <c r="F327" s="28">
        <f>ROUND(1.7788,4)</f>
        <v>1.7788</v>
      </c>
      <c r="G327" s="25"/>
      <c r="H327" s="26"/>
    </row>
    <row r="328" spans="1:8" ht="12.75" customHeight="1">
      <c r="A328" s="23">
        <v>42807</v>
      </c>
      <c r="B328" s="23"/>
      <c r="C328" s="28">
        <f>ROUND(1.73755846746458,4)</f>
        <v>1.7376</v>
      </c>
      <c r="D328" s="28">
        <f>F328</f>
        <v>1.8083</v>
      </c>
      <c r="E328" s="28">
        <f>F328</f>
        <v>1.8083</v>
      </c>
      <c r="F328" s="28">
        <f>ROUND(1.8083,4)</f>
        <v>1.8083</v>
      </c>
      <c r="G328" s="25"/>
      <c r="H328" s="26"/>
    </row>
    <row r="329" spans="1:8" ht="12.75" customHeight="1">
      <c r="A329" s="23">
        <v>42905</v>
      </c>
      <c r="B329" s="23"/>
      <c r="C329" s="28">
        <f>ROUND(1.73755846746458,4)</f>
        <v>1.7376</v>
      </c>
      <c r="D329" s="28">
        <f>F329</f>
        <v>1.8424</v>
      </c>
      <c r="E329" s="28">
        <f>F329</f>
        <v>1.8424</v>
      </c>
      <c r="F329" s="28">
        <f>ROUND(1.8424,4)</f>
        <v>1.8424</v>
      </c>
      <c r="G329" s="25"/>
      <c r="H329" s="26"/>
    </row>
    <row r="330" spans="1:8" ht="12.75" customHeight="1">
      <c r="A330" s="23" t="s">
        <v>77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42632</v>
      </c>
      <c r="B331" s="23"/>
      <c r="C331" s="30">
        <f>ROUND(0.13453050627434,6)</f>
        <v>0.134531</v>
      </c>
      <c r="D331" s="30">
        <f>F331</f>
        <v>0.135263</v>
      </c>
      <c r="E331" s="30">
        <f>F331</f>
        <v>0.135263</v>
      </c>
      <c r="F331" s="30">
        <f>ROUND(0.135263,6)</f>
        <v>0.135263</v>
      </c>
      <c r="G331" s="25"/>
      <c r="H331" s="26"/>
    </row>
    <row r="332" spans="1:8" ht="12.75" customHeight="1">
      <c r="A332" s="23">
        <v>42723</v>
      </c>
      <c r="B332" s="23"/>
      <c r="C332" s="30">
        <f>ROUND(0.13453050627434,6)</f>
        <v>0.134531</v>
      </c>
      <c r="D332" s="30">
        <f>F332</f>
        <v>0.138224</v>
      </c>
      <c r="E332" s="30">
        <f>F332</f>
        <v>0.138224</v>
      </c>
      <c r="F332" s="30">
        <f>ROUND(0.138224,6)</f>
        <v>0.138224</v>
      </c>
      <c r="G332" s="25"/>
      <c r="H332" s="26"/>
    </row>
    <row r="333" spans="1:8" ht="12.75" customHeight="1">
      <c r="A333" s="23">
        <v>42807</v>
      </c>
      <c r="B333" s="23"/>
      <c r="C333" s="30">
        <f>ROUND(0.13453050627434,6)</f>
        <v>0.134531</v>
      </c>
      <c r="D333" s="30">
        <f>F333</f>
        <v>0.141039</v>
      </c>
      <c r="E333" s="30">
        <f>F333</f>
        <v>0.141039</v>
      </c>
      <c r="F333" s="30">
        <f>ROUND(0.141039,6)</f>
        <v>0.141039</v>
      </c>
      <c r="G333" s="25"/>
      <c r="H333" s="26"/>
    </row>
    <row r="334" spans="1:8" ht="12.75" customHeight="1">
      <c r="A334" s="23">
        <v>42905</v>
      </c>
      <c r="B334" s="23"/>
      <c r="C334" s="30">
        <f>ROUND(0.13453050627434,6)</f>
        <v>0.134531</v>
      </c>
      <c r="D334" s="30">
        <f>F334</f>
        <v>0.144329</v>
      </c>
      <c r="E334" s="30">
        <f>F334</f>
        <v>0.144329</v>
      </c>
      <c r="F334" s="30">
        <f>ROUND(0.144329,6)</f>
        <v>0.144329</v>
      </c>
      <c r="G334" s="25"/>
      <c r="H334" s="26"/>
    </row>
    <row r="335" spans="1:8" ht="12.75" customHeight="1">
      <c r="A335" s="23">
        <v>42996</v>
      </c>
      <c r="B335" s="23"/>
      <c r="C335" s="30">
        <f>ROUND(0.13453050627434,6)</f>
        <v>0.134531</v>
      </c>
      <c r="D335" s="30">
        <f>F335</f>
        <v>0.147496</v>
      </c>
      <c r="E335" s="30">
        <f>F335</f>
        <v>0.147496</v>
      </c>
      <c r="F335" s="30">
        <f>ROUND(0.147496,6)</f>
        <v>0.147496</v>
      </c>
      <c r="G335" s="25"/>
      <c r="H335" s="26"/>
    </row>
    <row r="336" spans="1:8" ht="12.75" customHeight="1">
      <c r="A336" s="23" t="s">
        <v>78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ROUND(0.132909123793551,4)</f>
        <v>0.1329</v>
      </c>
      <c r="D337" s="28">
        <f>F337</f>
        <v>0.133</v>
      </c>
      <c r="E337" s="28">
        <f>F337</f>
        <v>0.133</v>
      </c>
      <c r="F337" s="28">
        <f>ROUND(0.133,4)</f>
        <v>0.133</v>
      </c>
      <c r="G337" s="25"/>
      <c r="H337" s="26"/>
    </row>
    <row r="338" spans="1:8" ht="12.75" customHeight="1">
      <c r="A338" s="23">
        <v>42723</v>
      </c>
      <c r="B338" s="23"/>
      <c r="C338" s="28">
        <f>ROUND(0.132909123793551,4)</f>
        <v>0.1329</v>
      </c>
      <c r="D338" s="28">
        <f>F338</f>
        <v>0.1328</v>
      </c>
      <c r="E338" s="28">
        <f>F338</f>
        <v>0.1328</v>
      </c>
      <c r="F338" s="28">
        <f>ROUND(0.1328,4)</f>
        <v>0.1328</v>
      </c>
      <c r="G338" s="25"/>
      <c r="H338" s="26"/>
    </row>
    <row r="339" spans="1:8" ht="12.75" customHeight="1">
      <c r="A339" s="23">
        <v>42807</v>
      </c>
      <c r="B339" s="23"/>
      <c r="C339" s="28">
        <f>ROUND(0.132909123793551,4)</f>
        <v>0.1329</v>
      </c>
      <c r="D339" s="28">
        <f>F339</f>
        <v>0.1328</v>
      </c>
      <c r="E339" s="28">
        <f>F339</f>
        <v>0.1328</v>
      </c>
      <c r="F339" s="28">
        <f>ROUND(0.1328,4)</f>
        <v>0.1328</v>
      </c>
      <c r="G339" s="25"/>
      <c r="H339" s="26"/>
    </row>
    <row r="340" spans="1:8" ht="12.75" customHeight="1">
      <c r="A340" s="23">
        <v>42905</v>
      </c>
      <c r="B340" s="23"/>
      <c r="C340" s="28">
        <f>ROUND(0.132909123793551,4)</f>
        <v>0.1329</v>
      </c>
      <c r="D340" s="28">
        <f>F340</f>
        <v>0.1314</v>
      </c>
      <c r="E340" s="28">
        <f>F340</f>
        <v>0.1314</v>
      </c>
      <c r="F340" s="28">
        <f>ROUND(0.1314,4)</f>
        <v>0.1314</v>
      </c>
      <c r="G340" s="25"/>
      <c r="H340" s="26"/>
    </row>
    <row r="341" spans="1:8" ht="12.75" customHeight="1">
      <c r="A341" s="23" t="s">
        <v>79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42632</v>
      </c>
      <c r="B342" s="23"/>
      <c r="C342" s="28">
        <f>ROUND(0.0782138364779874,4)</f>
        <v>0.0782</v>
      </c>
      <c r="D342" s="28">
        <f>F342</f>
        <v>0.0543</v>
      </c>
      <c r="E342" s="28">
        <f>F342</f>
        <v>0.0543</v>
      </c>
      <c r="F342" s="28">
        <f>ROUND(0.0543,4)</f>
        <v>0.0543</v>
      </c>
      <c r="G342" s="25"/>
      <c r="H342" s="26"/>
    </row>
    <row r="343" spans="1:8" ht="12.75" customHeight="1">
      <c r="A343" s="23">
        <v>42723</v>
      </c>
      <c r="B343" s="23"/>
      <c r="C343" s="28">
        <f>ROUND(0.0782138364779874,4)</f>
        <v>0.0782</v>
      </c>
      <c r="D343" s="28">
        <f>F343</f>
        <v>0.0387</v>
      </c>
      <c r="E343" s="28">
        <f>F343</f>
        <v>0.0387</v>
      </c>
      <c r="F343" s="28">
        <f>ROUND(0.0387,4)</f>
        <v>0.0387</v>
      </c>
      <c r="G343" s="25"/>
      <c r="H343" s="26"/>
    </row>
    <row r="344" spans="1:8" ht="12.75" customHeight="1">
      <c r="A344" s="23">
        <v>42807</v>
      </c>
      <c r="B344" s="23"/>
      <c r="C344" s="28">
        <f>ROUND(0.0782138364779874,4)</f>
        <v>0.0782</v>
      </c>
      <c r="D344" s="28">
        <f>F344</f>
        <v>0.0383</v>
      </c>
      <c r="E344" s="28">
        <f>F344</f>
        <v>0.0383</v>
      </c>
      <c r="F344" s="28">
        <f>ROUND(0.0383,4)</f>
        <v>0.0383</v>
      </c>
      <c r="G344" s="25"/>
      <c r="H344" s="26"/>
    </row>
    <row r="345" spans="1:8" ht="12.75" customHeight="1">
      <c r="A345" s="23">
        <v>42905</v>
      </c>
      <c r="B345" s="23"/>
      <c r="C345" s="28">
        <f>ROUND(0.0782138364779874,4)</f>
        <v>0.0782</v>
      </c>
      <c r="D345" s="28">
        <f>F345</f>
        <v>0.0377</v>
      </c>
      <c r="E345" s="28">
        <f>F345</f>
        <v>0.0377</v>
      </c>
      <c r="F345" s="28">
        <f>ROUND(0.0377,4)</f>
        <v>0.0377</v>
      </c>
      <c r="G345" s="25"/>
      <c r="H345" s="26"/>
    </row>
    <row r="346" spans="1:8" ht="12.75" customHeight="1">
      <c r="A346" s="23">
        <v>42996</v>
      </c>
      <c r="B346" s="23"/>
      <c r="C346" s="28">
        <f>ROUND(0.0782138364779874,4)</f>
        <v>0.0782</v>
      </c>
      <c r="D346" s="28">
        <f>F346</f>
        <v>0.0374</v>
      </c>
      <c r="E346" s="28">
        <f>F346</f>
        <v>0.0374</v>
      </c>
      <c r="F346" s="28">
        <f>ROUND(0.0374,4)</f>
        <v>0.0374</v>
      </c>
      <c r="G346" s="25"/>
      <c r="H346" s="26"/>
    </row>
    <row r="347" spans="1:8" ht="12.75" customHeight="1">
      <c r="A347" s="23" t="s">
        <v>80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ROUND(9.86915778333333,4)</f>
        <v>9.8692</v>
      </c>
      <c r="D348" s="28">
        <f>F348</f>
        <v>9.909</v>
      </c>
      <c r="E348" s="28">
        <f>F348</f>
        <v>9.909</v>
      </c>
      <c r="F348" s="28">
        <f>ROUND(9.909,4)</f>
        <v>9.909</v>
      </c>
      <c r="G348" s="25"/>
      <c r="H348" s="26"/>
    </row>
    <row r="349" spans="1:8" ht="12.75" customHeight="1">
      <c r="A349" s="23">
        <v>42723</v>
      </c>
      <c r="B349" s="23"/>
      <c r="C349" s="28">
        <f>ROUND(9.86915778333333,4)</f>
        <v>9.8692</v>
      </c>
      <c r="D349" s="28">
        <f>F349</f>
        <v>10.0444</v>
      </c>
      <c r="E349" s="28">
        <f>F349</f>
        <v>10.0444</v>
      </c>
      <c r="F349" s="28">
        <f>ROUND(10.0444,4)</f>
        <v>10.0444</v>
      </c>
      <c r="G349" s="25"/>
      <c r="H349" s="26"/>
    </row>
    <row r="350" spans="1:8" ht="12.75" customHeight="1">
      <c r="A350" s="23">
        <v>42807</v>
      </c>
      <c r="B350" s="23"/>
      <c r="C350" s="28">
        <f>ROUND(9.86915778333333,4)</f>
        <v>9.8692</v>
      </c>
      <c r="D350" s="28">
        <f>F350</f>
        <v>10.1766</v>
      </c>
      <c r="E350" s="28">
        <f>F350</f>
        <v>10.1766</v>
      </c>
      <c r="F350" s="28">
        <f>ROUND(10.1766,4)</f>
        <v>10.1766</v>
      </c>
      <c r="G350" s="25"/>
      <c r="H350" s="26"/>
    </row>
    <row r="351" spans="1:8" ht="12.75" customHeight="1">
      <c r="A351" s="23">
        <v>42905</v>
      </c>
      <c r="B351" s="23"/>
      <c r="C351" s="28">
        <f>ROUND(9.86915778333333,4)</f>
        <v>9.8692</v>
      </c>
      <c r="D351" s="28">
        <f>F351</f>
        <v>10.3339</v>
      </c>
      <c r="E351" s="28">
        <f>F351</f>
        <v>10.3339</v>
      </c>
      <c r="F351" s="28">
        <f>ROUND(10.3339,4)</f>
        <v>10.3339</v>
      </c>
      <c r="G351" s="25"/>
      <c r="H351" s="26"/>
    </row>
    <row r="352" spans="1:8" ht="12.75" customHeight="1">
      <c r="A352" s="23" t="s">
        <v>81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ROUND(9.98061513007618,4)</f>
        <v>9.9806</v>
      </c>
      <c r="D353" s="28">
        <f>F353</f>
        <v>10.0297</v>
      </c>
      <c r="E353" s="28">
        <f>F353</f>
        <v>10.0297</v>
      </c>
      <c r="F353" s="28">
        <f>ROUND(10.0297,4)</f>
        <v>10.0297</v>
      </c>
      <c r="G353" s="25"/>
      <c r="H353" s="26"/>
    </row>
    <row r="354" spans="1:8" ht="12.75" customHeight="1">
      <c r="A354" s="23">
        <v>42723</v>
      </c>
      <c r="B354" s="23"/>
      <c r="C354" s="28">
        <f>ROUND(9.98061513007618,4)</f>
        <v>9.9806</v>
      </c>
      <c r="D354" s="28">
        <f>F354</f>
        <v>10.2039</v>
      </c>
      <c r="E354" s="28">
        <f>F354</f>
        <v>10.2039</v>
      </c>
      <c r="F354" s="28">
        <f>ROUND(10.2039,4)</f>
        <v>10.2039</v>
      </c>
      <c r="G354" s="25"/>
      <c r="H354" s="26"/>
    </row>
    <row r="355" spans="1:8" ht="12.75" customHeight="1">
      <c r="A355" s="23">
        <v>42807</v>
      </c>
      <c r="B355" s="23"/>
      <c r="C355" s="28">
        <f>ROUND(9.98061513007618,4)</f>
        <v>9.9806</v>
      </c>
      <c r="D355" s="28">
        <f>F355</f>
        <v>10.3655</v>
      </c>
      <c r="E355" s="28">
        <f>F355</f>
        <v>10.3655</v>
      </c>
      <c r="F355" s="28">
        <f>ROUND(10.3655,4)</f>
        <v>10.3655</v>
      </c>
      <c r="G355" s="25"/>
      <c r="H355" s="26"/>
    </row>
    <row r="356" spans="1:8" ht="12.75" customHeight="1">
      <c r="A356" s="23">
        <v>42905</v>
      </c>
      <c r="B356" s="23"/>
      <c r="C356" s="28">
        <f>ROUND(9.98061513007618,4)</f>
        <v>9.9806</v>
      </c>
      <c r="D356" s="28">
        <f>F356</f>
        <v>10.5537</v>
      </c>
      <c r="E356" s="28">
        <f>F356</f>
        <v>10.5537</v>
      </c>
      <c r="F356" s="28">
        <f>ROUND(10.5537,4)</f>
        <v>10.5537</v>
      </c>
      <c r="G356" s="25"/>
      <c r="H356" s="26"/>
    </row>
    <row r="357" spans="1:8" ht="12.75" customHeight="1">
      <c r="A357" s="23" t="s">
        <v>82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ROUND(4.58617011619463,4)</f>
        <v>4.5862</v>
      </c>
      <c r="D358" s="28">
        <f>F358</f>
        <v>4.5859</v>
      </c>
      <c r="E358" s="28">
        <f>F358</f>
        <v>4.5859</v>
      </c>
      <c r="F358" s="28">
        <f>ROUND(4.5859,4)</f>
        <v>4.5859</v>
      </c>
      <c r="G358" s="25"/>
      <c r="H358" s="26"/>
    </row>
    <row r="359" spans="1:8" ht="12.75" customHeight="1">
      <c r="A359" s="23">
        <v>42723</v>
      </c>
      <c r="B359" s="23"/>
      <c r="C359" s="28">
        <f>ROUND(4.58617011619463,4)</f>
        <v>4.5862</v>
      </c>
      <c r="D359" s="28">
        <f>F359</f>
        <v>4.5745</v>
      </c>
      <c r="E359" s="28">
        <f>F359</f>
        <v>4.5745</v>
      </c>
      <c r="F359" s="28">
        <f>ROUND(4.5745,4)</f>
        <v>4.5745</v>
      </c>
      <c r="G359" s="25"/>
      <c r="H359" s="26"/>
    </row>
    <row r="360" spans="1:8" ht="12.75" customHeight="1">
      <c r="A360" s="23">
        <v>42807</v>
      </c>
      <c r="B360" s="23"/>
      <c r="C360" s="28">
        <f>ROUND(4.58617011619463,4)</f>
        <v>4.5862</v>
      </c>
      <c r="D360" s="28">
        <f>F360</f>
        <v>4.57</v>
      </c>
      <c r="E360" s="28">
        <f>F360</f>
        <v>4.57</v>
      </c>
      <c r="F360" s="28">
        <f>ROUND(4.57,4)</f>
        <v>4.57</v>
      </c>
      <c r="G360" s="25"/>
      <c r="H360" s="26"/>
    </row>
    <row r="361" spans="1:8" ht="12.75" customHeight="1">
      <c r="A361" s="23" t="s">
        <v>83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42632</v>
      </c>
      <c r="B362" s="23"/>
      <c r="C362" s="28">
        <f>ROUND(13.4723333333333,4)</f>
        <v>13.4723</v>
      </c>
      <c r="D362" s="28">
        <f>F362</f>
        <v>13.5384</v>
      </c>
      <c r="E362" s="28">
        <f>F362</f>
        <v>13.5384</v>
      </c>
      <c r="F362" s="28">
        <f>ROUND(13.5384,4)</f>
        <v>13.5384</v>
      </c>
      <c r="G362" s="25"/>
      <c r="H362" s="26"/>
    </row>
    <row r="363" spans="1:8" ht="12.75" customHeight="1">
      <c r="A363" s="23">
        <v>42723</v>
      </c>
      <c r="B363" s="23"/>
      <c r="C363" s="28">
        <f>ROUND(13.4723333333333,4)</f>
        <v>13.4723</v>
      </c>
      <c r="D363" s="28">
        <f>F363</f>
        <v>13.7768</v>
      </c>
      <c r="E363" s="28">
        <f>F363</f>
        <v>13.7768</v>
      </c>
      <c r="F363" s="28">
        <f>ROUND(13.7768,4)</f>
        <v>13.7768</v>
      </c>
      <c r="G363" s="25"/>
      <c r="H363" s="26"/>
    </row>
    <row r="364" spans="1:8" ht="12.75" customHeight="1">
      <c r="A364" s="23">
        <v>42807</v>
      </c>
      <c r="B364" s="23"/>
      <c r="C364" s="28">
        <f>ROUND(13.4723333333333,4)</f>
        <v>13.4723</v>
      </c>
      <c r="D364" s="28">
        <f>F364</f>
        <v>13.9975</v>
      </c>
      <c r="E364" s="28">
        <f>F364</f>
        <v>13.9975</v>
      </c>
      <c r="F364" s="28">
        <f>ROUND(13.9975,4)</f>
        <v>13.9975</v>
      </c>
      <c r="G364" s="25"/>
      <c r="H364" s="26"/>
    </row>
    <row r="365" spans="1:8" ht="12.75" customHeight="1">
      <c r="A365" s="23">
        <v>42905</v>
      </c>
      <c r="B365" s="23"/>
      <c r="C365" s="28">
        <f>ROUND(13.4723333333333,4)</f>
        <v>13.4723</v>
      </c>
      <c r="D365" s="28">
        <f>F365</f>
        <v>14.2561</v>
      </c>
      <c r="E365" s="28">
        <f>F365</f>
        <v>14.2561</v>
      </c>
      <c r="F365" s="28">
        <f>ROUND(14.2561,4)</f>
        <v>14.2561</v>
      </c>
      <c r="G365" s="25"/>
      <c r="H365" s="26"/>
    </row>
    <row r="366" spans="1:8" ht="12.75" customHeight="1">
      <c r="A366" s="23">
        <v>42996</v>
      </c>
      <c r="B366" s="23"/>
      <c r="C366" s="28">
        <f>ROUND(13.4723333333333,4)</f>
        <v>13.4723</v>
      </c>
      <c r="D366" s="28">
        <f>F366</f>
        <v>14.5006</v>
      </c>
      <c r="E366" s="28">
        <f>F366</f>
        <v>14.5006</v>
      </c>
      <c r="F366" s="28">
        <f>ROUND(14.5006,4)</f>
        <v>14.5006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42632</v>
      </c>
      <c r="B368" s="23"/>
      <c r="C368" s="28">
        <f>ROUND(13.4723333333333,4)</f>
        <v>13.4723</v>
      </c>
      <c r="D368" s="28">
        <f>F368</f>
        <v>13.5384</v>
      </c>
      <c r="E368" s="28">
        <f>F368</f>
        <v>13.5384</v>
      </c>
      <c r="F368" s="28">
        <f>ROUND(13.5384,4)</f>
        <v>13.5384</v>
      </c>
      <c r="G368" s="25"/>
      <c r="H368" s="26"/>
    </row>
    <row r="369" spans="1:8" ht="12.75" customHeight="1">
      <c r="A369" s="23">
        <v>42723</v>
      </c>
      <c r="B369" s="23"/>
      <c r="C369" s="28">
        <f>ROUND(13.4723333333333,4)</f>
        <v>13.4723</v>
      </c>
      <c r="D369" s="28">
        <f>F369</f>
        <v>13.7768</v>
      </c>
      <c r="E369" s="28">
        <f>F369</f>
        <v>13.7768</v>
      </c>
      <c r="F369" s="28">
        <f>ROUND(13.7768,4)</f>
        <v>13.7768</v>
      </c>
      <c r="G369" s="25"/>
      <c r="H369" s="26"/>
    </row>
    <row r="370" spans="1:8" ht="12.75" customHeight="1">
      <c r="A370" s="23">
        <v>42807</v>
      </c>
      <c r="B370" s="23"/>
      <c r="C370" s="28">
        <f>ROUND(13.4723333333333,4)</f>
        <v>13.4723</v>
      </c>
      <c r="D370" s="28">
        <f>F370</f>
        <v>13.9975</v>
      </c>
      <c r="E370" s="28">
        <f>F370</f>
        <v>13.9975</v>
      </c>
      <c r="F370" s="28">
        <f>ROUND(13.9975,4)</f>
        <v>13.9975</v>
      </c>
      <c r="G370" s="25"/>
      <c r="H370" s="26"/>
    </row>
    <row r="371" spans="1:8" ht="12.75" customHeight="1">
      <c r="A371" s="23">
        <v>42905</v>
      </c>
      <c r="B371" s="23"/>
      <c r="C371" s="28">
        <f>ROUND(13.4723333333333,4)</f>
        <v>13.4723</v>
      </c>
      <c r="D371" s="28">
        <f>F371</f>
        <v>14.2561</v>
      </c>
      <c r="E371" s="28">
        <f>F371</f>
        <v>14.2561</v>
      </c>
      <c r="F371" s="28">
        <f>ROUND(14.2561,4)</f>
        <v>14.2561</v>
      </c>
      <c r="G371" s="25"/>
      <c r="H371" s="26"/>
    </row>
    <row r="372" spans="1:8" ht="12.75" customHeight="1">
      <c r="A372" s="23">
        <v>42996</v>
      </c>
      <c r="B372" s="23"/>
      <c r="C372" s="28">
        <f>ROUND(13.4723333333333,4)</f>
        <v>13.4723</v>
      </c>
      <c r="D372" s="28">
        <f>F372</f>
        <v>14.5006</v>
      </c>
      <c r="E372" s="28">
        <f>F372</f>
        <v>14.5006</v>
      </c>
      <c r="F372" s="28">
        <f>ROUND(14.5006,4)</f>
        <v>14.5006</v>
      </c>
      <c r="G372" s="25"/>
      <c r="H372" s="26"/>
    </row>
    <row r="373" spans="1:8" ht="12.75" customHeight="1">
      <c r="A373" s="23">
        <v>43087</v>
      </c>
      <c r="B373" s="23"/>
      <c r="C373" s="28">
        <f>ROUND(13.4723333333333,4)</f>
        <v>13.4723</v>
      </c>
      <c r="D373" s="28">
        <f>F373</f>
        <v>14.75</v>
      </c>
      <c r="E373" s="28">
        <f>F373</f>
        <v>14.75</v>
      </c>
      <c r="F373" s="28">
        <f>ROUND(14.75,4)</f>
        <v>14.75</v>
      </c>
      <c r="G373" s="25"/>
      <c r="H373" s="26"/>
    </row>
    <row r="374" spans="1:8" ht="12.75" customHeight="1">
      <c r="A374" s="23">
        <v>43175</v>
      </c>
      <c r="B374" s="23"/>
      <c r="C374" s="28">
        <f>ROUND(13.4723333333333,4)</f>
        <v>13.4723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ROUND(13.4723333333333,4)</f>
        <v>13.4723</v>
      </c>
      <c r="D375" s="28">
        <f>F375</f>
        <v>14.9995</v>
      </c>
      <c r="E375" s="28">
        <f>F375</f>
        <v>14.9995</v>
      </c>
      <c r="F375" s="28">
        <f>ROUND(14.9995,4)</f>
        <v>14.9995</v>
      </c>
      <c r="G375" s="25"/>
      <c r="H375" s="26"/>
    </row>
    <row r="376" spans="1:8" ht="12.75" customHeight="1">
      <c r="A376" s="23">
        <v>43269</v>
      </c>
      <c r="B376" s="23"/>
      <c r="C376" s="28">
        <f>ROUND(13.4723333333333,4)</f>
        <v>13.4723</v>
      </c>
      <c r="D376" s="28">
        <f>F376</f>
        <v>15.2489</v>
      </c>
      <c r="E376" s="28">
        <f>F376</f>
        <v>15.2489</v>
      </c>
      <c r="F376" s="28">
        <f>ROUND(15.2489,4)</f>
        <v>15.2489</v>
      </c>
      <c r="G376" s="25"/>
      <c r="H376" s="26"/>
    </row>
    <row r="377" spans="1:8" ht="12.75" customHeight="1">
      <c r="A377" s="23">
        <v>43360</v>
      </c>
      <c r="B377" s="23"/>
      <c r="C377" s="28">
        <f>ROUND(13.4723333333333,4)</f>
        <v>13.4723</v>
      </c>
      <c r="D377" s="28">
        <f>F377</f>
        <v>15.5045</v>
      </c>
      <c r="E377" s="28">
        <f>F377</f>
        <v>15.5045</v>
      </c>
      <c r="F377" s="28">
        <f>ROUND(15.5045,4)</f>
        <v>15.5045</v>
      </c>
      <c r="G377" s="25"/>
      <c r="H377" s="26"/>
    </row>
    <row r="378" spans="1:8" ht="12.75" customHeight="1">
      <c r="A378" s="23">
        <v>43448</v>
      </c>
      <c r="B378" s="23"/>
      <c r="C378" s="28">
        <f>ROUND(13.4723333333333,4)</f>
        <v>13.4723</v>
      </c>
      <c r="D378" s="28">
        <f>F378</f>
        <v>15.7714</v>
      </c>
      <c r="E378" s="28">
        <f>F378</f>
        <v>15.7714</v>
      </c>
      <c r="F378" s="28">
        <f>ROUND(15.7714,4)</f>
        <v>15.7714</v>
      </c>
      <c r="G378" s="25"/>
      <c r="H378" s="26"/>
    </row>
    <row r="379" spans="1:8" ht="12.75" customHeight="1">
      <c r="A379" s="23">
        <v>43542</v>
      </c>
      <c r="B379" s="23"/>
      <c r="C379" s="28">
        <f>ROUND(13.4723333333333,4)</f>
        <v>13.4723</v>
      </c>
      <c r="D379" s="28">
        <f>F379</f>
        <v>16.0565</v>
      </c>
      <c r="E379" s="28">
        <f>F379</f>
        <v>16.0565</v>
      </c>
      <c r="F379" s="28">
        <f>ROUND(16.0565,4)</f>
        <v>16.0565</v>
      </c>
      <c r="G379" s="25"/>
      <c r="H379" s="26"/>
    </row>
    <row r="380" spans="1:8" ht="12.75" customHeight="1">
      <c r="A380" s="23">
        <v>43630</v>
      </c>
      <c r="B380" s="23"/>
      <c r="C380" s="28">
        <f>ROUND(13.4723333333333,4)</f>
        <v>13.4723</v>
      </c>
      <c r="D380" s="28">
        <f>F380</f>
        <v>16.3234</v>
      </c>
      <c r="E380" s="28">
        <f>F380</f>
        <v>16.3234</v>
      </c>
      <c r="F380" s="28">
        <f>ROUND(16.3234,4)</f>
        <v>16.3234</v>
      </c>
      <c r="G380" s="25"/>
      <c r="H380" s="26"/>
    </row>
    <row r="381" spans="1:8" ht="12.75" customHeight="1">
      <c r="A381" s="23">
        <v>43724</v>
      </c>
      <c r="B381" s="23"/>
      <c r="C381" s="28">
        <f>ROUND(13.4723333333333,4)</f>
        <v>13.4723</v>
      </c>
      <c r="D381" s="28">
        <f>F381</f>
        <v>16.6085</v>
      </c>
      <c r="E381" s="28">
        <f>F381</f>
        <v>16.6085</v>
      </c>
      <c r="F381" s="28">
        <f>ROUND(16.6085,4)</f>
        <v>16.6085</v>
      </c>
      <c r="G381" s="25"/>
      <c r="H381" s="26"/>
    </row>
    <row r="382" spans="1:8" ht="12.75" customHeight="1">
      <c r="A382" s="23" t="s">
        <v>85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42632</v>
      </c>
      <c r="B383" s="23"/>
      <c r="C383" s="28">
        <f>ROUND(1.3641487781828,4)</f>
        <v>1.3641</v>
      </c>
      <c r="D383" s="28">
        <f>F383</f>
        <v>1.3475</v>
      </c>
      <c r="E383" s="28">
        <f>F383</f>
        <v>1.3475</v>
      </c>
      <c r="F383" s="28">
        <f>ROUND(1.3475,4)</f>
        <v>1.3475</v>
      </c>
      <c r="G383" s="25"/>
      <c r="H383" s="26"/>
    </row>
    <row r="384" spans="1:8" ht="12.75" customHeight="1">
      <c r="A384" s="23">
        <v>42723</v>
      </c>
      <c r="B384" s="23"/>
      <c r="C384" s="28">
        <f>ROUND(1.3641487781828,4)</f>
        <v>1.3641</v>
      </c>
      <c r="D384" s="28">
        <f>F384</f>
        <v>1.2875</v>
      </c>
      <c r="E384" s="28">
        <f>F384</f>
        <v>1.2875</v>
      </c>
      <c r="F384" s="28">
        <f>ROUND(1.2875,4)</f>
        <v>1.2875</v>
      </c>
      <c r="G384" s="25"/>
      <c r="H384" s="26"/>
    </row>
    <row r="385" spans="1:8" ht="12.75" customHeight="1">
      <c r="A385" s="23">
        <v>42807</v>
      </c>
      <c r="B385" s="23"/>
      <c r="C385" s="28">
        <f>ROUND(1.3641487781828,4)</f>
        <v>1.3641</v>
      </c>
      <c r="D385" s="28">
        <f>F385</f>
        <v>1.2376</v>
      </c>
      <c r="E385" s="28">
        <f>F385</f>
        <v>1.2376</v>
      </c>
      <c r="F385" s="28">
        <f>ROUND(1.2376,4)</f>
        <v>1.2376</v>
      </c>
      <c r="G385" s="25"/>
      <c r="H385" s="26"/>
    </row>
    <row r="386" spans="1:8" ht="12.75" customHeight="1">
      <c r="A386" s="23">
        <v>42905</v>
      </c>
      <c r="B386" s="23"/>
      <c r="C386" s="28">
        <f>ROUND(1.3641487781828,4)</f>
        <v>1.3641</v>
      </c>
      <c r="D386" s="28">
        <f>F386</f>
        <v>1.184</v>
      </c>
      <c r="E386" s="28">
        <f>F386</f>
        <v>1.184</v>
      </c>
      <c r="F386" s="28">
        <f>ROUND(1.184,4)</f>
        <v>1.184</v>
      </c>
      <c r="G386" s="25"/>
      <c r="H386" s="26"/>
    </row>
    <row r="387" spans="1:8" ht="12.75" customHeight="1">
      <c r="A387" s="23" t="s">
        <v>86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ROUND(589.291,3)</f>
        <v>589.291</v>
      </c>
      <c r="D388" s="29">
        <f>F388</f>
        <v>598.044</v>
      </c>
      <c r="E388" s="29">
        <f>F388</f>
        <v>598.044</v>
      </c>
      <c r="F388" s="29">
        <f>ROUND(598.044,3)</f>
        <v>598.044</v>
      </c>
      <c r="G388" s="25"/>
      <c r="H388" s="26"/>
    </row>
    <row r="389" spans="1:8" ht="12.75" customHeight="1">
      <c r="A389" s="23">
        <v>42768</v>
      </c>
      <c r="B389" s="23"/>
      <c r="C389" s="29">
        <f>ROUND(589.291,3)</f>
        <v>589.291</v>
      </c>
      <c r="D389" s="29">
        <f>F389</f>
        <v>609.651</v>
      </c>
      <c r="E389" s="29">
        <f>F389</f>
        <v>609.651</v>
      </c>
      <c r="F389" s="29">
        <f>ROUND(609.651,3)</f>
        <v>609.651</v>
      </c>
      <c r="G389" s="25"/>
      <c r="H389" s="26"/>
    </row>
    <row r="390" spans="1:8" ht="12.75" customHeight="1">
      <c r="A390" s="23">
        <v>42859</v>
      </c>
      <c r="B390" s="23"/>
      <c r="C390" s="29">
        <f>ROUND(589.291,3)</f>
        <v>589.291</v>
      </c>
      <c r="D390" s="29">
        <f>F390</f>
        <v>622.016</v>
      </c>
      <c r="E390" s="29">
        <f>F390</f>
        <v>622.016</v>
      </c>
      <c r="F390" s="29">
        <f>ROUND(622.016,3)</f>
        <v>622.016</v>
      </c>
      <c r="G390" s="25"/>
      <c r="H390" s="26"/>
    </row>
    <row r="391" spans="1:8" ht="12.75" customHeight="1">
      <c r="A391" s="23">
        <v>42950</v>
      </c>
      <c r="B391" s="23"/>
      <c r="C391" s="29">
        <f>ROUND(589.291,3)</f>
        <v>589.291</v>
      </c>
      <c r="D391" s="29">
        <f>F391</f>
        <v>635.168</v>
      </c>
      <c r="E391" s="29">
        <f>F391</f>
        <v>635.168</v>
      </c>
      <c r="F391" s="29">
        <f>ROUND(635.168,3)</f>
        <v>635.168</v>
      </c>
      <c r="G391" s="25"/>
      <c r="H391" s="26"/>
    </row>
    <row r="392" spans="1:8" ht="12.75" customHeight="1">
      <c r="A392" s="23" t="s">
        <v>87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ROUND(501.114,3)</f>
        <v>501.114</v>
      </c>
      <c r="D393" s="29">
        <f>F393</f>
        <v>508.557</v>
      </c>
      <c r="E393" s="29">
        <f>F393</f>
        <v>508.557</v>
      </c>
      <c r="F393" s="29">
        <f>ROUND(508.557,3)</f>
        <v>508.557</v>
      </c>
      <c r="G393" s="25"/>
      <c r="H393" s="26"/>
    </row>
    <row r="394" spans="1:8" ht="12.75" customHeight="1">
      <c r="A394" s="23">
        <v>42768</v>
      </c>
      <c r="B394" s="23"/>
      <c r="C394" s="29">
        <f>ROUND(501.114,3)</f>
        <v>501.114</v>
      </c>
      <c r="D394" s="29">
        <f>F394</f>
        <v>518.427</v>
      </c>
      <c r="E394" s="29">
        <f>F394</f>
        <v>518.427</v>
      </c>
      <c r="F394" s="29">
        <f>ROUND(518.427,3)</f>
        <v>518.427</v>
      </c>
      <c r="G394" s="25"/>
      <c r="H394" s="26"/>
    </row>
    <row r="395" spans="1:8" ht="12.75" customHeight="1">
      <c r="A395" s="23">
        <v>42859</v>
      </c>
      <c r="B395" s="23"/>
      <c r="C395" s="29">
        <f>ROUND(501.114,3)</f>
        <v>501.114</v>
      </c>
      <c r="D395" s="29">
        <f>F395</f>
        <v>528.942</v>
      </c>
      <c r="E395" s="29">
        <f>F395</f>
        <v>528.942</v>
      </c>
      <c r="F395" s="29">
        <f>ROUND(528.942,3)</f>
        <v>528.942</v>
      </c>
      <c r="G395" s="25"/>
      <c r="H395" s="26"/>
    </row>
    <row r="396" spans="1:8" ht="12.75" customHeight="1">
      <c r="A396" s="23">
        <v>42950</v>
      </c>
      <c r="B396" s="23"/>
      <c r="C396" s="29">
        <f>ROUND(501.114,3)</f>
        <v>501.114</v>
      </c>
      <c r="D396" s="29">
        <f>F396</f>
        <v>540.127</v>
      </c>
      <c r="E396" s="29">
        <f>F396</f>
        <v>540.127</v>
      </c>
      <c r="F396" s="29">
        <f>ROUND(540.127,3)</f>
        <v>540.127</v>
      </c>
      <c r="G396" s="25"/>
      <c r="H396" s="26"/>
    </row>
    <row r="397" spans="1:8" ht="12.75" customHeight="1">
      <c r="A397" s="23" t="s">
        <v>88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ROUND(585.516,3)</f>
        <v>585.516</v>
      </c>
      <c r="D398" s="29">
        <f>F398</f>
        <v>594.213</v>
      </c>
      <c r="E398" s="29">
        <f>F398</f>
        <v>594.213</v>
      </c>
      <c r="F398" s="29">
        <f>ROUND(594.213,3)</f>
        <v>594.213</v>
      </c>
      <c r="G398" s="25"/>
      <c r="H398" s="26"/>
    </row>
    <row r="399" spans="1:8" ht="12.75" customHeight="1">
      <c r="A399" s="23">
        <v>42768</v>
      </c>
      <c r="B399" s="23"/>
      <c r="C399" s="29">
        <f>ROUND(585.516,3)</f>
        <v>585.516</v>
      </c>
      <c r="D399" s="29">
        <f>F399</f>
        <v>605.745</v>
      </c>
      <c r="E399" s="29">
        <f>F399</f>
        <v>605.745</v>
      </c>
      <c r="F399" s="29">
        <f>ROUND(605.745,3)</f>
        <v>605.745</v>
      </c>
      <c r="G399" s="25"/>
      <c r="H399" s="26"/>
    </row>
    <row r="400" spans="1:8" ht="12.75" customHeight="1">
      <c r="A400" s="23">
        <v>42859</v>
      </c>
      <c r="B400" s="23"/>
      <c r="C400" s="29">
        <f>ROUND(585.516,3)</f>
        <v>585.516</v>
      </c>
      <c r="D400" s="29">
        <f>F400</f>
        <v>618.031</v>
      </c>
      <c r="E400" s="29">
        <f>F400</f>
        <v>618.031</v>
      </c>
      <c r="F400" s="29">
        <f>ROUND(618.031,3)</f>
        <v>618.031</v>
      </c>
      <c r="G400" s="25"/>
      <c r="H400" s="26"/>
    </row>
    <row r="401" spans="1:8" ht="12.75" customHeight="1">
      <c r="A401" s="23">
        <v>42950</v>
      </c>
      <c r="B401" s="23"/>
      <c r="C401" s="29">
        <f>ROUND(585.516,3)</f>
        <v>585.516</v>
      </c>
      <c r="D401" s="29">
        <f>F401</f>
        <v>631.1</v>
      </c>
      <c r="E401" s="29">
        <f>F401</f>
        <v>631.1</v>
      </c>
      <c r="F401" s="29">
        <f>ROUND(631.1,3)</f>
        <v>631.1</v>
      </c>
      <c r="G401" s="25"/>
      <c r="H401" s="26"/>
    </row>
    <row r="402" spans="1:8" ht="12.75" customHeight="1">
      <c r="A402" s="23" t="s">
        <v>89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ROUND(534.798,3)</f>
        <v>534.798</v>
      </c>
      <c r="D403" s="29">
        <f>F403</f>
        <v>542.742</v>
      </c>
      <c r="E403" s="29">
        <f>F403</f>
        <v>542.742</v>
      </c>
      <c r="F403" s="29">
        <f>ROUND(542.742,3)</f>
        <v>542.742</v>
      </c>
      <c r="G403" s="25"/>
      <c r="H403" s="26"/>
    </row>
    <row r="404" spans="1:8" ht="12.75" customHeight="1">
      <c r="A404" s="23">
        <v>42768</v>
      </c>
      <c r="B404" s="23"/>
      <c r="C404" s="29">
        <f>ROUND(534.798,3)</f>
        <v>534.798</v>
      </c>
      <c r="D404" s="29">
        <f>F404</f>
        <v>553.275</v>
      </c>
      <c r="E404" s="29">
        <f>F404</f>
        <v>553.275</v>
      </c>
      <c r="F404" s="29">
        <f>ROUND(553.275,3)</f>
        <v>553.275</v>
      </c>
      <c r="G404" s="25"/>
      <c r="H404" s="26"/>
    </row>
    <row r="405" spans="1:8" ht="12.75" customHeight="1">
      <c r="A405" s="23">
        <v>42859</v>
      </c>
      <c r="B405" s="23"/>
      <c r="C405" s="29">
        <f>ROUND(534.798,3)</f>
        <v>534.798</v>
      </c>
      <c r="D405" s="29">
        <f>F405</f>
        <v>564.496</v>
      </c>
      <c r="E405" s="29">
        <f>F405</f>
        <v>564.496</v>
      </c>
      <c r="F405" s="29">
        <f>ROUND(564.496,3)</f>
        <v>564.496</v>
      </c>
      <c r="G405" s="25"/>
      <c r="H405" s="26"/>
    </row>
    <row r="406" spans="1:8" ht="12.75" customHeight="1">
      <c r="A406" s="23">
        <v>42950</v>
      </c>
      <c r="B406" s="23"/>
      <c r="C406" s="29">
        <f>ROUND(534.798,3)</f>
        <v>534.798</v>
      </c>
      <c r="D406" s="29">
        <f>F406</f>
        <v>576.433</v>
      </c>
      <c r="E406" s="29">
        <f>F406</f>
        <v>576.433</v>
      </c>
      <c r="F406" s="29">
        <f>ROUND(576.433,3)</f>
        <v>576.433</v>
      </c>
      <c r="G406" s="25"/>
      <c r="H406" s="26"/>
    </row>
    <row r="407" spans="1:8" ht="12.75" customHeight="1">
      <c r="A407" s="23" t="s">
        <v>90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ROUND(247.751330440846,3)</f>
        <v>247.751</v>
      </c>
      <c r="D408" s="29">
        <f>F408</f>
        <v>251.444</v>
      </c>
      <c r="E408" s="29">
        <f>F408</f>
        <v>251.444</v>
      </c>
      <c r="F408" s="29">
        <f>ROUND(251.444,3)</f>
        <v>251.444</v>
      </c>
      <c r="G408" s="25"/>
      <c r="H408" s="26"/>
    </row>
    <row r="409" spans="1:8" ht="12.75" customHeight="1">
      <c r="A409" s="23">
        <v>42768</v>
      </c>
      <c r="B409" s="23"/>
      <c r="C409" s="29">
        <f>ROUND(247.751330440846,3)</f>
        <v>247.751</v>
      </c>
      <c r="D409" s="29">
        <f>F409</f>
        <v>256.339</v>
      </c>
      <c r="E409" s="29">
        <f>F409</f>
        <v>256.339</v>
      </c>
      <c r="F409" s="29">
        <f>ROUND(256.339,3)</f>
        <v>256.339</v>
      </c>
      <c r="G409" s="25"/>
      <c r="H409" s="26"/>
    </row>
    <row r="410" spans="1:8" ht="12.75" customHeight="1">
      <c r="A410" s="23">
        <v>42859</v>
      </c>
      <c r="B410" s="23"/>
      <c r="C410" s="29">
        <f>ROUND(247.751330440846,3)</f>
        <v>247.751</v>
      </c>
      <c r="D410" s="29">
        <f>F410</f>
        <v>261.553</v>
      </c>
      <c r="E410" s="29">
        <f>F410</f>
        <v>261.553</v>
      </c>
      <c r="F410" s="29">
        <f>ROUND(261.553,3)</f>
        <v>261.553</v>
      </c>
      <c r="G410" s="25"/>
      <c r="H410" s="26"/>
    </row>
    <row r="411" spans="1:8" ht="12.75" customHeight="1">
      <c r="A411" s="23">
        <v>42950</v>
      </c>
      <c r="B411" s="23"/>
      <c r="C411" s="29">
        <f>ROUND(247.751330440846,3)</f>
        <v>247.751</v>
      </c>
      <c r="D411" s="29">
        <f>F411</f>
        <v>267.098</v>
      </c>
      <c r="E411" s="29">
        <f>F411</f>
        <v>267.098</v>
      </c>
      <c r="F411" s="29">
        <f>ROUND(267.098,3)</f>
        <v>267.098</v>
      </c>
      <c r="G411" s="25"/>
      <c r="H411" s="26"/>
    </row>
    <row r="412" spans="1:8" ht="12.75" customHeight="1">
      <c r="A412" s="23" t="s">
        <v>91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42677</v>
      </c>
      <c r="B413" s="23"/>
      <c r="C413" s="29">
        <f>ROUND(670.661193678387,3)</f>
        <v>670.661</v>
      </c>
      <c r="D413" s="29">
        <f>F413</f>
        <v>680.93</v>
      </c>
      <c r="E413" s="29">
        <f>F413</f>
        <v>680.93</v>
      </c>
      <c r="F413" s="29">
        <f>ROUND(680.93,3)</f>
        <v>680.93</v>
      </c>
      <c r="G413" s="25"/>
      <c r="H413" s="26"/>
    </row>
    <row r="414" spans="1:8" ht="12.75" customHeight="1">
      <c r="A414" s="23">
        <v>42768</v>
      </c>
      <c r="B414" s="23"/>
      <c r="C414" s="29">
        <f>ROUND(670.661193678387,3)</f>
        <v>670.661</v>
      </c>
      <c r="D414" s="29">
        <f>F414</f>
        <v>694.163</v>
      </c>
      <c r="E414" s="29">
        <f>F414</f>
        <v>694.163</v>
      </c>
      <c r="F414" s="29">
        <f>ROUND(694.163,3)</f>
        <v>694.163</v>
      </c>
      <c r="G414" s="25"/>
      <c r="H414" s="26"/>
    </row>
    <row r="415" spans="1:8" ht="12.75" customHeight="1">
      <c r="A415" s="23">
        <v>42859</v>
      </c>
      <c r="B415" s="23"/>
      <c r="C415" s="29">
        <f>ROUND(670.661193678387,3)</f>
        <v>670.661</v>
      </c>
      <c r="D415" s="29">
        <f>F415</f>
        <v>707.827</v>
      </c>
      <c r="E415" s="29">
        <f>F415</f>
        <v>707.827</v>
      </c>
      <c r="F415" s="29">
        <f>ROUND(707.827,3)</f>
        <v>707.827</v>
      </c>
      <c r="G415" s="25"/>
      <c r="H415" s="26"/>
    </row>
    <row r="416" spans="1:8" ht="12.75" customHeight="1">
      <c r="A416" s="23">
        <v>42950</v>
      </c>
      <c r="B416" s="23"/>
      <c r="C416" s="29">
        <f>ROUND(670.661193678387,3)</f>
        <v>670.661</v>
      </c>
      <c r="D416" s="29">
        <f>F416</f>
        <v>721.671</v>
      </c>
      <c r="E416" s="29">
        <f>F416</f>
        <v>721.671</v>
      </c>
      <c r="F416" s="29">
        <f>ROUND(721.671,3)</f>
        <v>721.671</v>
      </c>
      <c r="G416" s="25"/>
      <c r="H416" s="26"/>
    </row>
    <row r="417" spans="1:8" ht="12.75" customHeight="1">
      <c r="A417" s="23" t="s">
        <v>92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42632</v>
      </c>
      <c r="B418" s="23"/>
      <c r="C418" s="25">
        <f>ROUND(23752.02,2)</f>
        <v>23752.02</v>
      </c>
      <c r="D418" s="25">
        <f>F418</f>
        <v>23856.38</v>
      </c>
      <c r="E418" s="25">
        <f>F418</f>
        <v>23856.38</v>
      </c>
      <c r="F418" s="25">
        <f>ROUND(23856.38,2)</f>
        <v>23856.38</v>
      </c>
      <c r="G418" s="25"/>
      <c r="H418" s="26"/>
    </row>
    <row r="419" spans="1:8" ht="12.75" customHeight="1">
      <c r="A419" s="23">
        <v>42723</v>
      </c>
      <c r="B419" s="23"/>
      <c r="C419" s="25">
        <f>ROUND(23752.02,2)</f>
        <v>23752.02</v>
      </c>
      <c r="D419" s="25">
        <f>F419</f>
        <v>24304.74</v>
      </c>
      <c r="E419" s="25">
        <f>F419</f>
        <v>24304.74</v>
      </c>
      <c r="F419" s="25">
        <f>ROUND(24304.74,2)</f>
        <v>24304.74</v>
      </c>
      <c r="G419" s="25"/>
      <c r="H419" s="26"/>
    </row>
    <row r="420" spans="1:8" ht="12.75" customHeight="1">
      <c r="A420" s="23">
        <v>42807</v>
      </c>
      <c r="B420" s="23"/>
      <c r="C420" s="25">
        <f>ROUND(23752.02,2)</f>
        <v>23752.02</v>
      </c>
      <c r="D420" s="25">
        <f>F420</f>
        <v>24723.78</v>
      </c>
      <c r="E420" s="25">
        <f>F420</f>
        <v>24723.78</v>
      </c>
      <c r="F420" s="25">
        <f>ROUND(24723.78,2)</f>
        <v>24723.78</v>
      </c>
      <c r="G420" s="25"/>
      <c r="H420" s="26"/>
    </row>
    <row r="421" spans="1:8" ht="12.75" customHeight="1">
      <c r="A421" s="23" t="s">
        <v>93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42634</v>
      </c>
      <c r="B422" s="23"/>
      <c r="C422" s="29">
        <f>ROUND(7.22,3)</f>
        <v>7.22</v>
      </c>
      <c r="D422" s="29">
        <f>ROUND(7.38,3)</f>
        <v>7.38</v>
      </c>
      <c r="E422" s="29">
        <f>ROUND(7.28,3)</f>
        <v>7.28</v>
      </c>
      <c r="F422" s="29">
        <f>ROUND(7.33,3)</f>
        <v>7.33</v>
      </c>
      <c r="G422" s="25"/>
      <c r="H422" s="26"/>
    </row>
    <row r="423" spans="1:8" ht="12.75" customHeight="1">
      <c r="A423" s="23">
        <v>42662</v>
      </c>
      <c r="B423" s="23"/>
      <c r="C423" s="29">
        <f>ROUND(7.22,3)</f>
        <v>7.22</v>
      </c>
      <c r="D423" s="29">
        <f>ROUND(7.4,3)</f>
        <v>7.4</v>
      </c>
      <c r="E423" s="29">
        <f>ROUND(7.3,3)</f>
        <v>7.3</v>
      </c>
      <c r="F423" s="29">
        <f>ROUND(7.35,3)</f>
        <v>7.35</v>
      </c>
      <c r="G423" s="25"/>
      <c r="H423" s="26"/>
    </row>
    <row r="424" spans="1:8" ht="12.75" customHeight="1">
      <c r="A424" s="23">
        <v>42690</v>
      </c>
      <c r="B424" s="23"/>
      <c r="C424" s="29">
        <f>ROUND(7.22,3)</f>
        <v>7.22</v>
      </c>
      <c r="D424" s="29">
        <f>ROUND(7.4,3)</f>
        <v>7.4</v>
      </c>
      <c r="E424" s="29">
        <f>ROUND(7.3,3)</f>
        <v>7.3</v>
      </c>
      <c r="F424" s="29">
        <f>ROUND(7.35,3)</f>
        <v>7.35</v>
      </c>
      <c r="G424" s="25"/>
      <c r="H424" s="26"/>
    </row>
    <row r="425" spans="1:8" ht="12.75" customHeight="1">
      <c r="A425" s="23">
        <v>42725</v>
      </c>
      <c r="B425" s="23"/>
      <c r="C425" s="29">
        <f>ROUND(7.22,3)</f>
        <v>7.22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42781</v>
      </c>
      <c r="B426" s="23"/>
      <c r="C426" s="29">
        <f>ROUND(7.22,3)</f>
        <v>7.22</v>
      </c>
      <c r="D426" s="29">
        <f>ROUND(7.43,3)</f>
        <v>7.43</v>
      </c>
      <c r="E426" s="29">
        <f>ROUND(7.33,3)</f>
        <v>7.33</v>
      </c>
      <c r="F426" s="29">
        <f>ROUND(7.38,3)</f>
        <v>7.38</v>
      </c>
      <c r="G426" s="25"/>
      <c r="H426" s="26"/>
    </row>
    <row r="427" spans="1:8" ht="12.75" customHeight="1">
      <c r="A427" s="23">
        <v>42809</v>
      </c>
      <c r="B427" s="23"/>
      <c r="C427" s="29">
        <f>ROUND(7.22,3)</f>
        <v>7.22</v>
      </c>
      <c r="D427" s="29">
        <f>ROUND(7.43,3)</f>
        <v>7.43</v>
      </c>
      <c r="E427" s="29">
        <f>ROUND(7.33,3)</f>
        <v>7.33</v>
      </c>
      <c r="F427" s="29">
        <f>ROUND(7.38,3)</f>
        <v>7.38</v>
      </c>
      <c r="G427" s="25"/>
      <c r="H427" s="26"/>
    </row>
    <row r="428" spans="1:8" ht="12.75" customHeight="1">
      <c r="A428" s="23">
        <v>42907</v>
      </c>
      <c r="B428" s="23"/>
      <c r="C428" s="29">
        <f>ROUND(7.22,3)</f>
        <v>7.22</v>
      </c>
      <c r="D428" s="29">
        <f>ROUND(7.44,3)</f>
        <v>7.44</v>
      </c>
      <c r="E428" s="29">
        <f>ROUND(7.34,3)</f>
        <v>7.34</v>
      </c>
      <c r="F428" s="29">
        <f>ROUND(7.39,3)</f>
        <v>7.39</v>
      </c>
      <c r="G428" s="25"/>
      <c r="H428" s="26"/>
    </row>
    <row r="429" spans="1:8" ht="12.75" customHeight="1">
      <c r="A429" s="23">
        <v>42998</v>
      </c>
      <c r="B429" s="23"/>
      <c r="C429" s="29">
        <f>ROUND(7.22,3)</f>
        <v>7.22</v>
      </c>
      <c r="D429" s="29">
        <f>ROUND(7.43,3)</f>
        <v>7.43</v>
      </c>
      <c r="E429" s="29">
        <f>ROUND(7.33,3)</f>
        <v>7.33</v>
      </c>
      <c r="F429" s="29">
        <f>ROUND(7.38,3)</f>
        <v>7.38</v>
      </c>
      <c r="G429" s="25"/>
      <c r="H429" s="26"/>
    </row>
    <row r="430" spans="1:8" ht="12.75" customHeight="1">
      <c r="A430" s="23">
        <v>43089</v>
      </c>
      <c r="B430" s="23"/>
      <c r="C430" s="29">
        <f>ROUND(7.22,3)</f>
        <v>7.22</v>
      </c>
      <c r="D430" s="29">
        <f>ROUND(7.41,3)</f>
        <v>7.41</v>
      </c>
      <c r="E430" s="29">
        <f>ROUND(7.31,3)</f>
        <v>7.31</v>
      </c>
      <c r="F430" s="29">
        <f>ROUND(7.36,3)</f>
        <v>7.36</v>
      </c>
      <c r="G430" s="25"/>
      <c r="H430" s="26"/>
    </row>
    <row r="431" spans="1:8" ht="12.75" customHeight="1">
      <c r="A431" s="23">
        <v>43179</v>
      </c>
      <c r="B431" s="23"/>
      <c r="C431" s="29">
        <f>ROUND(7.22,3)</f>
        <v>7.22</v>
      </c>
      <c r="D431" s="29">
        <f>ROUND(7.41,3)</f>
        <v>7.41</v>
      </c>
      <c r="E431" s="29">
        <f>ROUND(7.31,3)</f>
        <v>7.31</v>
      </c>
      <c r="F431" s="29">
        <f>ROUND(7.36,3)</f>
        <v>7.36</v>
      </c>
      <c r="G431" s="25"/>
      <c r="H431" s="26"/>
    </row>
    <row r="432" spans="1:8" ht="12.75" customHeight="1">
      <c r="A432" s="23">
        <v>43269</v>
      </c>
      <c r="B432" s="23"/>
      <c r="C432" s="29">
        <f>ROUND(7.22,3)</f>
        <v>7.22</v>
      </c>
      <c r="D432" s="29">
        <f>ROUND(7.4,3)</f>
        <v>7.4</v>
      </c>
      <c r="E432" s="29">
        <f>ROUND(7.3,3)</f>
        <v>7.3</v>
      </c>
      <c r="F432" s="29">
        <f>ROUND(7.35,3)</f>
        <v>7.35</v>
      </c>
      <c r="G432" s="25"/>
      <c r="H432" s="26"/>
    </row>
    <row r="433" spans="1:8" ht="12.75" customHeight="1">
      <c r="A433" s="23" t="s">
        <v>94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42677</v>
      </c>
      <c r="B434" s="23"/>
      <c r="C434" s="29">
        <f>ROUND(531.839,3)</f>
        <v>531.839</v>
      </c>
      <c r="D434" s="29">
        <f>F434</f>
        <v>539.739</v>
      </c>
      <c r="E434" s="29">
        <f>F434</f>
        <v>539.739</v>
      </c>
      <c r="F434" s="29">
        <f>ROUND(539.739,3)</f>
        <v>539.739</v>
      </c>
      <c r="G434" s="25"/>
      <c r="H434" s="26"/>
    </row>
    <row r="435" spans="1:8" ht="12.75" customHeight="1">
      <c r="A435" s="23">
        <v>42768</v>
      </c>
      <c r="B435" s="23"/>
      <c r="C435" s="29">
        <f>ROUND(531.839,3)</f>
        <v>531.839</v>
      </c>
      <c r="D435" s="29">
        <f>F435</f>
        <v>550.214</v>
      </c>
      <c r="E435" s="29">
        <f>F435</f>
        <v>550.214</v>
      </c>
      <c r="F435" s="29">
        <f>ROUND(550.214,3)</f>
        <v>550.214</v>
      </c>
      <c r="G435" s="25"/>
      <c r="H435" s="26"/>
    </row>
    <row r="436" spans="1:8" ht="12.75" customHeight="1">
      <c r="A436" s="23">
        <v>42859</v>
      </c>
      <c r="B436" s="23"/>
      <c r="C436" s="29">
        <f>ROUND(531.839,3)</f>
        <v>531.839</v>
      </c>
      <c r="D436" s="29">
        <f>F436</f>
        <v>561.373</v>
      </c>
      <c r="E436" s="29">
        <f>F436</f>
        <v>561.373</v>
      </c>
      <c r="F436" s="29">
        <f>ROUND(561.373,3)</f>
        <v>561.373</v>
      </c>
      <c r="G436" s="25"/>
      <c r="H436" s="26"/>
    </row>
    <row r="437" spans="1:8" ht="12.75" customHeight="1">
      <c r="A437" s="23">
        <v>42950</v>
      </c>
      <c r="B437" s="23"/>
      <c r="C437" s="29">
        <f>ROUND(531.839,3)</f>
        <v>531.839</v>
      </c>
      <c r="D437" s="29">
        <f>F437</f>
        <v>573.244</v>
      </c>
      <c r="E437" s="29">
        <f>F437</f>
        <v>573.244</v>
      </c>
      <c r="F437" s="29">
        <f>ROUND(573.244,3)</f>
        <v>573.244</v>
      </c>
      <c r="G437" s="25"/>
      <c r="H437" s="26"/>
    </row>
    <row r="438" spans="1:8" ht="12.75" customHeight="1">
      <c r="A438" s="23" t="s">
        <v>95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42723</v>
      </c>
      <c r="B439" s="23"/>
      <c r="C439" s="24">
        <f>ROUND(99.6687787974578,5)</f>
        <v>99.66878</v>
      </c>
      <c r="D439" s="24">
        <f>F439</f>
        <v>100.06675</v>
      </c>
      <c r="E439" s="24">
        <f>F439</f>
        <v>100.06675</v>
      </c>
      <c r="F439" s="24">
        <f>ROUND(100.066749789031,5)</f>
        <v>100.06675</v>
      </c>
      <c r="G439" s="25"/>
      <c r="H439" s="26"/>
    </row>
    <row r="440" spans="1:8" ht="12.75" customHeight="1">
      <c r="A440" s="23" t="s">
        <v>96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42810</v>
      </c>
      <c r="B441" s="23"/>
      <c r="C441" s="24">
        <f>ROUND(99.6687787974578,5)</f>
        <v>99.66878</v>
      </c>
      <c r="D441" s="24">
        <f>F441</f>
        <v>100.00553</v>
      </c>
      <c r="E441" s="24">
        <f>F441</f>
        <v>100.00553</v>
      </c>
      <c r="F441" s="24">
        <f>ROUND(100.005531413343,5)</f>
        <v>100.00553</v>
      </c>
      <c r="G441" s="25"/>
      <c r="H441" s="26"/>
    </row>
    <row r="442" spans="1:8" ht="12.75" customHeight="1">
      <c r="A442" s="23" t="s">
        <v>97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ROUND(99.6687787974578,5)</f>
        <v>99.66878</v>
      </c>
      <c r="D443" s="24">
        <f>F443</f>
        <v>99.62617</v>
      </c>
      <c r="E443" s="24">
        <f>F443</f>
        <v>99.62617</v>
      </c>
      <c r="F443" s="24">
        <f>ROUND(99.6261700901149,5)</f>
        <v>99.62617</v>
      </c>
      <c r="G443" s="25"/>
      <c r="H443" s="26"/>
    </row>
    <row r="444" spans="1:8" ht="12.75" customHeight="1">
      <c r="A444" s="23" t="s">
        <v>98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ROUND(99.6687787974578,5)</f>
        <v>99.66878</v>
      </c>
      <c r="D445" s="24">
        <f>F445</f>
        <v>99.66878</v>
      </c>
      <c r="E445" s="24">
        <f>F445</f>
        <v>99.66878</v>
      </c>
      <c r="F445" s="24">
        <f>ROUND(99.6687787974578,5)</f>
        <v>99.66878</v>
      </c>
      <c r="G445" s="25"/>
      <c r="H445" s="26"/>
    </row>
    <row r="446" spans="1:8" ht="12.75" customHeight="1">
      <c r="A446" s="23" t="s">
        <v>99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ROUND(98.8940027124653,5)</f>
        <v>98.894</v>
      </c>
      <c r="D447" s="24">
        <f>F447</f>
        <v>99.93648</v>
      </c>
      <c r="E447" s="24">
        <f>F447</f>
        <v>99.93648</v>
      </c>
      <c r="F447" s="24">
        <f>ROUND(99.9364834572731,5)</f>
        <v>99.93648</v>
      </c>
      <c r="G447" s="25"/>
      <c r="H447" s="26"/>
    </row>
    <row r="448" spans="1:8" ht="12.75" customHeight="1">
      <c r="A448" s="23" t="s">
        <v>100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ROUND(98.8940027124653,5)</f>
        <v>98.894</v>
      </c>
      <c r="D449" s="24">
        <f>F449</f>
        <v>99.2058</v>
      </c>
      <c r="E449" s="24">
        <f>F449</f>
        <v>99.2058</v>
      </c>
      <c r="F449" s="24">
        <f>ROUND(99.2057990691718,5)</f>
        <v>99.2058</v>
      </c>
      <c r="G449" s="25"/>
      <c r="H449" s="26"/>
    </row>
    <row r="450" spans="1:8" ht="12.75" customHeight="1">
      <c r="A450" s="23" t="s">
        <v>101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ROUND(98.8940027124653,5)</f>
        <v>98.894</v>
      </c>
      <c r="D451" s="24">
        <f>F451</f>
        <v>98.85447</v>
      </c>
      <c r="E451" s="24">
        <f>F451</f>
        <v>98.85447</v>
      </c>
      <c r="F451" s="24">
        <f>ROUND(98.8544680860279,5)</f>
        <v>98.85447</v>
      </c>
      <c r="G451" s="25"/>
      <c r="H451" s="26"/>
    </row>
    <row r="452" spans="1:8" ht="12.75" customHeight="1">
      <c r="A452" s="23" t="s">
        <v>102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ROUND(98.8940027124653,5)</f>
        <v>98.894</v>
      </c>
      <c r="D453" s="24">
        <f>F453</f>
        <v>98.894</v>
      </c>
      <c r="E453" s="24">
        <f>F453</f>
        <v>98.894</v>
      </c>
      <c r="F453" s="24">
        <f>ROUND(98.8940027124653,5)</f>
        <v>98.894</v>
      </c>
      <c r="G453" s="25"/>
      <c r="H453" s="26"/>
    </row>
    <row r="454" spans="1:8" ht="12.75" customHeight="1">
      <c r="A454" s="23" t="s">
        <v>103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ROUND(96.6942100041469,5)</f>
        <v>96.69421</v>
      </c>
      <c r="D455" s="24">
        <f>F455</f>
        <v>97.78216</v>
      </c>
      <c r="E455" s="24">
        <f>F455</f>
        <v>97.78216</v>
      </c>
      <c r="F455" s="24">
        <f>ROUND(97.7821590796853,5)</f>
        <v>97.78216</v>
      </c>
      <c r="G455" s="25"/>
      <c r="H455" s="26"/>
    </row>
    <row r="456" spans="1:8" ht="12.75" customHeight="1">
      <c r="A456" s="23" t="s">
        <v>104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ROUND(96.6942100041469,5)</f>
        <v>96.69421</v>
      </c>
      <c r="D457" s="24">
        <f>F457</f>
        <v>97.12168</v>
      </c>
      <c r="E457" s="24">
        <f>F457</f>
        <v>97.12168</v>
      </c>
      <c r="F457" s="24">
        <f>ROUND(97.1216764188959,5)</f>
        <v>97.12168</v>
      </c>
      <c r="G457" s="25"/>
      <c r="H457" s="26"/>
    </row>
    <row r="458" spans="1:8" ht="12.75" customHeight="1">
      <c r="A458" s="23" t="s">
        <v>105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ROUND(96.6942100041469,5)</f>
        <v>96.69421</v>
      </c>
      <c r="D459" s="24">
        <f>F459</f>
        <v>96.42574</v>
      </c>
      <c r="E459" s="24">
        <f>F459</f>
        <v>96.42574</v>
      </c>
      <c r="F459" s="24">
        <f>ROUND(96.4257433307539,5)</f>
        <v>96.42574</v>
      </c>
      <c r="G459" s="25"/>
      <c r="H459" s="26"/>
    </row>
    <row r="460" spans="1:8" ht="12.75" customHeight="1">
      <c r="A460" s="23" t="s">
        <v>106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44460</v>
      </c>
      <c r="B461" s="23"/>
      <c r="C461" s="24">
        <f>ROUND(96.6942100041469,5)</f>
        <v>96.69421</v>
      </c>
      <c r="D461" s="24">
        <f>F461</f>
        <v>96.69421</v>
      </c>
      <c r="E461" s="24">
        <f>F461</f>
        <v>96.69421</v>
      </c>
      <c r="F461" s="24">
        <f>ROUND(96.6942100041469,5)</f>
        <v>96.69421</v>
      </c>
      <c r="G461" s="25"/>
      <c r="H461" s="26"/>
    </row>
    <row r="462" spans="1:8" ht="12.75" customHeight="1">
      <c r="A462" s="23" t="s">
        <v>107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46008</v>
      </c>
      <c r="B463" s="23"/>
      <c r="C463" s="24">
        <f>ROUND(95.1398860017343,5)</f>
        <v>95.13989</v>
      </c>
      <c r="D463" s="24">
        <f>F463</f>
        <v>97.28288</v>
      </c>
      <c r="E463" s="24">
        <f>F463</f>
        <v>97.28288</v>
      </c>
      <c r="F463" s="24">
        <f>ROUND(97.2828834766025,5)</f>
        <v>97.28288</v>
      </c>
      <c r="G463" s="25"/>
      <c r="H463" s="26"/>
    </row>
    <row r="464" spans="1:8" ht="12.75" customHeight="1">
      <c r="A464" s="23" t="s">
        <v>108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46097</v>
      </c>
      <c r="B465" s="23"/>
      <c r="C465" s="24">
        <f>ROUND(95.1398860017343,5)</f>
        <v>95.13989</v>
      </c>
      <c r="D465" s="24">
        <f>F465</f>
        <v>94.33091</v>
      </c>
      <c r="E465" s="24">
        <f>F465</f>
        <v>94.33091</v>
      </c>
      <c r="F465" s="24">
        <f>ROUND(94.3309100182963,5)</f>
        <v>94.33091</v>
      </c>
      <c r="G465" s="25"/>
      <c r="H465" s="26"/>
    </row>
    <row r="466" spans="1:8" ht="12.75" customHeight="1">
      <c r="A466" s="23" t="s">
        <v>109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46188</v>
      </c>
      <c r="B467" s="23"/>
      <c r="C467" s="24">
        <f>ROUND(95.1398860017343,5)</f>
        <v>95.13989</v>
      </c>
      <c r="D467" s="24">
        <f>F467</f>
        <v>93.07435</v>
      </c>
      <c r="E467" s="24">
        <f>F467</f>
        <v>93.07435</v>
      </c>
      <c r="F467" s="24">
        <f>ROUND(93.0743462029024,5)</f>
        <v>93.07435</v>
      </c>
      <c r="G467" s="25"/>
      <c r="H467" s="26"/>
    </row>
    <row r="468" spans="1:8" ht="12.75" customHeight="1">
      <c r="A468" s="23" t="s">
        <v>110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46286</v>
      </c>
      <c r="B469" s="31"/>
      <c r="C469" s="32">
        <f>ROUND(95.1398860017343,5)</f>
        <v>95.13989</v>
      </c>
      <c r="D469" s="32">
        <f>F469</f>
        <v>95.13989</v>
      </c>
      <c r="E469" s="32">
        <f>F469</f>
        <v>95.13989</v>
      </c>
      <c r="F469" s="32">
        <f>ROUND(95.1398860017343,5)</f>
        <v>95.13989</v>
      </c>
      <c r="G469" s="33"/>
      <c r="H469" s="34"/>
    </row>
  </sheetData>
  <sheetProtection/>
  <mergeCells count="468"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2016-08-23T16:06:06Z</dcterms:modified>
  <cp:category/>
  <cp:version/>
  <cp:contentType/>
  <cp:contentStatus/>
</cp:coreProperties>
</file>