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<sst xmlns="http://schemas.openxmlformats.org/spreadsheetml/2006/main" count="110" uniqueCount="110">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</sst>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P9" sqref="P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42607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ROUND(1.87,5)</f>
        <v>1.87</v>
      </c>
      <c r="D8" s="25">
        <f>F8</f>
        <v>1.87</v>
      </c>
      <c r="E8" s="25">
        <f>F8</f>
        <v>1.87</v>
      </c>
      <c r="F8" s="25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ROUND(1.98,5)</f>
        <v>1.98</v>
      </c>
      <c r="D10" s="25">
        <f>F10</f>
        <v>1.98</v>
      </c>
      <c r="E10" s="25">
        <f>F10</f>
        <v>1.98</v>
      </c>
      <c r="F10" s="25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ROUND(2.33,5)</f>
        <v>2.33</v>
      </c>
      <c r="D12" s="25">
        <f>F12</f>
        <v>2.33</v>
      </c>
      <c r="E12" s="25">
        <f>F12</f>
        <v>2.33</v>
      </c>
      <c r="F12" s="25">
        <f>ROUND(2.33,5)</f>
        <v>2.33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ROUND(10.53,5)</f>
        <v>10.53</v>
      </c>
      <c r="D14" s="25">
        <f>F14</f>
        <v>10.53</v>
      </c>
      <c r="E14" s="25">
        <f>F14</f>
        <v>10.53</v>
      </c>
      <c r="F14" s="25">
        <f>ROUND(10.53,5)</f>
        <v>10.53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ROUND(8.71,5)</f>
        <v>8.71</v>
      </c>
      <c r="D16" s="25">
        <f>F16</f>
        <v>8.71</v>
      </c>
      <c r="E16" s="25">
        <f>F16</f>
        <v>8.71</v>
      </c>
      <c r="F16" s="25">
        <f>ROUND(8.71,5)</f>
        <v>8.71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ROUND(9.06,3)</f>
        <v>9.06</v>
      </c>
      <c r="D18" s="27">
        <f>F18</f>
        <v>9.06</v>
      </c>
      <c r="E18" s="27">
        <f>F18</f>
        <v>9.06</v>
      </c>
      <c r="F18" s="27">
        <f>ROUND(9.06,3)</f>
        <v>9.06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ROUND(7.825,3)</f>
        <v>7.825</v>
      </c>
      <c r="D24" s="27">
        <f>F24</f>
        <v>7.825</v>
      </c>
      <c r="E24" s="27">
        <f>F24</f>
        <v>7.825</v>
      </c>
      <c r="F24" s="27">
        <f>ROUND(7.825,3)</f>
        <v>7.825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ROUND(8.055,3)</f>
        <v>8.055</v>
      </c>
      <c r="D26" s="27">
        <f>F26</f>
        <v>8.055</v>
      </c>
      <c r="E26" s="27">
        <f>F26</f>
        <v>8.055</v>
      </c>
      <c r="F26" s="27">
        <f>ROUND(8.055,3)</f>
        <v>8.055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ROUND(8.31,3)</f>
        <v>8.31</v>
      </c>
      <c r="D28" s="27">
        <f>F28</f>
        <v>8.31</v>
      </c>
      <c r="E28" s="27">
        <f>F28</f>
        <v>8.31</v>
      </c>
      <c r="F28" s="27">
        <f>ROUND(8.31,3)</f>
        <v>8.31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ROUND(8.48,3)</f>
        <v>8.48</v>
      </c>
      <c r="D30" s="27">
        <f>F30</f>
        <v>8.48</v>
      </c>
      <c r="E30" s="27">
        <f>F30</f>
        <v>8.48</v>
      </c>
      <c r="F30" s="27">
        <f>ROUND(8.48,3)</f>
        <v>8.48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ROUND(9.56,3)</f>
        <v>9.56</v>
      </c>
      <c r="D32" s="27">
        <f>F32</f>
        <v>9.56</v>
      </c>
      <c r="E32" s="27">
        <f>F32</f>
        <v>9.56</v>
      </c>
      <c r="F32" s="27">
        <f>ROUND(9.56,3)</f>
        <v>9.56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ROUND(1.78,3)</f>
        <v>1.78</v>
      </c>
      <c r="D38" s="27">
        <f>F38</f>
        <v>1.78</v>
      </c>
      <c r="E38" s="27">
        <f>F38</f>
        <v>1.78</v>
      </c>
      <c r="F38" s="27">
        <f>ROUND(1.78,3)</f>
        <v>1.78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ROUND(9.445,3)</f>
        <v>9.445</v>
      </c>
      <c r="D40" s="27">
        <f>F40</f>
        <v>9.445</v>
      </c>
      <c r="E40" s="27">
        <f>F40</f>
        <v>9.445</v>
      </c>
      <c r="F40" s="27">
        <f>ROUND(9.445,3)</f>
        <v>9.445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128.70258</v>
      </c>
      <c r="E42" s="25">
        <f>F42</f>
        <v>128.70258</v>
      </c>
      <c r="F42" s="25">
        <f>ROUND(128.70258,5)</f>
        <v>128.70258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129.91803</v>
      </c>
      <c r="E43" s="25">
        <f>F43</f>
        <v>129.91803</v>
      </c>
      <c r="F43" s="25">
        <f>ROUND(129.91803,5)</f>
        <v>129.91803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132.56036</v>
      </c>
      <c r="E44" s="25">
        <f>F44</f>
        <v>132.56036</v>
      </c>
      <c r="F44" s="25">
        <f>ROUND(132.56036,5)</f>
        <v>132.56036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134.0299</v>
      </c>
      <c r="E45" s="25">
        <f>F45</f>
        <v>134.0299</v>
      </c>
      <c r="F45" s="25">
        <f>ROUND(134.0299,5)</f>
        <v>134.0299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136.65246</v>
      </c>
      <c r="E46" s="25">
        <f>F46</f>
        <v>136.65246</v>
      </c>
      <c r="F46" s="25">
        <f>ROUND(136.65246,5)</f>
        <v>136.65246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ROUND(9.42,5)</f>
        <v>9.42</v>
      </c>
      <c r="D48" s="25">
        <f>F48</f>
        <v>9.46208</v>
      </c>
      <c r="E48" s="25">
        <f>F48</f>
        <v>9.46208</v>
      </c>
      <c r="F48" s="25">
        <f>ROUND(9.46208,5)</f>
        <v>9.46208</v>
      </c>
      <c r="G48" s="24"/>
      <c r="H48" s="36"/>
    </row>
    <row r="49" spans="1:8" ht="12.75" customHeight="1">
      <c r="A49" s="22">
        <v>42768</v>
      </c>
      <c r="B49" s="22"/>
      <c r="C49" s="25">
        <f>ROUND(9.42,5)</f>
        <v>9.42</v>
      </c>
      <c r="D49" s="25">
        <f>F49</f>
        <v>9.51258</v>
      </c>
      <c r="E49" s="25">
        <f>F49</f>
        <v>9.51258</v>
      </c>
      <c r="F49" s="25">
        <f>ROUND(9.51258,5)</f>
        <v>9.51258</v>
      </c>
      <c r="G49" s="24"/>
      <c r="H49" s="36"/>
    </row>
    <row r="50" spans="1:8" ht="12.75" customHeight="1">
      <c r="A50" s="22">
        <v>42859</v>
      </c>
      <c r="B50" s="22"/>
      <c r="C50" s="25">
        <f>ROUND(9.42,5)</f>
        <v>9.42</v>
      </c>
      <c r="D50" s="25">
        <f>F50</f>
        <v>9.55692</v>
      </c>
      <c r="E50" s="25">
        <f>F50</f>
        <v>9.55692</v>
      </c>
      <c r="F50" s="25">
        <f>ROUND(9.55692,5)</f>
        <v>9.55692</v>
      </c>
      <c r="G50" s="24"/>
      <c r="H50" s="36"/>
    </row>
    <row r="51" spans="1:8" ht="12.75" customHeight="1">
      <c r="A51" s="22">
        <v>42950</v>
      </c>
      <c r="B51" s="22"/>
      <c r="C51" s="25">
        <f>ROUND(9.42,5)</f>
        <v>9.42</v>
      </c>
      <c r="D51" s="25">
        <f>F51</f>
        <v>9.59197</v>
      </c>
      <c r="E51" s="25">
        <f>F51</f>
        <v>9.59197</v>
      </c>
      <c r="F51" s="25">
        <f>ROUND(9.59197,5)</f>
        <v>9.59197</v>
      </c>
      <c r="G51" s="24"/>
      <c r="H51" s="36"/>
    </row>
    <row r="52" spans="1:8" ht="12.75" customHeight="1">
      <c r="A52" s="22">
        <v>43041</v>
      </c>
      <c r="B52" s="22"/>
      <c r="C52" s="25">
        <f>ROUND(9.42,5)</f>
        <v>9.42</v>
      </c>
      <c r="D52" s="25">
        <f>F52</f>
        <v>9.64013</v>
      </c>
      <c r="E52" s="25">
        <f>F52</f>
        <v>9.64013</v>
      </c>
      <c r="F52" s="25">
        <f>ROUND(9.64013,5)</f>
        <v>9.64013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ROUND(9.535,5)</f>
        <v>9.535</v>
      </c>
      <c r="D54" s="25">
        <f>F54</f>
        <v>9.57931</v>
      </c>
      <c r="E54" s="25">
        <f>F54</f>
        <v>9.57931</v>
      </c>
      <c r="F54" s="25">
        <f>ROUND(9.57931,5)</f>
        <v>9.57931</v>
      </c>
      <c r="G54" s="24"/>
      <c r="H54" s="36"/>
    </row>
    <row r="55" spans="1:8" ht="12.75" customHeight="1">
      <c r="A55" s="22">
        <v>42768</v>
      </c>
      <c r="B55" s="22"/>
      <c r="C55" s="25">
        <f>ROUND(9.535,5)</f>
        <v>9.535</v>
      </c>
      <c r="D55" s="25">
        <f>F55</f>
        <v>9.63254</v>
      </c>
      <c r="E55" s="25">
        <f>F55</f>
        <v>9.63254</v>
      </c>
      <c r="F55" s="25">
        <f>ROUND(9.63254,5)</f>
        <v>9.63254</v>
      </c>
      <c r="G55" s="24"/>
      <c r="H55" s="36"/>
    </row>
    <row r="56" spans="1:8" ht="12.75" customHeight="1">
      <c r="A56" s="22">
        <v>42859</v>
      </c>
      <c r="B56" s="22"/>
      <c r="C56" s="25">
        <f>ROUND(9.535,5)</f>
        <v>9.535</v>
      </c>
      <c r="D56" s="25">
        <f>F56</f>
        <v>9.67597</v>
      </c>
      <c r="E56" s="25">
        <f>F56</f>
        <v>9.67597</v>
      </c>
      <c r="F56" s="25">
        <f>ROUND(9.67597,5)</f>
        <v>9.67597</v>
      </c>
      <c r="G56" s="24"/>
      <c r="H56" s="36"/>
    </row>
    <row r="57" spans="1:8" ht="12.75" customHeight="1">
      <c r="A57" s="22">
        <v>42950</v>
      </c>
      <c r="B57" s="22"/>
      <c r="C57" s="25">
        <f>ROUND(9.535,5)</f>
        <v>9.535</v>
      </c>
      <c r="D57" s="25">
        <f>F57</f>
        <v>9.70899</v>
      </c>
      <c r="E57" s="25">
        <f>F57</f>
        <v>9.70899</v>
      </c>
      <c r="F57" s="25">
        <f>ROUND(9.70899,5)</f>
        <v>9.70899</v>
      </c>
      <c r="G57" s="24"/>
      <c r="H57" s="36"/>
    </row>
    <row r="58" spans="1:8" ht="12.75" customHeight="1">
      <c r="A58" s="22">
        <v>43041</v>
      </c>
      <c r="B58" s="22"/>
      <c r="C58" s="25">
        <f>ROUND(9.535,5)</f>
        <v>9.535</v>
      </c>
      <c r="D58" s="25">
        <f>F58</f>
        <v>9.76027</v>
      </c>
      <c r="E58" s="25">
        <f>F58</f>
        <v>9.76027</v>
      </c>
      <c r="F58" s="25">
        <f>ROUND(9.76027,5)</f>
        <v>9.76027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ROUND(106.51792,5)</f>
        <v>106.51792</v>
      </c>
      <c r="D60" s="25">
        <f>F60</f>
        <v>108.06079</v>
      </c>
      <c r="E60" s="25">
        <f>F60</f>
        <v>108.06079</v>
      </c>
      <c r="F60" s="25">
        <f>ROUND(108.06079,5)</f>
        <v>108.06079</v>
      </c>
      <c r="G60" s="24"/>
      <c r="H60" s="36"/>
    </row>
    <row r="61" spans="1:8" ht="12.75" customHeight="1">
      <c r="A61" s="22">
        <v>42768</v>
      </c>
      <c r="B61" s="22"/>
      <c r="C61" s="25">
        <f>ROUND(106.51792,5)</f>
        <v>106.51792</v>
      </c>
      <c r="D61" s="25">
        <f>F61</f>
        <v>110.16117</v>
      </c>
      <c r="E61" s="25">
        <f>F61</f>
        <v>110.16117</v>
      </c>
      <c r="F61" s="25">
        <f>ROUND(110.16117,5)</f>
        <v>110.16117</v>
      </c>
      <c r="G61" s="24"/>
      <c r="H61" s="36"/>
    </row>
    <row r="62" spans="1:8" ht="12.75" customHeight="1">
      <c r="A62" s="22">
        <v>42859</v>
      </c>
      <c r="B62" s="22"/>
      <c r="C62" s="25">
        <f>ROUND(106.51792,5)</f>
        <v>106.51792</v>
      </c>
      <c r="D62" s="25">
        <f>F62</f>
        <v>111.35645</v>
      </c>
      <c r="E62" s="25">
        <f>F62</f>
        <v>111.35645</v>
      </c>
      <c r="F62" s="25">
        <f>ROUND(111.35645,5)</f>
        <v>111.35645</v>
      </c>
      <c r="G62" s="24"/>
      <c r="H62" s="36"/>
    </row>
    <row r="63" spans="1:8" ht="12.75" customHeight="1">
      <c r="A63" s="22">
        <v>42950</v>
      </c>
      <c r="B63" s="22"/>
      <c r="C63" s="25">
        <f>ROUND(106.51792,5)</f>
        <v>106.51792</v>
      </c>
      <c r="D63" s="25">
        <f>F63</f>
        <v>113.71608</v>
      </c>
      <c r="E63" s="25">
        <f>F63</f>
        <v>113.71608</v>
      </c>
      <c r="F63" s="25">
        <f>ROUND(113.71608,5)</f>
        <v>113.71608</v>
      </c>
      <c r="G63" s="24"/>
      <c r="H63" s="36"/>
    </row>
    <row r="64" spans="1:8" ht="12.75" customHeight="1">
      <c r="A64" s="22">
        <v>43041</v>
      </c>
      <c r="B64" s="22"/>
      <c r="C64" s="25">
        <f>ROUND(106.51792,5)</f>
        <v>106.51792</v>
      </c>
      <c r="D64" s="25">
        <f>F64</f>
        <v>114.85535</v>
      </c>
      <c r="E64" s="25">
        <f>F64</f>
        <v>114.85535</v>
      </c>
      <c r="F64" s="25">
        <f>ROUND(114.85535,5)</f>
        <v>114.85535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ROUND(9.665,5)</f>
        <v>9.665</v>
      </c>
      <c r="D66" s="25">
        <f>F66</f>
        <v>9.70619</v>
      </c>
      <c r="E66" s="25">
        <f>F66</f>
        <v>9.70619</v>
      </c>
      <c r="F66" s="25">
        <f>ROUND(9.70619,5)</f>
        <v>9.70619</v>
      </c>
      <c r="G66" s="24"/>
      <c r="H66" s="36"/>
    </row>
    <row r="67" spans="1:8" ht="12.75" customHeight="1">
      <c r="A67" s="22">
        <v>42768</v>
      </c>
      <c r="B67" s="22"/>
      <c r="C67" s="25">
        <f>ROUND(9.665,5)</f>
        <v>9.665</v>
      </c>
      <c r="D67" s="25">
        <f>F67</f>
        <v>9.75611</v>
      </c>
      <c r="E67" s="25">
        <f>F67</f>
        <v>9.75611</v>
      </c>
      <c r="F67" s="25">
        <f>ROUND(9.75611,5)</f>
        <v>9.75611</v>
      </c>
      <c r="G67" s="24"/>
      <c r="H67" s="36"/>
    </row>
    <row r="68" spans="1:8" ht="12.75" customHeight="1">
      <c r="A68" s="22">
        <v>42859</v>
      </c>
      <c r="B68" s="22"/>
      <c r="C68" s="25">
        <f>ROUND(9.665,5)</f>
        <v>9.665</v>
      </c>
      <c r="D68" s="25">
        <f>F68</f>
        <v>9.80052</v>
      </c>
      <c r="E68" s="25">
        <f>F68</f>
        <v>9.80052</v>
      </c>
      <c r="F68" s="25">
        <f>ROUND(9.80052,5)</f>
        <v>9.80052</v>
      </c>
      <c r="G68" s="24"/>
      <c r="H68" s="36"/>
    </row>
    <row r="69" spans="1:8" ht="12.75" customHeight="1">
      <c r="A69" s="22">
        <v>42950</v>
      </c>
      <c r="B69" s="22"/>
      <c r="C69" s="25">
        <f>ROUND(9.665,5)</f>
        <v>9.665</v>
      </c>
      <c r="D69" s="25">
        <f>F69</f>
        <v>9.83707</v>
      </c>
      <c r="E69" s="25">
        <f>F69</f>
        <v>9.83707</v>
      </c>
      <c r="F69" s="25">
        <f>ROUND(9.83707,5)</f>
        <v>9.83707</v>
      </c>
      <c r="G69" s="24"/>
      <c r="H69" s="36"/>
    </row>
    <row r="70" spans="1:8" ht="12.75" customHeight="1">
      <c r="A70" s="22">
        <v>43041</v>
      </c>
      <c r="B70" s="22"/>
      <c r="C70" s="25">
        <f>ROUND(9.665,5)</f>
        <v>9.665</v>
      </c>
      <c r="D70" s="25">
        <f>F70</f>
        <v>9.88434</v>
      </c>
      <c r="E70" s="25">
        <f>F70</f>
        <v>9.88434</v>
      </c>
      <c r="F70" s="25">
        <f>ROUND(9.88434,5)</f>
        <v>9.88434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ROUND(1.87,5)</f>
        <v>1.87</v>
      </c>
      <c r="D72" s="25">
        <f>F72</f>
        <v>135.94521</v>
      </c>
      <c r="E72" s="25">
        <f>F72</f>
        <v>135.94521</v>
      </c>
      <c r="F72" s="25">
        <f>ROUND(135.94521,5)</f>
        <v>135.94521</v>
      </c>
      <c r="G72" s="24"/>
      <c r="H72" s="36"/>
    </row>
    <row r="73" spans="1:8" ht="12.75" customHeight="1">
      <c r="A73" s="22">
        <v>42768</v>
      </c>
      <c r="B73" s="22"/>
      <c r="C73" s="25">
        <f>ROUND(1.87,5)</f>
        <v>1.87</v>
      </c>
      <c r="D73" s="25">
        <f>F73</f>
        <v>137.14045</v>
      </c>
      <c r="E73" s="25">
        <f>F73</f>
        <v>137.14045</v>
      </c>
      <c r="F73" s="25">
        <f>ROUND(137.14045,5)</f>
        <v>137.14045</v>
      </c>
      <c r="G73" s="24"/>
      <c r="H73" s="36"/>
    </row>
    <row r="74" spans="1:8" ht="12.75" customHeight="1">
      <c r="A74" s="22">
        <v>42859</v>
      </c>
      <c r="B74" s="22"/>
      <c r="C74" s="25">
        <f>ROUND(1.87,5)</f>
        <v>1.87</v>
      </c>
      <c r="D74" s="25">
        <f>F74</f>
        <v>139.9298</v>
      </c>
      <c r="E74" s="25">
        <f>F74</f>
        <v>139.9298</v>
      </c>
      <c r="F74" s="25">
        <f>ROUND(139.9298,5)</f>
        <v>139.9298</v>
      </c>
      <c r="G74" s="24"/>
      <c r="H74" s="36"/>
    </row>
    <row r="75" spans="1:8" ht="12.75" customHeight="1">
      <c r="A75" s="22">
        <v>42950</v>
      </c>
      <c r="B75" s="22"/>
      <c r="C75" s="25">
        <f>ROUND(1.87,5)</f>
        <v>1.87</v>
      </c>
      <c r="D75" s="25">
        <f>F75</f>
        <v>141.38822</v>
      </c>
      <c r="E75" s="25">
        <f>F75</f>
        <v>141.38822</v>
      </c>
      <c r="F75" s="25">
        <f>ROUND(141.38822,5)</f>
        <v>141.38822</v>
      </c>
      <c r="G75" s="24"/>
      <c r="H75" s="36"/>
    </row>
    <row r="76" spans="1:8" ht="12.75" customHeight="1">
      <c r="A76" s="22">
        <v>43041</v>
      </c>
      <c r="B76" s="22"/>
      <c r="C76" s="25">
        <f>ROUND(1.87,5)</f>
        <v>1.87</v>
      </c>
      <c r="D76" s="25">
        <f>F76</f>
        <v>144.15454</v>
      </c>
      <c r="E76" s="25">
        <f>F76</f>
        <v>144.15454</v>
      </c>
      <c r="F76" s="25">
        <f>ROUND(144.15454,5)</f>
        <v>144.15454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ROUND(9.695,5)</f>
        <v>9.695</v>
      </c>
      <c r="D78" s="25">
        <f>F78</f>
        <v>9.73567</v>
      </c>
      <c r="E78" s="25">
        <f>F78</f>
        <v>9.73567</v>
      </c>
      <c r="F78" s="25">
        <f>ROUND(9.73567,5)</f>
        <v>9.73567</v>
      </c>
      <c r="G78" s="24"/>
      <c r="H78" s="36"/>
    </row>
    <row r="79" spans="1:8" ht="12.75" customHeight="1">
      <c r="A79" s="22">
        <v>42768</v>
      </c>
      <c r="B79" s="22"/>
      <c r="C79" s="25">
        <f>ROUND(9.695,5)</f>
        <v>9.695</v>
      </c>
      <c r="D79" s="25">
        <f>F79</f>
        <v>9.78499</v>
      </c>
      <c r="E79" s="25">
        <f>F79</f>
        <v>9.78499</v>
      </c>
      <c r="F79" s="25">
        <f>ROUND(9.78499,5)</f>
        <v>9.78499</v>
      </c>
      <c r="G79" s="24"/>
      <c r="H79" s="36"/>
    </row>
    <row r="80" spans="1:8" ht="12.75" customHeight="1">
      <c r="A80" s="22">
        <v>42859</v>
      </c>
      <c r="B80" s="22"/>
      <c r="C80" s="25">
        <f>ROUND(9.695,5)</f>
        <v>9.695</v>
      </c>
      <c r="D80" s="25">
        <f>F80</f>
        <v>9.82888</v>
      </c>
      <c r="E80" s="25">
        <f>F80</f>
        <v>9.82888</v>
      </c>
      <c r="F80" s="25">
        <f>ROUND(9.82888,5)</f>
        <v>9.82888</v>
      </c>
      <c r="G80" s="24"/>
      <c r="H80" s="36"/>
    </row>
    <row r="81" spans="1:8" ht="12.75" customHeight="1">
      <c r="A81" s="22">
        <v>42950</v>
      </c>
      <c r="B81" s="22"/>
      <c r="C81" s="25">
        <f>ROUND(9.695,5)</f>
        <v>9.695</v>
      </c>
      <c r="D81" s="25">
        <f>F81</f>
        <v>9.86513</v>
      </c>
      <c r="E81" s="25">
        <f>F81</f>
        <v>9.86513</v>
      </c>
      <c r="F81" s="25">
        <f>ROUND(9.86513,5)</f>
        <v>9.86513</v>
      </c>
      <c r="G81" s="24"/>
      <c r="H81" s="36"/>
    </row>
    <row r="82" spans="1:8" ht="12.75" customHeight="1">
      <c r="A82" s="22">
        <v>43041</v>
      </c>
      <c r="B82" s="22"/>
      <c r="C82" s="25">
        <f>ROUND(9.695,5)</f>
        <v>9.695</v>
      </c>
      <c r="D82" s="25">
        <f>F82</f>
        <v>9.91171</v>
      </c>
      <c r="E82" s="25">
        <f>F82</f>
        <v>9.91171</v>
      </c>
      <c r="F82" s="25">
        <f>ROUND(9.91171,5)</f>
        <v>9.91171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ROUND(9.715,5)</f>
        <v>9.715</v>
      </c>
      <c r="D84" s="25">
        <f>F84</f>
        <v>9.7545</v>
      </c>
      <c r="E84" s="25">
        <f>F84</f>
        <v>9.7545</v>
      </c>
      <c r="F84" s="25">
        <f>ROUND(9.7545,5)</f>
        <v>9.7545</v>
      </c>
      <c r="G84" s="24"/>
      <c r="H84" s="36"/>
    </row>
    <row r="85" spans="1:8" ht="12.75" customHeight="1">
      <c r="A85" s="22">
        <v>42768</v>
      </c>
      <c r="B85" s="22"/>
      <c r="C85" s="25">
        <f>ROUND(9.715,5)</f>
        <v>9.715</v>
      </c>
      <c r="D85" s="25">
        <f>F85</f>
        <v>9.80239</v>
      </c>
      <c r="E85" s="25">
        <f>F85</f>
        <v>9.80239</v>
      </c>
      <c r="F85" s="25">
        <f>ROUND(9.80239,5)</f>
        <v>9.80239</v>
      </c>
      <c r="G85" s="24"/>
      <c r="H85" s="36"/>
    </row>
    <row r="86" spans="1:8" ht="12.75" customHeight="1">
      <c r="A86" s="22">
        <v>42859</v>
      </c>
      <c r="B86" s="22"/>
      <c r="C86" s="25">
        <f>ROUND(9.715,5)</f>
        <v>9.715</v>
      </c>
      <c r="D86" s="25">
        <f>F86</f>
        <v>9.84499</v>
      </c>
      <c r="E86" s="25">
        <f>F86</f>
        <v>9.84499</v>
      </c>
      <c r="F86" s="25">
        <f>ROUND(9.84499,5)</f>
        <v>9.84499</v>
      </c>
      <c r="G86" s="24"/>
      <c r="H86" s="36"/>
    </row>
    <row r="87" spans="1:8" ht="12.75" customHeight="1">
      <c r="A87" s="22">
        <v>42950</v>
      </c>
      <c r="B87" s="22"/>
      <c r="C87" s="25">
        <f>ROUND(9.715,5)</f>
        <v>9.715</v>
      </c>
      <c r="D87" s="25">
        <f>F87</f>
        <v>9.8802</v>
      </c>
      <c r="E87" s="25">
        <f>F87</f>
        <v>9.8802</v>
      </c>
      <c r="F87" s="25">
        <f>ROUND(9.8802,5)</f>
        <v>9.8802</v>
      </c>
      <c r="G87" s="24"/>
      <c r="H87" s="36"/>
    </row>
    <row r="88" spans="1:8" ht="12.75" customHeight="1">
      <c r="A88" s="22">
        <v>43041</v>
      </c>
      <c r="B88" s="22"/>
      <c r="C88" s="25">
        <f>ROUND(9.715,5)</f>
        <v>9.715</v>
      </c>
      <c r="D88" s="25">
        <f>F88</f>
        <v>9.92524</v>
      </c>
      <c r="E88" s="25">
        <f>F88</f>
        <v>9.92524</v>
      </c>
      <c r="F88" s="25">
        <f>ROUND(9.92524,5)</f>
        <v>9.92524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ROUND(133.97503,5)</f>
        <v>133.97503</v>
      </c>
      <c r="D90" s="25">
        <f>F90</f>
        <v>134.41782</v>
      </c>
      <c r="E90" s="25">
        <f>F90</f>
        <v>134.41782</v>
      </c>
      <c r="F90" s="25">
        <f>ROUND(134.41782,5)</f>
        <v>134.41782</v>
      </c>
      <c r="G90" s="24"/>
      <c r="H90" s="36"/>
    </row>
    <row r="91" spans="1:8" ht="12.75" customHeight="1">
      <c r="A91" s="22">
        <v>42768</v>
      </c>
      <c r="B91" s="22"/>
      <c r="C91" s="25">
        <f>ROUND(133.97503,5)</f>
        <v>133.97503</v>
      </c>
      <c r="D91" s="25">
        <f>F91</f>
        <v>137.03062</v>
      </c>
      <c r="E91" s="25">
        <f>F91</f>
        <v>137.03062</v>
      </c>
      <c r="F91" s="25">
        <f>ROUND(137.03062,5)</f>
        <v>137.03062</v>
      </c>
      <c r="G91" s="24"/>
      <c r="H91" s="36"/>
    </row>
    <row r="92" spans="1:8" ht="12.75" customHeight="1">
      <c r="A92" s="22">
        <v>42859</v>
      </c>
      <c r="B92" s="22"/>
      <c r="C92" s="25">
        <f>ROUND(133.97503,5)</f>
        <v>133.97503</v>
      </c>
      <c r="D92" s="25">
        <f>F92</f>
        <v>138.28108</v>
      </c>
      <c r="E92" s="25">
        <f>F92</f>
        <v>138.28108</v>
      </c>
      <c r="F92" s="25">
        <f>ROUND(138.28108,5)</f>
        <v>138.28108</v>
      </c>
      <c r="G92" s="24"/>
      <c r="H92" s="36"/>
    </row>
    <row r="93" spans="1:8" ht="12.75" customHeight="1">
      <c r="A93" s="22">
        <v>42950</v>
      </c>
      <c r="B93" s="22"/>
      <c r="C93" s="25">
        <f>ROUND(133.97503,5)</f>
        <v>133.97503</v>
      </c>
      <c r="D93" s="25">
        <f>F93</f>
        <v>141.2117</v>
      </c>
      <c r="E93" s="25">
        <f>F93</f>
        <v>141.2117</v>
      </c>
      <c r="F93" s="25">
        <f>ROUND(141.2117,5)</f>
        <v>141.2117</v>
      </c>
      <c r="G93" s="24"/>
      <c r="H93" s="36"/>
    </row>
    <row r="94" spans="1:8" ht="12.75" customHeight="1">
      <c r="A94" s="22">
        <v>43041</v>
      </c>
      <c r="B94" s="22"/>
      <c r="C94" s="25">
        <f>ROUND(133.97503,5)</f>
        <v>133.97503</v>
      </c>
      <c r="D94" s="25">
        <f>F94</f>
        <v>142.37519</v>
      </c>
      <c r="E94" s="25">
        <f>F94</f>
        <v>142.37519</v>
      </c>
      <c r="F94" s="25">
        <f>ROUND(142.37519,5)</f>
        <v>142.37519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ROUND(1.98,5)</f>
        <v>1.98</v>
      </c>
      <c r="D96" s="25">
        <f>F96</f>
        <v>144.03007</v>
      </c>
      <c r="E96" s="25">
        <f>F96</f>
        <v>144.03007</v>
      </c>
      <c r="F96" s="25">
        <f>ROUND(144.03007,5)</f>
        <v>144.03007</v>
      </c>
      <c r="G96" s="24"/>
      <c r="H96" s="36"/>
    </row>
    <row r="97" spans="1:8" ht="12.75" customHeight="1">
      <c r="A97" s="22">
        <v>42768</v>
      </c>
      <c r="B97" s="22"/>
      <c r="C97" s="25">
        <f>ROUND(1.98,5)</f>
        <v>1.98</v>
      </c>
      <c r="D97" s="25">
        <f>F97</f>
        <v>145.2193</v>
      </c>
      <c r="E97" s="25">
        <f>F97</f>
        <v>145.2193</v>
      </c>
      <c r="F97" s="25">
        <f>ROUND(145.2193,5)</f>
        <v>145.2193</v>
      </c>
      <c r="G97" s="24"/>
      <c r="H97" s="36"/>
    </row>
    <row r="98" spans="1:8" ht="12.75" customHeight="1">
      <c r="A98" s="22">
        <v>42859</v>
      </c>
      <c r="B98" s="22"/>
      <c r="C98" s="25">
        <f>ROUND(1.98,5)</f>
        <v>1.98</v>
      </c>
      <c r="D98" s="25">
        <f>F98</f>
        <v>148.17287</v>
      </c>
      <c r="E98" s="25">
        <f>F98</f>
        <v>148.17287</v>
      </c>
      <c r="F98" s="25">
        <f>ROUND(148.17287,5)</f>
        <v>148.17287</v>
      </c>
      <c r="G98" s="24"/>
      <c r="H98" s="36"/>
    </row>
    <row r="99" spans="1:8" ht="12.75" customHeight="1">
      <c r="A99" s="22">
        <v>42950</v>
      </c>
      <c r="B99" s="22"/>
      <c r="C99" s="25">
        <f>ROUND(1.98,5)</f>
        <v>1.98</v>
      </c>
      <c r="D99" s="25">
        <f>F99</f>
        <v>149.64188</v>
      </c>
      <c r="E99" s="25">
        <f>F99</f>
        <v>149.64188</v>
      </c>
      <c r="F99" s="25">
        <f>ROUND(149.64188,5)</f>
        <v>149.64188</v>
      </c>
      <c r="G99" s="24"/>
      <c r="H99" s="36"/>
    </row>
    <row r="100" spans="1:8" ht="12.75" customHeight="1">
      <c r="A100" s="22">
        <v>43041</v>
      </c>
      <c r="B100" s="22"/>
      <c r="C100" s="25">
        <f>ROUND(1.98,5)</f>
        <v>1.98</v>
      </c>
      <c r="D100" s="25">
        <f>F100</f>
        <v>152.57013</v>
      </c>
      <c r="E100" s="25">
        <f>F100</f>
        <v>152.57013</v>
      </c>
      <c r="F100" s="25">
        <f>ROUND(152.57013,5)</f>
        <v>152.57013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ROUND(2.33,5)</f>
        <v>2.33</v>
      </c>
      <c r="D102" s="25">
        <f>F102</f>
        <v>131.66144</v>
      </c>
      <c r="E102" s="25">
        <f>F102</f>
        <v>131.66144</v>
      </c>
      <c r="F102" s="25">
        <f>ROUND(131.66144,5)</f>
        <v>131.66144</v>
      </c>
      <c r="G102" s="24"/>
      <c r="H102" s="36"/>
    </row>
    <row r="103" spans="1:8" ht="12.75" customHeight="1">
      <c r="A103" s="22">
        <v>42768</v>
      </c>
      <c r="B103" s="22"/>
      <c r="C103" s="25">
        <f>ROUND(2.33,5)</f>
        <v>2.33</v>
      </c>
      <c r="D103" s="25">
        <f>F103</f>
        <v>134.22074</v>
      </c>
      <c r="E103" s="25">
        <f>F103</f>
        <v>134.22074</v>
      </c>
      <c r="F103" s="25">
        <f>ROUND(134.22074,5)</f>
        <v>134.22074</v>
      </c>
      <c r="G103" s="24"/>
      <c r="H103" s="36"/>
    </row>
    <row r="104" spans="1:8" ht="12.75" customHeight="1">
      <c r="A104" s="22">
        <v>42859</v>
      </c>
      <c r="B104" s="22"/>
      <c r="C104" s="25">
        <f>ROUND(2.33,5)</f>
        <v>2.33</v>
      </c>
      <c r="D104" s="25">
        <f>F104</f>
        <v>135.2598</v>
      </c>
      <c r="E104" s="25">
        <f>F104</f>
        <v>135.2598</v>
      </c>
      <c r="F104" s="25">
        <f>ROUND(135.2598,5)</f>
        <v>135.2598</v>
      </c>
      <c r="G104" s="24"/>
      <c r="H104" s="36"/>
    </row>
    <row r="105" spans="1:8" ht="12.75" customHeight="1">
      <c r="A105" s="22">
        <v>42950</v>
      </c>
      <c r="B105" s="22"/>
      <c r="C105" s="25">
        <f>ROUND(2.33,5)</f>
        <v>2.33</v>
      </c>
      <c r="D105" s="25">
        <f>F105</f>
        <v>138.12661</v>
      </c>
      <c r="E105" s="25">
        <f>F105</f>
        <v>138.12661</v>
      </c>
      <c r="F105" s="25">
        <f>ROUND(138.12661,5)</f>
        <v>138.12661</v>
      </c>
      <c r="G105" s="24"/>
      <c r="H105" s="36"/>
    </row>
    <row r="106" spans="1:8" ht="12.75" customHeight="1">
      <c r="A106" s="22">
        <v>43041</v>
      </c>
      <c r="B106" s="22"/>
      <c r="C106" s="25">
        <f>ROUND(2.33,5)</f>
        <v>2.33</v>
      </c>
      <c r="D106" s="25">
        <f>F106</f>
        <v>140.82982</v>
      </c>
      <c r="E106" s="25">
        <f>F106</f>
        <v>140.82982</v>
      </c>
      <c r="F106" s="25">
        <f>ROUND(140.82982,5)</f>
        <v>140.82982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ROUND(10.53,5)</f>
        <v>10.53</v>
      </c>
      <c r="D108" s="25">
        <f>F108</f>
        <v>10.59677</v>
      </c>
      <c r="E108" s="25">
        <f>F108</f>
        <v>10.59677</v>
      </c>
      <c r="F108" s="25">
        <f>ROUND(10.59677,5)</f>
        <v>10.59677</v>
      </c>
      <c r="G108" s="24"/>
      <c r="H108" s="36"/>
    </row>
    <row r="109" spans="1:8" ht="12.75" customHeight="1">
      <c r="A109" s="22">
        <v>42768</v>
      </c>
      <c r="B109" s="22"/>
      <c r="C109" s="25">
        <f>ROUND(10.53,5)</f>
        <v>10.53</v>
      </c>
      <c r="D109" s="25">
        <f>F109</f>
        <v>10.68169</v>
      </c>
      <c r="E109" s="25">
        <f>F109</f>
        <v>10.68169</v>
      </c>
      <c r="F109" s="25">
        <f>ROUND(10.68169,5)</f>
        <v>10.68169</v>
      </c>
      <c r="G109" s="24"/>
      <c r="H109" s="36"/>
    </row>
    <row r="110" spans="1:8" ht="12.75" customHeight="1">
      <c r="A110" s="22">
        <v>42859</v>
      </c>
      <c r="B110" s="22"/>
      <c r="C110" s="25">
        <f>ROUND(10.53,5)</f>
        <v>10.53</v>
      </c>
      <c r="D110" s="25">
        <f>F110</f>
        <v>10.75506</v>
      </c>
      <c r="E110" s="25">
        <f>F110</f>
        <v>10.75506</v>
      </c>
      <c r="F110" s="25">
        <f>ROUND(10.75506,5)</f>
        <v>10.75506</v>
      </c>
      <c r="G110" s="24"/>
      <c r="H110" s="36"/>
    </row>
    <row r="111" spans="1:8" ht="12.75" customHeight="1">
      <c r="A111" s="22">
        <v>42950</v>
      </c>
      <c r="B111" s="22"/>
      <c r="C111" s="25">
        <f>ROUND(10.53,5)</f>
        <v>10.53</v>
      </c>
      <c r="D111" s="25">
        <f>F111</f>
        <v>10.81851</v>
      </c>
      <c r="E111" s="25">
        <f>F111</f>
        <v>10.81851</v>
      </c>
      <c r="F111" s="25">
        <f>ROUND(10.81851,5)</f>
        <v>10.81851</v>
      </c>
      <c r="G111" s="24"/>
      <c r="H111" s="36"/>
    </row>
    <row r="112" spans="1:8" ht="12.75" customHeight="1">
      <c r="A112" s="22">
        <v>43041</v>
      </c>
      <c r="B112" s="22"/>
      <c r="C112" s="25">
        <f>ROUND(10.53,5)</f>
        <v>10.53</v>
      </c>
      <c r="D112" s="25">
        <f>F112</f>
        <v>10.90321</v>
      </c>
      <c r="E112" s="25">
        <f>F112</f>
        <v>10.90321</v>
      </c>
      <c r="F112" s="25">
        <f>ROUND(10.90321,5)</f>
        <v>10.90321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ROUND(10.64,5)</f>
        <v>10.64</v>
      </c>
      <c r="D114" s="25">
        <f>F114</f>
        <v>10.70423</v>
      </c>
      <c r="E114" s="25">
        <f>F114</f>
        <v>10.70423</v>
      </c>
      <c r="F114" s="25">
        <f>ROUND(10.70423,5)</f>
        <v>10.70423</v>
      </c>
      <c r="G114" s="24"/>
      <c r="H114" s="36"/>
    </row>
    <row r="115" spans="1:8" ht="12.75" customHeight="1">
      <c r="A115" s="22">
        <v>42768</v>
      </c>
      <c r="B115" s="22"/>
      <c r="C115" s="25">
        <f>ROUND(10.64,5)</f>
        <v>10.64</v>
      </c>
      <c r="D115" s="25">
        <f>F115</f>
        <v>10.78353</v>
      </c>
      <c r="E115" s="25">
        <f>F115</f>
        <v>10.78353</v>
      </c>
      <c r="F115" s="25">
        <f>ROUND(10.78353,5)</f>
        <v>10.78353</v>
      </c>
      <c r="G115" s="24"/>
      <c r="H115" s="36"/>
    </row>
    <row r="116" spans="1:8" ht="12.75" customHeight="1">
      <c r="A116" s="22">
        <v>42859</v>
      </c>
      <c r="B116" s="22"/>
      <c r="C116" s="25">
        <f>ROUND(10.64,5)</f>
        <v>10.64</v>
      </c>
      <c r="D116" s="25">
        <f>F116</f>
        <v>10.85632</v>
      </c>
      <c r="E116" s="25">
        <f>F116</f>
        <v>10.85632</v>
      </c>
      <c r="F116" s="25">
        <f>ROUND(10.85632,5)</f>
        <v>10.85632</v>
      </c>
      <c r="G116" s="24"/>
      <c r="H116" s="36"/>
    </row>
    <row r="117" spans="1:8" ht="12.75" customHeight="1">
      <c r="A117" s="22">
        <v>42950</v>
      </c>
      <c r="B117" s="22"/>
      <c r="C117" s="25">
        <f>ROUND(10.64,5)</f>
        <v>10.64</v>
      </c>
      <c r="D117" s="25">
        <f>F117</f>
        <v>10.91869</v>
      </c>
      <c r="E117" s="25">
        <f>F117</f>
        <v>10.91869</v>
      </c>
      <c r="F117" s="25">
        <f>ROUND(10.91869,5)</f>
        <v>10.91869</v>
      </c>
      <c r="G117" s="24"/>
      <c r="H117" s="36"/>
    </row>
    <row r="118" spans="1:8" ht="12.75" customHeight="1">
      <c r="A118" s="22">
        <v>43041</v>
      </c>
      <c r="B118" s="22"/>
      <c r="C118" s="25">
        <f>ROUND(10.64,5)</f>
        <v>10.64</v>
      </c>
      <c r="D118" s="25">
        <f>F118</f>
        <v>10.99954</v>
      </c>
      <c r="E118" s="25">
        <f>F118</f>
        <v>10.99954</v>
      </c>
      <c r="F118" s="25">
        <f>ROUND(10.99954,5)</f>
        <v>10.99954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ROUND(152.4160312,5)</f>
        <v>152.41603</v>
      </c>
      <c r="D120" s="25">
        <f>F120</f>
        <v>154.62365</v>
      </c>
      <c r="E120" s="25">
        <f>F120</f>
        <v>154.62365</v>
      </c>
      <c r="F120" s="25">
        <f>ROUND(154.62365,5)</f>
        <v>154.62365</v>
      </c>
      <c r="G120" s="24"/>
      <c r="H120" s="36"/>
    </row>
    <row r="121" spans="1:8" ht="12.75" customHeight="1">
      <c r="A121" s="22">
        <v>42768</v>
      </c>
      <c r="B121" s="22"/>
      <c r="C121" s="25">
        <f>ROUND(152.4160312,5)</f>
        <v>152.41603</v>
      </c>
      <c r="D121" s="25">
        <f>F121</f>
        <v>154.62365</v>
      </c>
      <c r="E121" s="25">
        <f>F121</f>
        <v>154.62365</v>
      </c>
      <c r="F121" s="25">
        <f>ROUND(154.62365,5)</f>
        <v>154.62365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ROUND(8.71,5)</f>
        <v>8.71</v>
      </c>
      <c r="D123" s="25">
        <f>F123</f>
        <v>8.75484</v>
      </c>
      <c r="E123" s="25">
        <f>F123</f>
        <v>8.75484</v>
      </c>
      <c r="F123" s="25">
        <f>ROUND(8.75484,5)</f>
        <v>8.75484</v>
      </c>
      <c r="G123" s="24"/>
      <c r="H123" s="36"/>
    </row>
    <row r="124" spans="1:8" ht="12.75" customHeight="1">
      <c r="A124" s="22">
        <v>42768</v>
      </c>
      <c r="B124" s="22"/>
      <c r="C124" s="25">
        <f>ROUND(8.71,5)</f>
        <v>8.71</v>
      </c>
      <c r="D124" s="25">
        <f>F124</f>
        <v>8.80651</v>
      </c>
      <c r="E124" s="25">
        <f>F124</f>
        <v>8.80651</v>
      </c>
      <c r="F124" s="25">
        <f>ROUND(8.80651,5)</f>
        <v>8.80651</v>
      </c>
      <c r="G124" s="24"/>
      <c r="H124" s="36"/>
    </row>
    <row r="125" spans="1:8" ht="12.75" customHeight="1">
      <c r="A125" s="22">
        <v>42859</v>
      </c>
      <c r="B125" s="22"/>
      <c r="C125" s="25">
        <f>ROUND(8.71,5)</f>
        <v>8.71</v>
      </c>
      <c r="D125" s="25">
        <f>F125</f>
        <v>8.83598</v>
      </c>
      <c r="E125" s="25">
        <f>F125</f>
        <v>8.83598</v>
      </c>
      <c r="F125" s="25">
        <f>ROUND(8.83598,5)</f>
        <v>8.83598</v>
      </c>
      <c r="G125" s="24"/>
      <c r="H125" s="36"/>
    </row>
    <row r="126" spans="1:8" ht="12.75" customHeight="1">
      <c r="A126" s="22">
        <v>42950</v>
      </c>
      <c r="B126" s="22"/>
      <c r="C126" s="25">
        <f>ROUND(8.71,5)</f>
        <v>8.71</v>
      </c>
      <c r="D126" s="25">
        <f>F126</f>
        <v>8.84666</v>
      </c>
      <c r="E126" s="25">
        <f>F126</f>
        <v>8.84666</v>
      </c>
      <c r="F126" s="25">
        <f>ROUND(8.84666,5)</f>
        <v>8.84666</v>
      </c>
      <c r="G126" s="24"/>
      <c r="H126" s="36"/>
    </row>
    <row r="127" spans="1:8" ht="12.75" customHeight="1">
      <c r="A127" s="22">
        <v>43041</v>
      </c>
      <c r="B127" s="22"/>
      <c r="C127" s="25">
        <f>ROUND(8.71,5)</f>
        <v>8.71</v>
      </c>
      <c r="D127" s="25">
        <f>F127</f>
        <v>8.89411</v>
      </c>
      <c r="E127" s="25">
        <f>F127</f>
        <v>8.89411</v>
      </c>
      <c r="F127" s="25">
        <f>ROUND(8.89411,5)</f>
        <v>8.89411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ROUND(9.595,5)</f>
        <v>9.595</v>
      </c>
      <c r="D129" s="25">
        <f>F129</f>
        <v>9.63942</v>
      </c>
      <c r="E129" s="25">
        <f>F129</f>
        <v>9.63942</v>
      </c>
      <c r="F129" s="25">
        <f>ROUND(9.63942,5)</f>
        <v>9.63942</v>
      </c>
      <c r="G129" s="24"/>
      <c r="H129" s="36"/>
    </row>
    <row r="130" spans="1:8" ht="12.75" customHeight="1">
      <c r="A130" s="22">
        <v>42768</v>
      </c>
      <c r="B130" s="22"/>
      <c r="C130" s="25">
        <f>ROUND(9.595,5)</f>
        <v>9.595</v>
      </c>
      <c r="D130" s="25">
        <f>F130</f>
        <v>9.6936</v>
      </c>
      <c r="E130" s="25">
        <f>F130</f>
        <v>9.6936</v>
      </c>
      <c r="F130" s="25">
        <f>ROUND(9.6936,5)</f>
        <v>9.6936</v>
      </c>
      <c r="G130" s="24"/>
      <c r="H130" s="36"/>
    </row>
    <row r="131" spans="1:8" ht="12.75" customHeight="1">
      <c r="A131" s="22">
        <v>42859</v>
      </c>
      <c r="B131" s="22"/>
      <c r="C131" s="25">
        <f>ROUND(9.595,5)</f>
        <v>9.595</v>
      </c>
      <c r="D131" s="25">
        <f>F131</f>
        <v>9.73473</v>
      </c>
      <c r="E131" s="25">
        <f>F131</f>
        <v>9.73473</v>
      </c>
      <c r="F131" s="25">
        <f>ROUND(9.73473,5)</f>
        <v>9.73473</v>
      </c>
      <c r="G131" s="24"/>
      <c r="H131" s="36"/>
    </row>
    <row r="132" spans="1:8" ht="12.75" customHeight="1">
      <c r="A132" s="22">
        <v>42950</v>
      </c>
      <c r="B132" s="22"/>
      <c r="C132" s="25">
        <f>ROUND(9.595,5)</f>
        <v>9.595</v>
      </c>
      <c r="D132" s="25">
        <f>F132</f>
        <v>9.76635</v>
      </c>
      <c r="E132" s="25">
        <f>F132</f>
        <v>9.76635</v>
      </c>
      <c r="F132" s="25">
        <f>ROUND(9.76635,5)</f>
        <v>9.76635</v>
      </c>
      <c r="G132" s="24"/>
      <c r="H132" s="36"/>
    </row>
    <row r="133" spans="1:8" ht="12.75" customHeight="1">
      <c r="A133" s="22">
        <v>43041</v>
      </c>
      <c r="B133" s="22"/>
      <c r="C133" s="25">
        <f>ROUND(9.595,5)</f>
        <v>9.595</v>
      </c>
      <c r="D133" s="25">
        <f>F133</f>
        <v>9.81734</v>
      </c>
      <c r="E133" s="25">
        <f>F133</f>
        <v>9.81734</v>
      </c>
      <c r="F133" s="25">
        <f>ROUND(9.81734,5)</f>
        <v>9.81734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ROUND(9.06,5)</f>
        <v>9.06</v>
      </c>
      <c r="D135" s="25">
        <f>F135</f>
        <v>9.10269</v>
      </c>
      <c r="E135" s="25">
        <f>F135</f>
        <v>9.10269</v>
      </c>
      <c r="F135" s="25">
        <f>ROUND(9.10269,5)</f>
        <v>9.10269</v>
      </c>
      <c r="G135" s="24"/>
      <c r="H135" s="36"/>
    </row>
    <row r="136" spans="1:8" ht="12.75" customHeight="1">
      <c r="A136" s="22">
        <v>42768</v>
      </c>
      <c r="B136" s="22"/>
      <c r="C136" s="25">
        <f>ROUND(9.06,5)</f>
        <v>9.06</v>
      </c>
      <c r="D136" s="25">
        <f>F136</f>
        <v>9.1525</v>
      </c>
      <c r="E136" s="25">
        <f>F136</f>
        <v>9.1525</v>
      </c>
      <c r="F136" s="25">
        <f>ROUND(9.1525,5)</f>
        <v>9.1525</v>
      </c>
      <c r="G136" s="24"/>
      <c r="H136" s="36"/>
    </row>
    <row r="137" spans="1:8" ht="12.75" customHeight="1">
      <c r="A137" s="22">
        <v>42859</v>
      </c>
      <c r="B137" s="22"/>
      <c r="C137" s="25">
        <f>ROUND(9.06,5)</f>
        <v>9.06</v>
      </c>
      <c r="D137" s="25">
        <f>F137</f>
        <v>9.19111</v>
      </c>
      <c r="E137" s="25">
        <f>F137</f>
        <v>9.19111</v>
      </c>
      <c r="F137" s="25">
        <f>ROUND(9.19111,5)</f>
        <v>9.19111</v>
      </c>
      <c r="G137" s="24"/>
      <c r="H137" s="36"/>
    </row>
    <row r="138" spans="1:8" ht="12.75" customHeight="1">
      <c r="A138" s="22">
        <v>42950</v>
      </c>
      <c r="B138" s="22"/>
      <c r="C138" s="25">
        <f>ROUND(9.06,5)</f>
        <v>9.06</v>
      </c>
      <c r="D138" s="25">
        <f>F138</f>
        <v>9.21629</v>
      </c>
      <c r="E138" s="25">
        <f>F138</f>
        <v>9.21629</v>
      </c>
      <c r="F138" s="25">
        <f>ROUND(9.21629,5)</f>
        <v>9.21629</v>
      </c>
      <c r="G138" s="24"/>
      <c r="H138" s="36"/>
    </row>
    <row r="139" spans="1:8" ht="12.75" customHeight="1">
      <c r="A139" s="22">
        <v>43041</v>
      </c>
      <c r="B139" s="22"/>
      <c r="C139" s="25">
        <f>ROUND(9.06,5)</f>
        <v>9.06</v>
      </c>
      <c r="D139" s="25">
        <f>F139</f>
        <v>9.2635</v>
      </c>
      <c r="E139" s="25">
        <f>F139</f>
        <v>9.2635</v>
      </c>
      <c r="F139" s="25">
        <f>ROUND(9.2635,5)</f>
        <v>9.2635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ROUND(1.79,5)</f>
        <v>1.79</v>
      </c>
      <c r="D141" s="25">
        <f>F141</f>
        <v>303.28381</v>
      </c>
      <c r="E141" s="25">
        <f>F141</f>
        <v>303.28381</v>
      </c>
      <c r="F141" s="25">
        <f>ROUND(303.28381,5)</f>
        <v>303.28381</v>
      </c>
      <c r="G141" s="24"/>
      <c r="H141" s="36"/>
    </row>
    <row r="142" spans="1:8" ht="12.75" customHeight="1">
      <c r="A142" s="22">
        <v>42768</v>
      </c>
      <c r="B142" s="22"/>
      <c r="C142" s="25">
        <f>ROUND(1.79,5)</f>
        <v>1.79</v>
      </c>
      <c r="D142" s="25">
        <f>F142</f>
        <v>302.46694</v>
      </c>
      <c r="E142" s="25">
        <f>F142</f>
        <v>302.46694</v>
      </c>
      <c r="F142" s="25">
        <f>ROUND(302.46694,5)</f>
        <v>302.46694</v>
      </c>
      <c r="G142" s="24"/>
      <c r="H142" s="36"/>
    </row>
    <row r="143" spans="1:8" ht="12.75" customHeight="1">
      <c r="A143" s="22">
        <v>42859</v>
      </c>
      <c r="B143" s="22"/>
      <c r="C143" s="25">
        <f>ROUND(1.79,5)</f>
        <v>1.79</v>
      </c>
      <c r="D143" s="25">
        <f>F143</f>
        <v>308.61905</v>
      </c>
      <c r="E143" s="25">
        <f>F143</f>
        <v>308.61905</v>
      </c>
      <c r="F143" s="25">
        <f>ROUND(308.61905,5)</f>
        <v>308.61905</v>
      </c>
      <c r="G143" s="24"/>
      <c r="H143" s="36"/>
    </row>
    <row r="144" spans="1:8" ht="12.75" customHeight="1">
      <c r="A144" s="22">
        <v>42950</v>
      </c>
      <c r="B144" s="22"/>
      <c r="C144" s="25">
        <f>ROUND(1.79,5)</f>
        <v>1.79</v>
      </c>
      <c r="D144" s="25">
        <f>F144</f>
        <v>308.22219</v>
      </c>
      <c r="E144" s="25">
        <f>F144</f>
        <v>308.22219</v>
      </c>
      <c r="F144" s="25">
        <f>ROUND(308.22219,5)</f>
        <v>308.22219</v>
      </c>
      <c r="G144" s="24"/>
      <c r="H144" s="36"/>
    </row>
    <row r="145" spans="1:8" ht="12.75" customHeight="1">
      <c r="A145" s="22">
        <v>43041</v>
      </c>
      <c r="B145" s="22"/>
      <c r="C145" s="25">
        <f>ROUND(1.79,5)</f>
        <v>1.79</v>
      </c>
      <c r="D145" s="25">
        <f>F145</f>
        <v>314.24962</v>
      </c>
      <c r="E145" s="25">
        <f>F145</f>
        <v>314.24962</v>
      </c>
      <c r="F145" s="25">
        <f>ROUND(314.24962,5)</f>
        <v>314.24962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ROUND(1.92,5)</f>
        <v>1.92</v>
      </c>
      <c r="D147" s="25">
        <f>F147</f>
        <v>250.19366</v>
      </c>
      <c r="E147" s="25">
        <f>F147</f>
        <v>250.19366</v>
      </c>
      <c r="F147" s="25">
        <f>ROUND(250.19366,5)</f>
        <v>250.19366</v>
      </c>
      <c r="G147" s="24"/>
      <c r="H147" s="36"/>
    </row>
    <row r="148" spans="1:8" ht="12.75" customHeight="1">
      <c r="A148" s="22">
        <v>42768</v>
      </c>
      <c r="B148" s="22"/>
      <c r="C148" s="25">
        <f>ROUND(1.92,5)</f>
        <v>1.92</v>
      </c>
      <c r="D148" s="25">
        <f>F148</f>
        <v>251.49167</v>
      </c>
      <c r="E148" s="25">
        <f>F148</f>
        <v>251.49167</v>
      </c>
      <c r="F148" s="25">
        <f>ROUND(251.49167,5)</f>
        <v>251.49167</v>
      </c>
      <c r="G148" s="24"/>
      <c r="H148" s="36"/>
    </row>
    <row r="149" spans="1:8" ht="12.75" customHeight="1">
      <c r="A149" s="22">
        <v>42859</v>
      </c>
      <c r="B149" s="22"/>
      <c r="C149" s="25">
        <f>ROUND(1.92,5)</f>
        <v>1.92</v>
      </c>
      <c r="D149" s="25">
        <f>F149</f>
        <v>256.60645</v>
      </c>
      <c r="E149" s="25">
        <f>F149</f>
        <v>256.60645</v>
      </c>
      <c r="F149" s="25">
        <f>ROUND(256.60645,5)</f>
        <v>256.60645</v>
      </c>
      <c r="G149" s="24"/>
      <c r="H149" s="36"/>
    </row>
    <row r="150" spans="1:8" ht="12.75" customHeight="1">
      <c r="A150" s="22">
        <v>42950</v>
      </c>
      <c r="B150" s="22"/>
      <c r="C150" s="25">
        <f>ROUND(1.92,5)</f>
        <v>1.92</v>
      </c>
      <c r="D150" s="25">
        <f>F150</f>
        <v>258.35918</v>
      </c>
      <c r="E150" s="25">
        <f>F150</f>
        <v>258.35918</v>
      </c>
      <c r="F150" s="25">
        <f>ROUND(258.35918,5)</f>
        <v>258.35918</v>
      </c>
      <c r="G150" s="24"/>
      <c r="H150" s="36"/>
    </row>
    <row r="151" spans="1:8" ht="12.75" customHeight="1">
      <c r="A151" s="22">
        <v>43041</v>
      </c>
      <c r="B151" s="22"/>
      <c r="C151" s="25">
        <f>ROUND(1.92,5)</f>
        <v>1.92</v>
      </c>
      <c r="D151" s="25">
        <f>F151</f>
        <v>263.41421</v>
      </c>
      <c r="E151" s="25">
        <f>F151</f>
        <v>263.41421</v>
      </c>
      <c r="F151" s="25">
        <f>ROUND(263.41421,5)</f>
        <v>263.41421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ROUND(7.825,5)</f>
        <v>7.825</v>
      </c>
      <c r="D153" s="25">
        <f>F153</f>
        <v>7.88222</v>
      </c>
      <c r="E153" s="25">
        <f>F153</f>
        <v>7.88222</v>
      </c>
      <c r="F153" s="25">
        <f>ROUND(7.88222,5)</f>
        <v>7.88222</v>
      </c>
      <c r="G153" s="24"/>
      <c r="H153" s="36"/>
    </row>
    <row r="154" spans="1:8" ht="12.75" customHeight="1">
      <c r="A154" s="22">
        <v>42768</v>
      </c>
      <c r="B154" s="22"/>
      <c r="C154" s="25">
        <f>ROUND(7.825,5)</f>
        <v>7.825</v>
      </c>
      <c r="D154" s="25">
        <f>F154</f>
        <v>7.92563</v>
      </c>
      <c r="E154" s="25">
        <f>F154</f>
        <v>7.92563</v>
      </c>
      <c r="F154" s="25">
        <f>ROUND(7.92563,5)</f>
        <v>7.92563</v>
      </c>
      <c r="G154" s="24"/>
      <c r="H154" s="36"/>
    </row>
    <row r="155" spans="1:8" ht="12.75" customHeight="1">
      <c r="A155" s="22">
        <v>42859</v>
      </c>
      <c r="B155" s="22"/>
      <c r="C155" s="25">
        <f>ROUND(7.825,5)</f>
        <v>7.825</v>
      </c>
      <c r="D155" s="25">
        <f>F155</f>
        <v>7.59856</v>
      </c>
      <c r="E155" s="25">
        <f>F155</f>
        <v>7.59856</v>
      </c>
      <c r="F155" s="25">
        <f>ROUND(7.59856,5)</f>
        <v>7.59856</v>
      </c>
      <c r="G155" s="24"/>
      <c r="H155" s="36"/>
    </row>
    <row r="156" spans="1:8" ht="12.75" customHeight="1">
      <c r="A156" s="22">
        <v>42950</v>
      </c>
      <c r="B156" s="22"/>
      <c r="C156" s="25">
        <f>ROUND(7.825,5)</f>
        <v>7.825</v>
      </c>
      <c r="D156" s="25">
        <f>F156</f>
        <v>5.36572</v>
      </c>
      <c r="E156" s="25">
        <f>F156</f>
        <v>5.36572</v>
      </c>
      <c r="F156" s="25">
        <f>ROUND(5.36572,5)</f>
        <v>5.36572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ROUND(8.055,5)</f>
        <v>8.055</v>
      </c>
      <c r="D158" s="25">
        <f>F158</f>
        <v>8.09649</v>
      </c>
      <c r="E158" s="25">
        <f>F158</f>
        <v>8.09649</v>
      </c>
      <c r="F158" s="25">
        <f>ROUND(8.09649,5)</f>
        <v>8.09649</v>
      </c>
      <c r="G158" s="24"/>
      <c r="H158" s="36"/>
    </row>
    <row r="159" spans="1:8" ht="12.75" customHeight="1">
      <c r="A159" s="22">
        <v>42768</v>
      </c>
      <c r="B159" s="22"/>
      <c r="C159" s="25">
        <f>ROUND(8.055,5)</f>
        <v>8.055</v>
      </c>
      <c r="D159" s="25">
        <f>F159</f>
        <v>8.13264</v>
      </c>
      <c r="E159" s="25">
        <f>F159</f>
        <v>8.13264</v>
      </c>
      <c r="F159" s="25">
        <f>ROUND(8.13264,5)</f>
        <v>8.13264</v>
      </c>
      <c r="G159" s="24"/>
      <c r="H159" s="36"/>
    </row>
    <row r="160" spans="1:8" ht="12.75" customHeight="1">
      <c r="A160" s="22">
        <v>42859</v>
      </c>
      <c r="B160" s="22"/>
      <c r="C160" s="25">
        <f>ROUND(8.055,5)</f>
        <v>8.055</v>
      </c>
      <c r="D160" s="25">
        <f>F160</f>
        <v>8.1219</v>
      </c>
      <c r="E160" s="25">
        <f>F160</f>
        <v>8.1219</v>
      </c>
      <c r="F160" s="25">
        <f>ROUND(8.1219,5)</f>
        <v>8.1219</v>
      </c>
      <c r="G160" s="24"/>
      <c r="H160" s="36"/>
    </row>
    <row r="161" spans="1:8" ht="12.75" customHeight="1">
      <c r="A161" s="22">
        <v>42950</v>
      </c>
      <c r="B161" s="22"/>
      <c r="C161" s="25">
        <f>ROUND(8.055,5)</f>
        <v>8.055</v>
      </c>
      <c r="D161" s="25">
        <f>F161</f>
        <v>8.03433</v>
      </c>
      <c r="E161" s="25">
        <f>F161</f>
        <v>8.03433</v>
      </c>
      <c r="F161" s="25">
        <f>ROUND(8.03433,5)</f>
        <v>8.03433</v>
      </c>
      <c r="G161" s="24"/>
      <c r="H161" s="36"/>
    </row>
    <row r="162" spans="1:8" ht="12.75" customHeight="1">
      <c r="A162" s="22">
        <v>43041</v>
      </c>
      <c r="B162" s="22"/>
      <c r="C162" s="25">
        <f>ROUND(8.055,5)</f>
        <v>8.055</v>
      </c>
      <c r="D162" s="25">
        <f>F162</f>
        <v>8.02207</v>
      </c>
      <c r="E162" s="25">
        <f>F162</f>
        <v>8.02207</v>
      </c>
      <c r="F162" s="25">
        <f>ROUND(8.02207,5)</f>
        <v>8.02207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ROUND(8.31,5)</f>
        <v>8.31</v>
      </c>
      <c r="D164" s="25">
        <f>F164</f>
        <v>8.35247</v>
      </c>
      <c r="E164" s="25">
        <f>F164</f>
        <v>8.35247</v>
      </c>
      <c r="F164" s="25">
        <f>ROUND(8.35247,5)</f>
        <v>8.35247</v>
      </c>
      <c r="G164" s="24"/>
      <c r="H164" s="36"/>
    </row>
    <row r="165" spans="1:8" ht="12.75" customHeight="1">
      <c r="A165" s="22">
        <v>42768</v>
      </c>
      <c r="B165" s="22"/>
      <c r="C165" s="25">
        <f>ROUND(8.31,5)</f>
        <v>8.31</v>
      </c>
      <c r="D165" s="25">
        <f>F165</f>
        <v>8.39745</v>
      </c>
      <c r="E165" s="25">
        <f>F165</f>
        <v>8.39745</v>
      </c>
      <c r="F165" s="25">
        <f>ROUND(8.39745,5)</f>
        <v>8.39745</v>
      </c>
      <c r="G165" s="24"/>
      <c r="H165" s="36"/>
    </row>
    <row r="166" spans="1:8" ht="12.75" customHeight="1">
      <c r="A166" s="22">
        <v>42859</v>
      </c>
      <c r="B166" s="22"/>
      <c r="C166" s="25">
        <f>ROUND(8.31,5)</f>
        <v>8.31</v>
      </c>
      <c r="D166" s="25">
        <f>F166</f>
        <v>8.42285</v>
      </c>
      <c r="E166" s="25">
        <f>F166</f>
        <v>8.42285</v>
      </c>
      <c r="F166" s="25">
        <f>ROUND(8.42285,5)</f>
        <v>8.42285</v>
      </c>
      <c r="G166" s="24"/>
      <c r="H166" s="36"/>
    </row>
    <row r="167" spans="1:8" ht="12.75" customHeight="1">
      <c r="A167" s="22">
        <v>42950</v>
      </c>
      <c r="B167" s="22"/>
      <c r="C167" s="25">
        <f>ROUND(8.31,5)</f>
        <v>8.31</v>
      </c>
      <c r="D167" s="25">
        <f>F167</f>
        <v>8.40994</v>
      </c>
      <c r="E167" s="25">
        <f>F167</f>
        <v>8.40994</v>
      </c>
      <c r="F167" s="25">
        <f>ROUND(8.40994,5)</f>
        <v>8.40994</v>
      </c>
      <c r="G167" s="24"/>
      <c r="H167" s="36"/>
    </row>
    <row r="168" spans="1:8" ht="12.75" customHeight="1">
      <c r="A168" s="22">
        <v>43041</v>
      </c>
      <c r="B168" s="22"/>
      <c r="C168" s="25">
        <f>ROUND(8.31,5)</f>
        <v>8.31</v>
      </c>
      <c r="D168" s="25">
        <f>F168</f>
        <v>8.44416</v>
      </c>
      <c r="E168" s="25">
        <f>F168</f>
        <v>8.44416</v>
      </c>
      <c r="F168" s="25">
        <f>ROUND(8.44416,5)</f>
        <v>8.44416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ROUND(8.48,5)</f>
        <v>8.48</v>
      </c>
      <c r="D170" s="25">
        <f>F170</f>
        <v>8.52429</v>
      </c>
      <c r="E170" s="25">
        <f>F170</f>
        <v>8.52429</v>
      </c>
      <c r="F170" s="25">
        <f>ROUND(8.52429,5)</f>
        <v>8.52429</v>
      </c>
      <c r="G170" s="24"/>
      <c r="H170" s="36"/>
    </row>
    <row r="171" spans="1:8" ht="12.75" customHeight="1">
      <c r="A171" s="22">
        <v>42768</v>
      </c>
      <c r="B171" s="22"/>
      <c r="C171" s="25">
        <f>ROUND(8.48,5)</f>
        <v>8.48</v>
      </c>
      <c r="D171" s="25">
        <f>F171</f>
        <v>8.57318</v>
      </c>
      <c r="E171" s="25">
        <f>F171</f>
        <v>8.57318</v>
      </c>
      <c r="F171" s="25">
        <f>ROUND(8.57318,5)</f>
        <v>8.57318</v>
      </c>
      <c r="G171" s="24"/>
      <c r="H171" s="36"/>
    </row>
    <row r="172" spans="1:8" ht="12.75" customHeight="1">
      <c r="A172" s="22">
        <v>42859</v>
      </c>
      <c r="B172" s="22"/>
      <c r="C172" s="25">
        <f>ROUND(8.48,5)</f>
        <v>8.48</v>
      </c>
      <c r="D172" s="25">
        <f>F172</f>
        <v>8.59965</v>
      </c>
      <c r="E172" s="25">
        <f>F172</f>
        <v>8.59965</v>
      </c>
      <c r="F172" s="25">
        <f>ROUND(8.59965,5)</f>
        <v>8.59965</v>
      </c>
      <c r="G172" s="24"/>
      <c r="H172" s="36"/>
    </row>
    <row r="173" spans="1:8" ht="12.75" customHeight="1">
      <c r="A173" s="22">
        <v>42950</v>
      </c>
      <c r="B173" s="22"/>
      <c r="C173" s="25">
        <f>ROUND(8.48,5)</f>
        <v>8.48</v>
      </c>
      <c r="D173" s="25">
        <f>F173</f>
        <v>8.59979</v>
      </c>
      <c r="E173" s="25">
        <f>F173</f>
        <v>8.59979</v>
      </c>
      <c r="F173" s="25">
        <f>ROUND(8.59979,5)</f>
        <v>8.59979</v>
      </c>
      <c r="G173" s="24"/>
      <c r="H173" s="36"/>
    </row>
    <row r="174" spans="1:8" ht="12.75" customHeight="1">
      <c r="A174" s="22">
        <v>43041</v>
      </c>
      <c r="B174" s="22"/>
      <c r="C174" s="25">
        <f>ROUND(8.48,5)</f>
        <v>8.48</v>
      </c>
      <c r="D174" s="25">
        <f>F174</f>
        <v>8.64392</v>
      </c>
      <c r="E174" s="25">
        <f>F174</f>
        <v>8.64392</v>
      </c>
      <c r="F174" s="25">
        <f>ROUND(8.64392,5)</f>
        <v>8.64392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ROUND(9.56,5)</f>
        <v>9.56</v>
      </c>
      <c r="D176" s="25">
        <f>F176</f>
        <v>9.59872</v>
      </c>
      <c r="E176" s="25">
        <f>F176</f>
        <v>9.59872</v>
      </c>
      <c r="F176" s="25">
        <f>ROUND(9.59872,5)</f>
        <v>9.59872</v>
      </c>
      <c r="G176" s="24"/>
      <c r="H176" s="36"/>
    </row>
    <row r="177" spans="1:8" ht="12.75" customHeight="1">
      <c r="A177" s="22">
        <v>42768</v>
      </c>
      <c r="B177" s="22"/>
      <c r="C177" s="25">
        <f>ROUND(9.56,5)</f>
        <v>9.56</v>
      </c>
      <c r="D177" s="25">
        <f>F177</f>
        <v>9.645</v>
      </c>
      <c r="E177" s="25">
        <f>F177</f>
        <v>9.645</v>
      </c>
      <c r="F177" s="25">
        <f>ROUND(9.645,5)</f>
        <v>9.645</v>
      </c>
      <c r="G177" s="24"/>
      <c r="H177" s="36"/>
    </row>
    <row r="178" spans="1:8" ht="12.75" customHeight="1">
      <c r="A178" s="22">
        <v>42859</v>
      </c>
      <c r="B178" s="22"/>
      <c r="C178" s="25">
        <f>ROUND(9.56,5)</f>
        <v>9.56</v>
      </c>
      <c r="D178" s="25">
        <f>F178</f>
        <v>9.68256</v>
      </c>
      <c r="E178" s="25">
        <f>F178</f>
        <v>9.68256</v>
      </c>
      <c r="F178" s="25">
        <f>ROUND(9.68256,5)</f>
        <v>9.68256</v>
      </c>
      <c r="G178" s="24"/>
      <c r="H178" s="36"/>
    </row>
    <row r="179" spans="1:8" ht="12.75" customHeight="1">
      <c r="A179" s="22">
        <v>42950</v>
      </c>
      <c r="B179" s="22"/>
      <c r="C179" s="25">
        <f>ROUND(9.56,5)</f>
        <v>9.56</v>
      </c>
      <c r="D179" s="25">
        <f>F179</f>
        <v>9.71097</v>
      </c>
      <c r="E179" s="25">
        <f>F179</f>
        <v>9.71097</v>
      </c>
      <c r="F179" s="25">
        <f>ROUND(9.71097,5)</f>
        <v>9.71097</v>
      </c>
      <c r="G179" s="24"/>
      <c r="H179" s="36"/>
    </row>
    <row r="180" spans="1:8" ht="12.75" customHeight="1">
      <c r="A180" s="22">
        <v>43041</v>
      </c>
      <c r="B180" s="22"/>
      <c r="C180" s="25">
        <f>ROUND(9.56,5)</f>
        <v>9.56</v>
      </c>
      <c r="D180" s="25">
        <f>F180</f>
        <v>9.75469</v>
      </c>
      <c r="E180" s="25">
        <f>F180</f>
        <v>9.75469</v>
      </c>
      <c r="F180" s="25">
        <f>ROUND(9.75469,5)</f>
        <v>9.75469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ROUND(1.82,5)</f>
        <v>1.82</v>
      </c>
      <c r="D182" s="25">
        <f>F182</f>
        <v>188.56493</v>
      </c>
      <c r="E182" s="25">
        <f>F182</f>
        <v>188.56493</v>
      </c>
      <c r="F182" s="25">
        <f>ROUND(188.56493,5)</f>
        <v>188.56493</v>
      </c>
      <c r="G182" s="24"/>
      <c r="H182" s="36"/>
    </row>
    <row r="183" spans="1:8" ht="12.75" customHeight="1">
      <c r="A183" s="22">
        <v>42768</v>
      </c>
      <c r="B183" s="22"/>
      <c r="C183" s="25">
        <f>ROUND(1.82,5)</f>
        <v>1.82</v>
      </c>
      <c r="D183" s="25">
        <f>F183</f>
        <v>192.23012</v>
      </c>
      <c r="E183" s="25">
        <f>F183</f>
        <v>192.23012</v>
      </c>
      <c r="F183" s="25">
        <f>ROUND(192.23012,5)</f>
        <v>192.23012</v>
      </c>
      <c r="G183" s="24"/>
      <c r="H183" s="36"/>
    </row>
    <row r="184" spans="1:8" ht="12.75" customHeight="1">
      <c r="A184" s="22">
        <v>42859</v>
      </c>
      <c r="B184" s="22"/>
      <c r="C184" s="25">
        <f>ROUND(1.82,5)</f>
        <v>1.82</v>
      </c>
      <c r="D184" s="25">
        <f>F184</f>
        <v>193.81082</v>
      </c>
      <c r="E184" s="25">
        <f>F184</f>
        <v>193.81082</v>
      </c>
      <c r="F184" s="25">
        <f>ROUND(193.81082,5)</f>
        <v>193.81082</v>
      </c>
      <c r="G184" s="24"/>
      <c r="H184" s="36"/>
    </row>
    <row r="185" spans="1:8" ht="12.75" customHeight="1">
      <c r="A185" s="22">
        <v>42950</v>
      </c>
      <c r="B185" s="22"/>
      <c r="C185" s="25">
        <f>ROUND(1.82,5)</f>
        <v>1.82</v>
      </c>
      <c r="D185" s="25">
        <f>F185</f>
        <v>197.9182</v>
      </c>
      <c r="E185" s="25">
        <f>F185</f>
        <v>197.9182</v>
      </c>
      <c r="F185" s="25">
        <f>ROUND(197.9182,5)</f>
        <v>197.9182</v>
      </c>
      <c r="G185" s="24"/>
      <c r="H185" s="36"/>
    </row>
    <row r="186" spans="1:8" ht="12.75" customHeight="1">
      <c r="A186" s="22">
        <v>43041</v>
      </c>
      <c r="B186" s="22"/>
      <c r="C186" s="25">
        <f>ROUND(1.82,5)</f>
        <v>1.82</v>
      </c>
      <c r="D186" s="25">
        <f>F186</f>
        <v>199.36583</v>
      </c>
      <c r="E186" s="25">
        <f>F186</f>
        <v>199.36583</v>
      </c>
      <c r="F186" s="25">
        <f>ROUND(199.36583,5)</f>
        <v>199.36583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141.69668</v>
      </c>
      <c r="E188" s="25">
        <f>F188</f>
        <v>141.69668</v>
      </c>
      <c r="F188" s="25">
        <f>ROUND(141.69668,5)</f>
        <v>141.69668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ROUND(1.78,5)</f>
        <v>1.78</v>
      </c>
      <c r="D194" s="25">
        <f>F194</f>
        <v>148.31778</v>
      </c>
      <c r="E194" s="25">
        <f>F194</f>
        <v>148.31778</v>
      </c>
      <c r="F194" s="25">
        <f>ROUND(148.31778,5)</f>
        <v>148.31778</v>
      </c>
      <c r="G194" s="24"/>
      <c r="H194" s="36"/>
    </row>
    <row r="195" spans="1:8" ht="12.75" customHeight="1">
      <c r="A195" s="22">
        <v>42768</v>
      </c>
      <c r="B195" s="22"/>
      <c r="C195" s="25">
        <f>ROUND(1.78,5)</f>
        <v>1.78</v>
      </c>
      <c r="D195" s="25">
        <f>F195</f>
        <v>149.24093</v>
      </c>
      <c r="E195" s="25">
        <f>F195</f>
        <v>149.24093</v>
      </c>
      <c r="F195" s="25">
        <f>ROUND(149.24093,5)</f>
        <v>149.24093</v>
      </c>
      <c r="G195" s="24"/>
      <c r="H195" s="36"/>
    </row>
    <row r="196" spans="1:8" ht="12.75" customHeight="1">
      <c r="A196" s="22">
        <v>42859</v>
      </c>
      <c r="B196" s="22"/>
      <c r="C196" s="25">
        <f>ROUND(1.78,5)</f>
        <v>1.78</v>
      </c>
      <c r="D196" s="25">
        <f>F196</f>
        <v>152.2764</v>
      </c>
      <c r="E196" s="25">
        <f>F196</f>
        <v>152.2764</v>
      </c>
      <c r="F196" s="25">
        <f>ROUND(152.2764,5)</f>
        <v>152.2764</v>
      </c>
      <c r="G196" s="24"/>
      <c r="H196" s="36"/>
    </row>
    <row r="197" spans="1:8" ht="12.75" customHeight="1">
      <c r="A197" s="22">
        <v>42950</v>
      </c>
      <c r="B197" s="22"/>
      <c r="C197" s="25">
        <f>ROUND(1.78,5)</f>
        <v>1.78</v>
      </c>
      <c r="D197" s="25">
        <f>F197</f>
        <v>153.46262</v>
      </c>
      <c r="E197" s="25">
        <f>F197</f>
        <v>153.46262</v>
      </c>
      <c r="F197" s="25">
        <f>ROUND(153.46262,5)</f>
        <v>153.46262</v>
      </c>
      <c r="G197" s="24"/>
      <c r="H197" s="36"/>
    </row>
    <row r="198" spans="1:8" ht="12.75" customHeight="1">
      <c r="A198" s="22">
        <v>43041</v>
      </c>
      <c r="B198" s="22"/>
      <c r="C198" s="25">
        <f>ROUND(1.78,5)</f>
        <v>1.78</v>
      </c>
      <c r="D198" s="25">
        <f>F198</f>
        <v>156.46463</v>
      </c>
      <c r="E198" s="25">
        <f>F198</f>
        <v>156.46463</v>
      </c>
      <c r="F198" s="25">
        <f>ROUND(156.46463,5)</f>
        <v>156.46463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ROUND(9.445,5)</f>
        <v>9.445</v>
      </c>
      <c r="D200" s="25">
        <f>F200</f>
        <v>9.48814</v>
      </c>
      <c r="E200" s="25">
        <f>F200</f>
        <v>9.48814</v>
      </c>
      <c r="F200" s="25">
        <f>ROUND(9.48814,5)</f>
        <v>9.48814</v>
      </c>
      <c r="G200" s="24"/>
      <c r="H200" s="36"/>
    </row>
    <row r="201" spans="1:8" ht="12.75" customHeight="1">
      <c r="A201" s="22">
        <v>42768</v>
      </c>
      <c r="B201" s="22"/>
      <c r="C201" s="25">
        <f>ROUND(9.445,5)</f>
        <v>9.445</v>
      </c>
      <c r="D201" s="25">
        <f>F201</f>
        <v>9.54036</v>
      </c>
      <c r="E201" s="25">
        <f>F201</f>
        <v>9.54036</v>
      </c>
      <c r="F201" s="25">
        <f>ROUND(9.54036,5)</f>
        <v>9.54036</v>
      </c>
      <c r="G201" s="24"/>
      <c r="H201" s="36"/>
    </row>
    <row r="202" spans="1:8" ht="12.75" customHeight="1">
      <c r="A202" s="22">
        <v>42859</v>
      </c>
      <c r="B202" s="22"/>
      <c r="C202" s="25">
        <f>ROUND(9.445,5)</f>
        <v>9.445</v>
      </c>
      <c r="D202" s="25">
        <f>F202</f>
        <v>9.57906</v>
      </c>
      <c r="E202" s="25">
        <f>F202</f>
        <v>9.57906</v>
      </c>
      <c r="F202" s="25">
        <f>ROUND(9.57906,5)</f>
        <v>9.57906</v>
      </c>
      <c r="G202" s="24"/>
      <c r="H202" s="36"/>
    </row>
    <row r="203" spans="1:8" ht="12.75" customHeight="1">
      <c r="A203" s="22">
        <v>42950</v>
      </c>
      <c r="B203" s="22"/>
      <c r="C203" s="25">
        <f>ROUND(9.445,5)</f>
        <v>9.445</v>
      </c>
      <c r="D203" s="25">
        <f>F203</f>
        <v>9.60768</v>
      </c>
      <c r="E203" s="25">
        <f>F203</f>
        <v>9.60768</v>
      </c>
      <c r="F203" s="25">
        <f>ROUND(9.60768,5)</f>
        <v>9.60768</v>
      </c>
      <c r="G203" s="24"/>
      <c r="H203" s="36"/>
    </row>
    <row r="204" spans="1:8" ht="12.75" customHeight="1">
      <c r="A204" s="22">
        <v>43041</v>
      </c>
      <c r="B204" s="22"/>
      <c r="C204" s="25">
        <f>ROUND(9.445,5)</f>
        <v>9.445</v>
      </c>
      <c r="D204" s="25">
        <f>F204</f>
        <v>9.65674</v>
      </c>
      <c r="E204" s="25">
        <f>F204</f>
        <v>9.65674</v>
      </c>
      <c r="F204" s="25">
        <f>ROUND(9.65674,5)</f>
        <v>9.65674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ROUND(9.64,5)</f>
        <v>9.64</v>
      </c>
      <c r="D206" s="25">
        <f>F206</f>
        <v>9.6795</v>
      </c>
      <c r="E206" s="25">
        <f>F206</f>
        <v>9.6795</v>
      </c>
      <c r="F206" s="25">
        <f>ROUND(9.6795,5)</f>
        <v>9.6795</v>
      </c>
      <c r="G206" s="24"/>
      <c r="H206" s="36"/>
    </row>
    <row r="207" spans="1:8" ht="12.75" customHeight="1">
      <c r="A207" s="22">
        <v>42768</v>
      </c>
      <c r="B207" s="22"/>
      <c r="C207" s="25">
        <f>ROUND(9.64,5)</f>
        <v>9.64</v>
      </c>
      <c r="D207" s="25">
        <f>F207</f>
        <v>9.72751</v>
      </c>
      <c r="E207" s="25">
        <f>F207</f>
        <v>9.72751</v>
      </c>
      <c r="F207" s="25">
        <f>ROUND(9.72751,5)</f>
        <v>9.72751</v>
      </c>
      <c r="G207" s="24"/>
      <c r="H207" s="36"/>
    </row>
    <row r="208" spans="1:8" ht="12.75" customHeight="1">
      <c r="A208" s="22">
        <v>42859</v>
      </c>
      <c r="B208" s="22"/>
      <c r="C208" s="25">
        <f>ROUND(9.64,5)</f>
        <v>9.64</v>
      </c>
      <c r="D208" s="25">
        <f>F208</f>
        <v>9.76393</v>
      </c>
      <c r="E208" s="25">
        <f>F208</f>
        <v>9.76393</v>
      </c>
      <c r="F208" s="25">
        <f>ROUND(9.76393,5)</f>
        <v>9.76393</v>
      </c>
      <c r="G208" s="24"/>
      <c r="H208" s="36"/>
    </row>
    <row r="209" spans="1:8" ht="12.75" customHeight="1">
      <c r="A209" s="22">
        <v>42950</v>
      </c>
      <c r="B209" s="22"/>
      <c r="C209" s="25">
        <f>ROUND(9.64,5)</f>
        <v>9.64</v>
      </c>
      <c r="D209" s="25">
        <f>F209</f>
        <v>9.79195</v>
      </c>
      <c r="E209" s="25">
        <f>F209</f>
        <v>9.79195</v>
      </c>
      <c r="F209" s="25">
        <f>ROUND(9.79195,5)</f>
        <v>9.79195</v>
      </c>
      <c r="G209" s="24"/>
      <c r="H209" s="36"/>
    </row>
    <row r="210" spans="1:8" ht="12.75" customHeight="1">
      <c r="A210" s="22">
        <v>43041</v>
      </c>
      <c r="B210" s="22"/>
      <c r="C210" s="25">
        <f>ROUND(9.64,5)</f>
        <v>9.64</v>
      </c>
      <c r="D210" s="25">
        <f>F210</f>
        <v>9.83645</v>
      </c>
      <c r="E210" s="25">
        <f>F210</f>
        <v>9.83645</v>
      </c>
      <c r="F210" s="25">
        <f>ROUND(9.83645,5)</f>
        <v>9.83645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ROUND(9.68,5)</f>
        <v>9.68</v>
      </c>
      <c r="D212" s="25">
        <f>F212</f>
        <v>9.72056</v>
      </c>
      <c r="E212" s="25">
        <f>F212</f>
        <v>9.72056</v>
      </c>
      <c r="F212" s="25">
        <f>ROUND(9.72056,5)</f>
        <v>9.72056</v>
      </c>
      <c r="G212" s="24"/>
      <c r="H212" s="36"/>
    </row>
    <row r="213" spans="1:8" ht="12.75" customHeight="1">
      <c r="A213" s="22">
        <v>42768</v>
      </c>
      <c r="B213" s="22"/>
      <c r="C213" s="25">
        <f>ROUND(9.68,5)</f>
        <v>9.68</v>
      </c>
      <c r="D213" s="25">
        <f>F213</f>
        <v>9.77001</v>
      </c>
      <c r="E213" s="25">
        <f>F213</f>
        <v>9.77001</v>
      </c>
      <c r="F213" s="25">
        <f>ROUND(9.77001,5)</f>
        <v>9.77001</v>
      </c>
      <c r="G213" s="24"/>
      <c r="H213" s="36"/>
    </row>
    <row r="214" spans="1:8" ht="12.75" customHeight="1">
      <c r="A214" s="22">
        <v>42859</v>
      </c>
      <c r="B214" s="22"/>
      <c r="C214" s="25">
        <f>ROUND(9.68,5)</f>
        <v>9.68</v>
      </c>
      <c r="D214" s="25">
        <f>F214</f>
        <v>9.80777</v>
      </c>
      <c r="E214" s="25">
        <f>F214</f>
        <v>9.80777</v>
      </c>
      <c r="F214" s="25">
        <f>ROUND(9.80777,5)</f>
        <v>9.80777</v>
      </c>
      <c r="G214" s="24"/>
      <c r="H214" s="36"/>
    </row>
    <row r="215" spans="1:8" ht="12.75" customHeight="1">
      <c r="A215" s="22">
        <v>42950</v>
      </c>
      <c r="B215" s="22"/>
      <c r="C215" s="25">
        <f>ROUND(9.68,5)</f>
        <v>9.68</v>
      </c>
      <c r="D215" s="25">
        <f>F215</f>
        <v>9.83709</v>
      </c>
      <c r="E215" s="25">
        <f>F215</f>
        <v>9.83709</v>
      </c>
      <c r="F215" s="25">
        <f>ROUND(9.83709,5)</f>
        <v>9.83709</v>
      </c>
      <c r="G215" s="24"/>
      <c r="H215" s="36"/>
    </row>
    <row r="216" spans="1:8" ht="12.75" customHeight="1">
      <c r="A216" s="22">
        <v>43041</v>
      </c>
      <c r="B216" s="22"/>
      <c r="C216" s="25">
        <f>ROUND(9.68,5)</f>
        <v>9.68</v>
      </c>
      <c r="D216" s="25">
        <f>F216</f>
        <v>9.88307</v>
      </c>
      <c r="E216" s="25">
        <f>F216</f>
        <v>9.88307</v>
      </c>
      <c r="F216" s="25">
        <f>ROUND(9.88307,5)</f>
        <v>9.88307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ROUND(2.1477644165892,4)</f>
        <v>2.1478</v>
      </c>
      <c r="D218" s="26">
        <f>F218</f>
        <v>2.1691</v>
      </c>
      <c r="E218" s="26">
        <f>F218</f>
        <v>2.1691</v>
      </c>
      <c r="F218" s="26">
        <f>ROUND(2.1691,4)</f>
        <v>2.1691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42608</v>
      </c>
      <c r="B220" s="22"/>
      <c r="C220" s="26">
        <f>ROUND(16.09121023125,4)</f>
        <v>16.0912</v>
      </c>
      <c r="D220" s="26">
        <f>F220</f>
        <v>16.1019</v>
      </c>
      <c r="E220" s="26">
        <f>F220</f>
        <v>16.1019</v>
      </c>
      <c r="F220" s="26">
        <f>ROUND(16.1019,4)</f>
        <v>16.1019</v>
      </c>
      <c r="G220" s="24"/>
      <c r="H220" s="36"/>
    </row>
    <row r="221" spans="1:8" ht="12.75" customHeight="1">
      <c r="A221" s="22">
        <v>42643</v>
      </c>
      <c r="B221" s="22"/>
      <c r="C221" s="26">
        <f>ROUND(16.09121023125,4)</f>
        <v>16.0912</v>
      </c>
      <c r="D221" s="26">
        <f>F221</f>
        <v>16.2139</v>
      </c>
      <c r="E221" s="26">
        <f>F221</f>
        <v>16.2139</v>
      </c>
      <c r="F221" s="26">
        <f>ROUND(16.2139,4)</f>
        <v>16.2139</v>
      </c>
      <c r="G221" s="24"/>
      <c r="H221" s="36"/>
    </row>
    <row r="222" spans="1:8" ht="12.75" customHeight="1">
      <c r="A222" s="22">
        <v>42702</v>
      </c>
      <c r="B222" s="22"/>
      <c r="C222" s="26">
        <f>ROUND(16.09121023125,4)</f>
        <v>16.0912</v>
      </c>
      <c r="D222" s="26">
        <f>F222</f>
        <v>16.4449</v>
      </c>
      <c r="E222" s="26">
        <f>F222</f>
        <v>16.4449</v>
      </c>
      <c r="F222" s="26">
        <f>ROUND(16.4449,4)</f>
        <v>16.4449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42613</v>
      </c>
      <c r="B224" s="22"/>
      <c r="C224" s="26">
        <f>ROUND(18.8241340734375,4)</f>
        <v>18.8241</v>
      </c>
      <c r="D224" s="26">
        <f>F224</f>
        <v>18.8317</v>
      </c>
      <c r="E224" s="26">
        <f>F224</f>
        <v>18.8317</v>
      </c>
      <c r="F224" s="26">
        <f>ROUND(18.8317,4)</f>
        <v>18.8317</v>
      </c>
      <c r="G224" s="24"/>
      <c r="H224" s="36"/>
    </row>
    <row r="225" spans="1:8" ht="12.75" customHeight="1">
      <c r="A225" s="22">
        <v>42621</v>
      </c>
      <c r="B225" s="22"/>
      <c r="C225" s="26">
        <f>ROUND(18.8241340734375,4)</f>
        <v>18.8241</v>
      </c>
      <c r="D225" s="26">
        <f>F225</f>
        <v>18.8642</v>
      </c>
      <c r="E225" s="26">
        <f>F225</f>
        <v>18.8642</v>
      </c>
      <c r="F225" s="26">
        <f>ROUND(18.8642,4)</f>
        <v>18.8642</v>
      </c>
      <c r="G225" s="24"/>
      <c r="H225" s="36"/>
    </row>
    <row r="226" spans="1:8" ht="12.75" customHeight="1">
      <c r="A226" s="22">
        <v>42648</v>
      </c>
      <c r="B226" s="22"/>
      <c r="C226" s="26">
        <f>ROUND(18.8241340734375,4)</f>
        <v>18.8241</v>
      </c>
      <c r="D226" s="26">
        <f>F226</f>
        <v>18.9761</v>
      </c>
      <c r="E226" s="26">
        <f>F226</f>
        <v>18.9761</v>
      </c>
      <c r="F226" s="26">
        <f>ROUND(18.9761,4)</f>
        <v>18.9761</v>
      </c>
      <c r="G226" s="24"/>
      <c r="H226" s="36"/>
    </row>
    <row r="227" spans="1:8" ht="12.75" customHeight="1">
      <c r="A227" s="22">
        <v>42850</v>
      </c>
      <c r="B227" s="22"/>
      <c r="C227" s="26">
        <f>ROUND(18.8241340734375,4)</f>
        <v>18.8241</v>
      </c>
      <c r="D227" s="26">
        <f>F227</f>
        <v>19.8355</v>
      </c>
      <c r="E227" s="26">
        <f>F227</f>
        <v>19.8355</v>
      </c>
      <c r="F227" s="26">
        <f>ROUND(19.8355,4)</f>
        <v>19.8355</v>
      </c>
      <c r="G227" s="24"/>
      <c r="H227" s="36"/>
    </row>
    <row r="228" spans="1:8" ht="12.75" customHeight="1">
      <c r="A228" s="22" t="s">
        <v>63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42608</v>
      </c>
      <c r="B229" s="22"/>
      <c r="C229" s="26">
        <f>ROUND(14.264625,4)</f>
        <v>14.2646</v>
      </c>
      <c r="D229" s="26">
        <f>F229</f>
        <v>14.2728</v>
      </c>
      <c r="E229" s="26">
        <f>F229</f>
        <v>14.2728</v>
      </c>
      <c r="F229" s="26">
        <f>ROUND(14.2728,4)</f>
        <v>14.2728</v>
      </c>
      <c r="G229" s="24"/>
      <c r="H229" s="36"/>
    </row>
    <row r="230" spans="1:8" ht="12.75" customHeight="1">
      <c r="A230" s="22">
        <v>42611</v>
      </c>
      <c r="B230" s="22"/>
      <c r="C230" s="26">
        <f>ROUND(14.264625,4)</f>
        <v>14.2646</v>
      </c>
      <c r="D230" s="26">
        <f>F230</f>
        <v>14.2728</v>
      </c>
      <c r="E230" s="26">
        <f>F230</f>
        <v>14.2728</v>
      </c>
      <c r="F230" s="26">
        <f>ROUND(14.2728,4)</f>
        <v>14.2728</v>
      </c>
      <c r="G230" s="24"/>
      <c r="H230" s="36"/>
    </row>
    <row r="231" spans="1:8" ht="12.75" customHeight="1">
      <c r="A231" s="22">
        <v>42613</v>
      </c>
      <c r="B231" s="22"/>
      <c r="C231" s="26">
        <f>ROUND(14.264625,4)</f>
        <v>14.2646</v>
      </c>
      <c r="D231" s="26">
        <f>F231</f>
        <v>14.2702</v>
      </c>
      <c r="E231" s="26">
        <f>F231</f>
        <v>14.2702</v>
      </c>
      <c r="F231" s="26">
        <f>ROUND(14.2702,4)</f>
        <v>14.2702</v>
      </c>
      <c r="G231" s="24"/>
      <c r="H231" s="36"/>
    </row>
    <row r="232" spans="1:8" ht="12.75" customHeight="1">
      <c r="A232" s="22">
        <v>42614</v>
      </c>
      <c r="B232" s="22"/>
      <c r="C232" s="26">
        <f>ROUND(14.264625,4)</f>
        <v>14.2646</v>
      </c>
      <c r="D232" s="26">
        <f>F232</f>
        <v>14.273</v>
      </c>
      <c r="E232" s="26">
        <f>F232</f>
        <v>14.273</v>
      </c>
      <c r="F232" s="26">
        <f>ROUND(14.273,4)</f>
        <v>14.273</v>
      </c>
      <c r="G232" s="24"/>
      <c r="H232" s="36"/>
    </row>
    <row r="233" spans="1:8" ht="12.75" customHeight="1">
      <c r="A233" s="22">
        <v>42618</v>
      </c>
      <c r="B233" s="22"/>
      <c r="C233" s="26">
        <f>ROUND(14.264625,4)</f>
        <v>14.2646</v>
      </c>
      <c r="D233" s="26">
        <f>F233</f>
        <v>14.2842</v>
      </c>
      <c r="E233" s="26">
        <f>F233</f>
        <v>14.2842</v>
      </c>
      <c r="F233" s="26">
        <f>ROUND(14.2842,4)</f>
        <v>14.2842</v>
      </c>
      <c r="G233" s="24"/>
      <c r="H233" s="36"/>
    </row>
    <row r="234" spans="1:8" ht="12.75" customHeight="1">
      <c r="A234" s="22">
        <v>42619</v>
      </c>
      <c r="B234" s="22"/>
      <c r="C234" s="26">
        <f>ROUND(14.264625,4)</f>
        <v>14.2646</v>
      </c>
      <c r="D234" s="26">
        <f>F234</f>
        <v>14.287</v>
      </c>
      <c r="E234" s="26">
        <f>F234</f>
        <v>14.287</v>
      </c>
      <c r="F234" s="26">
        <f>ROUND(14.287,4)</f>
        <v>14.287</v>
      </c>
      <c r="G234" s="24"/>
      <c r="H234" s="36"/>
    </row>
    <row r="235" spans="1:8" ht="12.75" customHeight="1">
      <c r="A235" s="22">
        <v>42621</v>
      </c>
      <c r="B235" s="22"/>
      <c r="C235" s="26">
        <f>ROUND(14.264625,4)</f>
        <v>14.2646</v>
      </c>
      <c r="D235" s="26">
        <f>F235</f>
        <v>14.2927</v>
      </c>
      <c r="E235" s="26">
        <f>F235</f>
        <v>14.2927</v>
      </c>
      <c r="F235" s="26">
        <f>ROUND(14.2927,4)</f>
        <v>14.2927</v>
      </c>
      <c r="G235" s="24"/>
      <c r="H235" s="36"/>
    </row>
    <row r="236" spans="1:8" ht="12.75" customHeight="1">
      <c r="A236" s="22">
        <v>42622</v>
      </c>
      <c r="B236" s="22"/>
      <c r="C236" s="26">
        <f>ROUND(14.264625,4)</f>
        <v>14.2646</v>
      </c>
      <c r="D236" s="26">
        <f>F236</f>
        <v>14.2956</v>
      </c>
      <c r="E236" s="26">
        <f>F236</f>
        <v>14.2956</v>
      </c>
      <c r="F236" s="26">
        <f>ROUND(14.2956,4)</f>
        <v>14.2956</v>
      </c>
      <c r="G236" s="24"/>
      <c r="H236" s="36"/>
    </row>
    <row r="237" spans="1:8" ht="12.75" customHeight="1">
      <c r="A237" s="22">
        <v>42626</v>
      </c>
      <c r="B237" s="22"/>
      <c r="C237" s="26">
        <f>ROUND(14.264625,4)</f>
        <v>14.2646</v>
      </c>
      <c r="D237" s="26">
        <f>F237</f>
        <v>14.3071</v>
      </c>
      <c r="E237" s="26">
        <f>F237</f>
        <v>14.3071</v>
      </c>
      <c r="F237" s="26">
        <f>ROUND(14.3071,4)</f>
        <v>14.3071</v>
      </c>
      <c r="G237" s="24"/>
      <c r="H237" s="36"/>
    </row>
    <row r="238" spans="1:8" ht="12.75" customHeight="1">
      <c r="A238" s="22">
        <v>42628</v>
      </c>
      <c r="B238" s="22"/>
      <c r="C238" s="26">
        <f>ROUND(14.264625,4)</f>
        <v>14.2646</v>
      </c>
      <c r="D238" s="26">
        <f>F238</f>
        <v>14.3128</v>
      </c>
      <c r="E238" s="26">
        <f>F238</f>
        <v>14.3128</v>
      </c>
      <c r="F238" s="26">
        <f>ROUND(14.3128,4)</f>
        <v>14.3128</v>
      </c>
      <c r="G238" s="24"/>
      <c r="H238" s="36"/>
    </row>
    <row r="239" spans="1:8" ht="12.75" customHeight="1">
      <c r="A239" s="22">
        <v>42635</v>
      </c>
      <c r="B239" s="22"/>
      <c r="C239" s="26">
        <f>ROUND(14.264625,4)</f>
        <v>14.2646</v>
      </c>
      <c r="D239" s="26">
        <f>F239</f>
        <v>14.3329</v>
      </c>
      <c r="E239" s="26">
        <f>F239</f>
        <v>14.3329</v>
      </c>
      <c r="F239" s="26">
        <f>ROUND(14.3329,4)</f>
        <v>14.3329</v>
      </c>
      <c r="G239" s="24"/>
      <c r="H239" s="36"/>
    </row>
    <row r="240" spans="1:8" ht="12.75" customHeight="1">
      <c r="A240" s="22">
        <v>42640</v>
      </c>
      <c r="B240" s="22"/>
      <c r="C240" s="26">
        <f>ROUND(14.264625,4)</f>
        <v>14.2646</v>
      </c>
      <c r="D240" s="26">
        <f>F240</f>
        <v>14.3472</v>
      </c>
      <c r="E240" s="26">
        <f>F240</f>
        <v>14.3472</v>
      </c>
      <c r="F240" s="26">
        <f>ROUND(14.3472,4)</f>
        <v>14.3472</v>
      </c>
      <c r="G240" s="24"/>
      <c r="H240" s="36"/>
    </row>
    <row r="241" spans="1:8" ht="12.75" customHeight="1">
      <c r="A241" s="22">
        <v>42641</v>
      </c>
      <c r="B241" s="22"/>
      <c r="C241" s="26">
        <f>ROUND(14.264625,4)</f>
        <v>14.2646</v>
      </c>
      <c r="D241" s="26">
        <f>F241</f>
        <v>14.3501</v>
      </c>
      <c r="E241" s="26">
        <f>F241</f>
        <v>14.3501</v>
      </c>
      <c r="F241" s="26">
        <f>ROUND(14.3501,4)</f>
        <v>14.3501</v>
      </c>
      <c r="G241" s="24"/>
      <c r="H241" s="36"/>
    </row>
    <row r="242" spans="1:8" ht="12.75" customHeight="1">
      <c r="A242" s="22">
        <v>42642</v>
      </c>
      <c r="B242" s="22"/>
      <c r="C242" s="26">
        <f>ROUND(14.264625,4)</f>
        <v>14.2646</v>
      </c>
      <c r="D242" s="26">
        <f>F242</f>
        <v>14.353</v>
      </c>
      <c r="E242" s="26">
        <f>F242</f>
        <v>14.353</v>
      </c>
      <c r="F242" s="26">
        <f>ROUND(14.353,4)</f>
        <v>14.353</v>
      </c>
      <c r="G242" s="24"/>
      <c r="H242" s="36"/>
    </row>
    <row r="243" spans="1:8" ht="12.75" customHeight="1">
      <c r="A243" s="22">
        <v>42643</v>
      </c>
      <c r="B243" s="22"/>
      <c r="C243" s="26">
        <f>ROUND(14.264625,4)</f>
        <v>14.2646</v>
      </c>
      <c r="D243" s="26">
        <f>F243</f>
        <v>14.3558</v>
      </c>
      <c r="E243" s="26">
        <f>F243</f>
        <v>14.3558</v>
      </c>
      <c r="F243" s="26">
        <f>ROUND(14.3558,4)</f>
        <v>14.3558</v>
      </c>
      <c r="G243" s="24"/>
      <c r="H243" s="36"/>
    </row>
    <row r="244" spans="1:8" ht="12.75" customHeight="1">
      <c r="A244" s="22">
        <v>42648</v>
      </c>
      <c r="B244" s="22"/>
      <c r="C244" s="26">
        <f>ROUND(14.264625,4)</f>
        <v>14.2646</v>
      </c>
      <c r="D244" s="26">
        <f>F244</f>
        <v>14.3701</v>
      </c>
      <c r="E244" s="26">
        <f>F244</f>
        <v>14.3701</v>
      </c>
      <c r="F244" s="26">
        <f>ROUND(14.3701,4)</f>
        <v>14.3701</v>
      </c>
      <c r="G244" s="24"/>
      <c r="H244" s="36"/>
    </row>
    <row r="245" spans="1:8" ht="12.75" customHeight="1">
      <c r="A245" s="22">
        <v>42657</v>
      </c>
      <c r="B245" s="22"/>
      <c r="C245" s="26">
        <f>ROUND(14.264625,4)</f>
        <v>14.2646</v>
      </c>
      <c r="D245" s="26">
        <f>F245</f>
        <v>14.3958</v>
      </c>
      <c r="E245" s="26">
        <f>F245</f>
        <v>14.3958</v>
      </c>
      <c r="F245" s="26">
        <f>ROUND(14.3958,4)</f>
        <v>14.3958</v>
      </c>
      <c r="G245" s="24"/>
      <c r="H245" s="36"/>
    </row>
    <row r="246" spans="1:8" ht="12.75" customHeight="1">
      <c r="A246" s="22">
        <v>42662</v>
      </c>
      <c r="B246" s="22"/>
      <c r="C246" s="26">
        <f>ROUND(14.264625,4)</f>
        <v>14.2646</v>
      </c>
      <c r="D246" s="26">
        <f>F246</f>
        <v>14.4101</v>
      </c>
      <c r="E246" s="26">
        <f>F246</f>
        <v>14.4101</v>
      </c>
      <c r="F246" s="26">
        <f>ROUND(14.4101,4)</f>
        <v>14.4101</v>
      </c>
      <c r="G246" s="24"/>
      <c r="H246" s="36"/>
    </row>
    <row r="247" spans="1:8" ht="12.75" customHeight="1">
      <c r="A247" s="22">
        <v>42669</v>
      </c>
      <c r="B247" s="22"/>
      <c r="C247" s="26">
        <f>ROUND(14.264625,4)</f>
        <v>14.2646</v>
      </c>
      <c r="D247" s="26">
        <f>F247</f>
        <v>14.4301</v>
      </c>
      <c r="E247" s="26">
        <f>F247</f>
        <v>14.4301</v>
      </c>
      <c r="F247" s="26">
        <f>ROUND(14.4301,4)</f>
        <v>14.4301</v>
      </c>
      <c r="G247" s="24"/>
      <c r="H247" s="36"/>
    </row>
    <row r="248" spans="1:8" ht="12.75" customHeight="1">
      <c r="A248" s="22">
        <v>42670</v>
      </c>
      <c r="B248" s="22"/>
      <c r="C248" s="26">
        <f>ROUND(14.264625,4)</f>
        <v>14.2646</v>
      </c>
      <c r="D248" s="26">
        <f>F248</f>
        <v>14.4329</v>
      </c>
      <c r="E248" s="26">
        <f>F248</f>
        <v>14.4329</v>
      </c>
      <c r="F248" s="26">
        <f>ROUND(14.4329,4)</f>
        <v>14.4329</v>
      </c>
      <c r="G248" s="24"/>
      <c r="H248" s="36"/>
    </row>
    <row r="249" spans="1:8" ht="12.75" customHeight="1">
      <c r="A249" s="22">
        <v>42681</v>
      </c>
      <c r="B249" s="22"/>
      <c r="C249" s="26">
        <f>ROUND(14.264625,4)</f>
        <v>14.2646</v>
      </c>
      <c r="D249" s="26">
        <f>F249</f>
        <v>14.4639</v>
      </c>
      <c r="E249" s="26">
        <f>F249</f>
        <v>14.4639</v>
      </c>
      <c r="F249" s="26">
        <f>ROUND(14.4639,4)</f>
        <v>14.4639</v>
      </c>
      <c r="G249" s="24"/>
      <c r="H249" s="36"/>
    </row>
    <row r="250" spans="1:8" ht="12.75" customHeight="1">
      <c r="A250" s="22">
        <v>42684</v>
      </c>
      <c r="B250" s="22"/>
      <c r="C250" s="26">
        <f>ROUND(14.264625,4)</f>
        <v>14.2646</v>
      </c>
      <c r="D250" s="26">
        <f>F250</f>
        <v>14.4723</v>
      </c>
      <c r="E250" s="26">
        <f>F250</f>
        <v>14.4723</v>
      </c>
      <c r="F250" s="26">
        <f>ROUND(14.4723,4)</f>
        <v>14.4723</v>
      </c>
      <c r="G250" s="24"/>
      <c r="H250" s="36"/>
    </row>
    <row r="251" spans="1:8" ht="12.75" customHeight="1">
      <c r="A251" s="22">
        <v>42691</v>
      </c>
      <c r="B251" s="22"/>
      <c r="C251" s="26">
        <f>ROUND(14.264625,4)</f>
        <v>14.2646</v>
      </c>
      <c r="D251" s="26">
        <f>F251</f>
        <v>14.4918</v>
      </c>
      <c r="E251" s="26">
        <f>F251</f>
        <v>14.4918</v>
      </c>
      <c r="F251" s="26">
        <f>ROUND(14.4918,4)</f>
        <v>14.4918</v>
      </c>
      <c r="G251" s="24"/>
      <c r="H251" s="36"/>
    </row>
    <row r="252" spans="1:8" ht="12.75" customHeight="1">
      <c r="A252" s="22">
        <v>42702</v>
      </c>
      <c r="B252" s="22"/>
      <c r="C252" s="26">
        <f>ROUND(14.264625,4)</f>
        <v>14.2646</v>
      </c>
      <c r="D252" s="26">
        <f>F252</f>
        <v>14.5225</v>
      </c>
      <c r="E252" s="26">
        <f>F252</f>
        <v>14.5225</v>
      </c>
      <c r="F252" s="26">
        <f>ROUND(14.5225,4)</f>
        <v>14.5225</v>
      </c>
      <c r="G252" s="24"/>
      <c r="H252" s="36"/>
    </row>
    <row r="253" spans="1:8" ht="12.75" customHeight="1">
      <c r="A253" s="22">
        <v>42717</v>
      </c>
      <c r="B253" s="22"/>
      <c r="C253" s="26">
        <f>ROUND(14.264625,4)</f>
        <v>14.2646</v>
      </c>
      <c r="D253" s="26">
        <f>F253</f>
        <v>14.5658</v>
      </c>
      <c r="E253" s="26">
        <f>F253</f>
        <v>14.5658</v>
      </c>
      <c r="F253" s="26">
        <f>ROUND(14.5658,4)</f>
        <v>14.5658</v>
      </c>
      <c r="G253" s="24"/>
      <c r="H253" s="36"/>
    </row>
    <row r="254" spans="1:8" ht="12.75" customHeight="1">
      <c r="A254" s="22">
        <v>42718</v>
      </c>
      <c r="B254" s="22"/>
      <c r="C254" s="26">
        <f>ROUND(14.264625,4)</f>
        <v>14.2646</v>
      </c>
      <c r="D254" s="26">
        <f>F254</f>
        <v>14.5687</v>
      </c>
      <c r="E254" s="26">
        <f>F254</f>
        <v>14.5687</v>
      </c>
      <c r="F254" s="26">
        <f>ROUND(14.5687,4)</f>
        <v>14.5687</v>
      </c>
      <c r="G254" s="24"/>
      <c r="H254" s="36"/>
    </row>
    <row r="255" spans="1:8" ht="12.75" customHeight="1">
      <c r="A255" s="22">
        <v>42748</v>
      </c>
      <c r="B255" s="22"/>
      <c r="C255" s="26">
        <f>ROUND(14.264625,4)</f>
        <v>14.2646</v>
      </c>
      <c r="D255" s="26">
        <f>F255</f>
        <v>14.6557</v>
      </c>
      <c r="E255" s="26">
        <f>F255</f>
        <v>14.6557</v>
      </c>
      <c r="F255" s="26">
        <f>ROUND(14.6557,4)</f>
        <v>14.6557</v>
      </c>
      <c r="G255" s="24"/>
      <c r="H255" s="36"/>
    </row>
    <row r="256" spans="1:8" ht="12.75" customHeight="1">
      <c r="A256" s="22">
        <v>42760</v>
      </c>
      <c r="B256" s="22"/>
      <c r="C256" s="26">
        <f>ROUND(14.264625,4)</f>
        <v>14.2646</v>
      </c>
      <c r="D256" s="26">
        <f>F256</f>
        <v>14.6904</v>
      </c>
      <c r="E256" s="26">
        <f>F256</f>
        <v>14.6904</v>
      </c>
      <c r="F256" s="26">
        <f>ROUND(14.6904,4)</f>
        <v>14.6904</v>
      </c>
      <c r="G256" s="24"/>
      <c r="H256" s="36"/>
    </row>
    <row r="257" spans="1:8" ht="12.75" customHeight="1">
      <c r="A257" s="22">
        <v>42837</v>
      </c>
      <c r="B257" s="22"/>
      <c r="C257" s="26">
        <f>ROUND(14.264625,4)</f>
        <v>14.2646</v>
      </c>
      <c r="D257" s="26">
        <f>F257</f>
        <v>14.9137</v>
      </c>
      <c r="E257" s="26">
        <f>F257</f>
        <v>14.9137</v>
      </c>
      <c r="F257" s="26">
        <f>ROUND(14.9137,4)</f>
        <v>14.9137</v>
      </c>
      <c r="G257" s="24"/>
      <c r="H257" s="36"/>
    </row>
    <row r="258" spans="1:8" ht="12.75" customHeight="1">
      <c r="A258" s="22">
        <v>42850</v>
      </c>
      <c r="B258" s="22"/>
      <c r="C258" s="26">
        <f>ROUND(14.264625,4)</f>
        <v>14.2646</v>
      </c>
      <c r="D258" s="26">
        <f>F258</f>
        <v>14.9515</v>
      </c>
      <c r="E258" s="26">
        <f>F258</f>
        <v>14.9515</v>
      </c>
      <c r="F258" s="26">
        <f>ROUND(14.9515,4)</f>
        <v>14.9515</v>
      </c>
      <c r="G258" s="24"/>
      <c r="H258" s="36"/>
    </row>
    <row r="259" spans="1:8" ht="12.75" customHeight="1">
      <c r="A259" s="22">
        <v>42928</v>
      </c>
      <c r="B259" s="22"/>
      <c r="C259" s="26">
        <f>ROUND(14.264625,4)</f>
        <v>14.2646</v>
      </c>
      <c r="D259" s="26">
        <f>F259</f>
        <v>15.1813</v>
      </c>
      <c r="E259" s="26">
        <f>F259</f>
        <v>15.1813</v>
      </c>
      <c r="F259" s="26">
        <f>ROUND(15.1813,4)</f>
        <v>15.1813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6">
        <f>ROUND(1.12805,4)</f>
        <v>1.1281</v>
      </c>
      <c r="D261" s="26">
        <f>F261</f>
        <v>1.1288</v>
      </c>
      <c r="E261" s="26">
        <f>F261</f>
        <v>1.1288</v>
      </c>
      <c r="F261" s="26">
        <f>ROUND(1.1288,4)</f>
        <v>1.1288</v>
      </c>
      <c r="G261" s="24"/>
      <c r="H261" s="36"/>
    </row>
    <row r="262" spans="1:8" ht="12.75" customHeight="1">
      <c r="A262" s="22">
        <v>42723</v>
      </c>
      <c r="B262" s="22"/>
      <c r="C262" s="26">
        <f>ROUND(1.12805,4)</f>
        <v>1.1281</v>
      </c>
      <c r="D262" s="26">
        <f>F262</f>
        <v>1.1334</v>
      </c>
      <c r="E262" s="26">
        <f>F262</f>
        <v>1.1334</v>
      </c>
      <c r="F262" s="26">
        <f>ROUND(1.1334,4)</f>
        <v>1.1334</v>
      </c>
      <c r="G262" s="24"/>
      <c r="H262" s="36"/>
    </row>
    <row r="263" spans="1:8" ht="12.75" customHeight="1">
      <c r="A263" s="22">
        <v>42807</v>
      </c>
      <c r="B263" s="22"/>
      <c r="C263" s="26">
        <f>ROUND(1.12805,4)</f>
        <v>1.1281</v>
      </c>
      <c r="D263" s="26">
        <f>F263</f>
        <v>1.138</v>
      </c>
      <c r="E263" s="26">
        <f>F263</f>
        <v>1.138</v>
      </c>
      <c r="F263" s="26">
        <f>ROUND(1.138,4)</f>
        <v>1.138</v>
      </c>
      <c r="G263" s="24"/>
      <c r="H263" s="36"/>
    </row>
    <row r="264" spans="1:8" ht="12.75" customHeight="1">
      <c r="A264" s="22">
        <v>42905</v>
      </c>
      <c r="B264" s="22"/>
      <c r="C264" s="26">
        <f>ROUND(1.12805,4)</f>
        <v>1.1281</v>
      </c>
      <c r="D264" s="26">
        <f>F264</f>
        <v>1.1432</v>
      </c>
      <c r="E264" s="26">
        <f>F264</f>
        <v>1.1432</v>
      </c>
      <c r="F264" s="26">
        <f>ROUND(1.1432,4)</f>
        <v>1.1432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6">
        <f>ROUND(1.3196375,4)</f>
        <v>1.3196</v>
      </c>
      <c r="D266" s="26">
        <f>F266</f>
        <v>1.32</v>
      </c>
      <c r="E266" s="26">
        <f>F266</f>
        <v>1.32</v>
      </c>
      <c r="F266" s="26">
        <f>ROUND(1.32,4)</f>
        <v>1.32</v>
      </c>
      <c r="G266" s="24"/>
      <c r="H266" s="36"/>
    </row>
    <row r="267" spans="1:8" ht="12.75" customHeight="1">
      <c r="A267" s="22">
        <v>42723</v>
      </c>
      <c r="B267" s="22"/>
      <c r="C267" s="26">
        <f>ROUND(1.3196375,4)</f>
        <v>1.3196</v>
      </c>
      <c r="D267" s="26">
        <f>F267</f>
        <v>1.3226</v>
      </c>
      <c r="E267" s="26">
        <f>F267</f>
        <v>1.3226</v>
      </c>
      <c r="F267" s="26">
        <f>ROUND(1.3226,4)</f>
        <v>1.3226</v>
      </c>
      <c r="G267" s="24"/>
      <c r="H267" s="36"/>
    </row>
    <row r="268" spans="1:8" ht="12.75" customHeight="1">
      <c r="A268" s="22">
        <v>42807</v>
      </c>
      <c r="B268" s="22"/>
      <c r="C268" s="26">
        <f>ROUND(1.3196375,4)</f>
        <v>1.3196</v>
      </c>
      <c r="D268" s="26">
        <f>F268</f>
        <v>1.3253</v>
      </c>
      <c r="E268" s="26">
        <f>F268</f>
        <v>1.3253</v>
      </c>
      <c r="F268" s="26">
        <f>ROUND(1.3253,4)</f>
        <v>1.3253</v>
      </c>
      <c r="G268" s="24"/>
      <c r="H268" s="36"/>
    </row>
    <row r="269" spans="1:8" ht="12.75" customHeight="1">
      <c r="A269" s="22">
        <v>42905</v>
      </c>
      <c r="B269" s="22"/>
      <c r="C269" s="26">
        <f>ROUND(1.3196375,4)</f>
        <v>1.3196</v>
      </c>
      <c r="D269" s="26">
        <f>F269</f>
        <v>1.3282</v>
      </c>
      <c r="E269" s="26">
        <f>F269</f>
        <v>1.3282</v>
      </c>
      <c r="F269" s="26">
        <f>ROUND(1.3282,4)</f>
        <v>1.3282</v>
      </c>
      <c r="G269" s="24"/>
      <c r="H269" s="36"/>
    </row>
    <row r="270" spans="1:8" ht="12.75" customHeight="1">
      <c r="A270" s="22" t="s">
        <v>66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42632</v>
      </c>
      <c r="B271" s="22"/>
      <c r="C271" s="26">
        <f>ROUND(10.859302396875,4)</f>
        <v>10.8593</v>
      </c>
      <c r="D271" s="26">
        <f>F271</f>
        <v>10.9001</v>
      </c>
      <c r="E271" s="26">
        <f>F271</f>
        <v>10.9001</v>
      </c>
      <c r="F271" s="26">
        <f>ROUND(10.9001,4)</f>
        <v>10.9001</v>
      </c>
      <c r="G271" s="24"/>
      <c r="H271" s="36"/>
    </row>
    <row r="272" spans="1:8" ht="12.75" customHeight="1">
      <c r="A272" s="22">
        <v>42723</v>
      </c>
      <c r="B272" s="22"/>
      <c r="C272" s="26">
        <f>ROUND(10.859302396875,4)</f>
        <v>10.8593</v>
      </c>
      <c r="D272" s="26">
        <f>F272</f>
        <v>11.0713</v>
      </c>
      <c r="E272" s="26">
        <f>F272</f>
        <v>11.0713</v>
      </c>
      <c r="F272" s="26">
        <f>ROUND(11.0713,4)</f>
        <v>11.0713</v>
      </c>
      <c r="G272" s="24"/>
      <c r="H272" s="36"/>
    </row>
    <row r="273" spans="1:8" ht="12.75" customHeight="1">
      <c r="A273" s="22">
        <v>42807</v>
      </c>
      <c r="B273" s="22"/>
      <c r="C273" s="26">
        <f>ROUND(10.859302396875,4)</f>
        <v>10.8593</v>
      </c>
      <c r="D273" s="26">
        <f>F273</f>
        <v>11.2357</v>
      </c>
      <c r="E273" s="26">
        <f>F273</f>
        <v>11.2357</v>
      </c>
      <c r="F273" s="26">
        <f>ROUND(11.2357,4)</f>
        <v>11.2357</v>
      </c>
      <c r="G273" s="24"/>
      <c r="H273" s="36"/>
    </row>
    <row r="274" spans="1:8" ht="12.75" customHeight="1">
      <c r="A274" s="22">
        <v>42905</v>
      </c>
      <c r="B274" s="22"/>
      <c r="C274" s="26">
        <f>ROUND(10.859302396875,4)</f>
        <v>10.8593</v>
      </c>
      <c r="D274" s="26">
        <f>F274</f>
        <v>11.4299</v>
      </c>
      <c r="E274" s="26">
        <f>F274</f>
        <v>11.4299</v>
      </c>
      <c r="F274" s="26">
        <f>ROUND(11.4299,4)</f>
        <v>11.4299</v>
      </c>
      <c r="G274" s="24"/>
      <c r="H274" s="36"/>
    </row>
    <row r="275" spans="1:8" ht="12.75" customHeight="1">
      <c r="A275" s="22">
        <v>42996</v>
      </c>
      <c r="B275" s="22"/>
      <c r="C275" s="26">
        <f>ROUND(10.859302396875,4)</f>
        <v>10.8593</v>
      </c>
      <c r="D275" s="26">
        <f>F275</f>
        <v>11.6165</v>
      </c>
      <c r="E275" s="26">
        <f>F275</f>
        <v>11.6165</v>
      </c>
      <c r="F275" s="26">
        <f>ROUND(11.6165,4)</f>
        <v>11.6165</v>
      </c>
      <c r="G275" s="24"/>
      <c r="H275" s="36"/>
    </row>
    <row r="276" spans="1:8" ht="12.75" customHeight="1">
      <c r="A276" s="22">
        <v>43087</v>
      </c>
      <c r="B276" s="22"/>
      <c r="C276" s="26">
        <f>ROUND(10.859302396875,4)</f>
        <v>10.8593</v>
      </c>
      <c r="D276" s="26">
        <f>F276</f>
        <v>11.8068</v>
      </c>
      <c r="E276" s="26">
        <f>F276</f>
        <v>11.8068</v>
      </c>
      <c r="F276" s="26">
        <f>ROUND(11.8068,4)</f>
        <v>11.8068</v>
      </c>
      <c r="G276" s="24"/>
      <c r="H276" s="36"/>
    </row>
    <row r="277" spans="1:8" ht="12.75" customHeight="1">
      <c r="A277" s="22">
        <v>43178</v>
      </c>
      <c r="B277" s="22"/>
      <c r="C277" s="26">
        <f>ROUND(10.859302396875,4)</f>
        <v>10.8593</v>
      </c>
      <c r="D277" s="26">
        <f>F277</f>
        <v>11.9972</v>
      </c>
      <c r="E277" s="26">
        <f>F277</f>
        <v>11.9972</v>
      </c>
      <c r="F277" s="26">
        <f>ROUND(11.9972,4)</f>
        <v>11.9972</v>
      </c>
      <c r="G277" s="24"/>
      <c r="H277" s="36"/>
    </row>
    <row r="278" spans="1:8" ht="12.75" customHeight="1">
      <c r="A278" s="22" t="s">
        <v>67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ROUND(3.85104138306561,4)</f>
        <v>3.851</v>
      </c>
      <c r="D279" s="26">
        <f>F279</f>
        <v>4.2966</v>
      </c>
      <c r="E279" s="26">
        <f>F279</f>
        <v>4.2966</v>
      </c>
      <c r="F279" s="26">
        <f>ROUND(4.2966,4)</f>
        <v>4.2966</v>
      </c>
      <c r="G279" s="24"/>
      <c r="H279" s="36"/>
    </row>
    <row r="280" spans="1:8" ht="12.75" customHeight="1">
      <c r="A280" s="22">
        <v>42723</v>
      </c>
      <c r="B280" s="22"/>
      <c r="C280" s="26">
        <f>ROUND(3.85104138306561,4)</f>
        <v>3.851</v>
      </c>
      <c r="D280" s="26">
        <f>F280</f>
        <v>4.3698</v>
      </c>
      <c r="E280" s="26">
        <f>F280</f>
        <v>4.3698</v>
      </c>
      <c r="F280" s="26">
        <f>ROUND(4.3698,4)</f>
        <v>4.3698</v>
      </c>
      <c r="G280" s="24"/>
      <c r="H280" s="36"/>
    </row>
    <row r="281" spans="1:8" ht="12.75" customHeight="1">
      <c r="A281" s="22">
        <v>42807</v>
      </c>
      <c r="B281" s="22"/>
      <c r="C281" s="26">
        <f>ROUND(3.85104138306561,4)</f>
        <v>3.851</v>
      </c>
      <c r="D281" s="26">
        <f>F281</f>
        <v>4.4438</v>
      </c>
      <c r="E281" s="26">
        <f>F281</f>
        <v>4.4438</v>
      </c>
      <c r="F281" s="26">
        <f>ROUND(4.4438,4)</f>
        <v>4.4438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6">
        <f>ROUND(1.34301444375,4)</f>
        <v>1.343</v>
      </c>
      <c r="D283" s="26">
        <f>F283</f>
        <v>1.3476</v>
      </c>
      <c r="E283" s="26">
        <f>F283</f>
        <v>1.3476</v>
      </c>
      <c r="F283" s="26">
        <f>ROUND(1.3476,4)</f>
        <v>1.3476</v>
      </c>
      <c r="G283" s="24"/>
      <c r="H283" s="36"/>
    </row>
    <row r="284" spans="1:8" ht="12.75" customHeight="1">
      <c r="A284" s="22">
        <v>42723</v>
      </c>
      <c r="B284" s="22"/>
      <c r="C284" s="26">
        <f>ROUND(1.34301444375,4)</f>
        <v>1.343</v>
      </c>
      <c r="D284" s="26">
        <f>F284</f>
        <v>1.3635</v>
      </c>
      <c r="E284" s="26">
        <f>F284</f>
        <v>1.3635</v>
      </c>
      <c r="F284" s="26">
        <f>ROUND(1.3635,4)</f>
        <v>1.3635</v>
      </c>
      <c r="G284" s="24"/>
      <c r="H284" s="36"/>
    </row>
    <row r="285" spans="1:8" ht="12.75" customHeight="1">
      <c r="A285" s="22">
        <v>42807</v>
      </c>
      <c r="B285" s="22"/>
      <c r="C285" s="26">
        <f>ROUND(1.34301444375,4)</f>
        <v>1.343</v>
      </c>
      <c r="D285" s="26">
        <f>F285</f>
        <v>1.3786</v>
      </c>
      <c r="E285" s="26">
        <f>F285</f>
        <v>1.3786</v>
      </c>
      <c r="F285" s="26">
        <f>ROUND(1.3786,4)</f>
        <v>1.3786</v>
      </c>
      <c r="G285" s="24"/>
      <c r="H285" s="36"/>
    </row>
    <row r="286" spans="1:8" ht="12.75" customHeight="1">
      <c r="A286" s="22">
        <v>42905</v>
      </c>
      <c r="B286" s="22"/>
      <c r="C286" s="26">
        <f>ROUND(1.34301444375,4)</f>
        <v>1.343</v>
      </c>
      <c r="D286" s="26">
        <f>F286</f>
        <v>1.3944</v>
      </c>
      <c r="E286" s="26">
        <f>F286</f>
        <v>1.3944</v>
      </c>
      <c r="F286" s="26">
        <f>ROUND(1.3944,4)</f>
        <v>1.3944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6">
        <f>ROUND(11.0330458658829,4)</f>
        <v>11.033</v>
      </c>
      <c r="D288" s="26">
        <f>F288</f>
        <v>11.0796</v>
      </c>
      <c r="E288" s="26">
        <f>F288</f>
        <v>11.0796</v>
      </c>
      <c r="F288" s="26">
        <f>ROUND(11.0796,4)</f>
        <v>11.0796</v>
      </c>
      <c r="G288" s="24"/>
      <c r="H288" s="36"/>
    </row>
    <row r="289" spans="1:8" ht="12.75" customHeight="1">
      <c r="A289" s="22">
        <v>42723</v>
      </c>
      <c r="B289" s="22"/>
      <c r="C289" s="26">
        <f>ROUND(11.0330458658829,4)</f>
        <v>11.033</v>
      </c>
      <c r="D289" s="26">
        <f>F289</f>
        <v>11.2848</v>
      </c>
      <c r="E289" s="26">
        <f>F289</f>
        <v>11.2848</v>
      </c>
      <c r="F289" s="26">
        <f>ROUND(11.2848,4)</f>
        <v>11.2848</v>
      </c>
      <c r="G289" s="24"/>
      <c r="H289" s="36"/>
    </row>
    <row r="290" spans="1:8" ht="12.75" customHeight="1">
      <c r="A290" s="22">
        <v>42807</v>
      </c>
      <c r="B290" s="22"/>
      <c r="C290" s="26">
        <f>ROUND(11.0330458658829,4)</f>
        <v>11.033</v>
      </c>
      <c r="D290" s="26">
        <f>F290</f>
        <v>11.4784</v>
      </c>
      <c r="E290" s="26">
        <f>F290</f>
        <v>11.4784</v>
      </c>
      <c r="F290" s="26">
        <f>ROUND(11.4784,4)</f>
        <v>11.4784</v>
      </c>
      <c r="G290" s="24"/>
      <c r="H290" s="36"/>
    </row>
    <row r="291" spans="1:8" ht="12.75" customHeight="1">
      <c r="A291" s="22">
        <v>42905</v>
      </c>
      <c r="B291" s="22"/>
      <c r="C291" s="26">
        <f>ROUND(11.0330458658829,4)</f>
        <v>11.033</v>
      </c>
      <c r="D291" s="26">
        <f>F291</f>
        <v>11.7069</v>
      </c>
      <c r="E291" s="26">
        <f>F291</f>
        <v>11.7069</v>
      </c>
      <c r="F291" s="26">
        <f>ROUND(11.7069,4)</f>
        <v>11.7069</v>
      </c>
      <c r="G291" s="24"/>
      <c r="H291" s="36"/>
    </row>
    <row r="292" spans="1:8" ht="12.75" customHeight="1">
      <c r="A292" s="22" t="s">
        <v>70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6">
        <f>ROUND(2.1477644165892,4)</f>
        <v>2.1478</v>
      </c>
      <c r="D293" s="26">
        <f>F293</f>
        <v>2.1466</v>
      </c>
      <c r="E293" s="26">
        <f>F293</f>
        <v>2.1466</v>
      </c>
      <c r="F293" s="26">
        <f>ROUND(2.1466,4)</f>
        <v>2.1466</v>
      </c>
      <c r="G293" s="24"/>
      <c r="H293" s="36"/>
    </row>
    <row r="294" spans="1:8" ht="12.75" customHeight="1">
      <c r="A294" s="22">
        <v>42723</v>
      </c>
      <c r="B294" s="22"/>
      <c r="C294" s="26">
        <f>ROUND(2.1477644165892,4)</f>
        <v>2.1478</v>
      </c>
      <c r="D294" s="26">
        <f>F294</f>
        <v>2.1759</v>
      </c>
      <c r="E294" s="26">
        <f>F294</f>
        <v>2.1759</v>
      </c>
      <c r="F294" s="26">
        <f>ROUND(2.1759,4)</f>
        <v>2.1759</v>
      </c>
      <c r="G294" s="24"/>
      <c r="H294" s="36"/>
    </row>
    <row r="295" spans="1:8" ht="12.75" customHeight="1">
      <c r="A295" s="22">
        <v>42807</v>
      </c>
      <c r="B295" s="22"/>
      <c r="C295" s="26">
        <f>ROUND(2.1477644165892,4)</f>
        <v>2.1478</v>
      </c>
      <c r="D295" s="26">
        <f>F295</f>
        <v>2.2032</v>
      </c>
      <c r="E295" s="26">
        <f>F295</f>
        <v>2.2032</v>
      </c>
      <c r="F295" s="26">
        <f>ROUND(2.2032,4)</f>
        <v>2.2032</v>
      </c>
      <c r="G295" s="24"/>
      <c r="H295" s="36"/>
    </row>
    <row r="296" spans="1:8" ht="12.75" customHeight="1">
      <c r="A296" s="22">
        <v>42905</v>
      </c>
      <c r="B296" s="22"/>
      <c r="C296" s="26">
        <f>ROUND(2.1477644165892,4)</f>
        <v>2.1478</v>
      </c>
      <c r="D296" s="26">
        <f>F296</f>
        <v>2.2341</v>
      </c>
      <c r="E296" s="26">
        <f>F296</f>
        <v>2.2341</v>
      </c>
      <c r="F296" s="26">
        <f>ROUND(2.2341,4)</f>
        <v>2.2341</v>
      </c>
      <c r="G296" s="24"/>
      <c r="H296" s="36"/>
    </row>
    <row r="297" spans="1:8" ht="12.75" customHeight="1">
      <c r="A297" s="22" t="s">
        <v>71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6">
        <f>ROUND(2.16117583782801,4)</f>
        <v>2.1612</v>
      </c>
      <c r="D298" s="26">
        <f>F298</f>
        <v>2.1718</v>
      </c>
      <c r="E298" s="26">
        <f>F298</f>
        <v>2.1718</v>
      </c>
      <c r="F298" s="26">
        <f>ROUND(2.1718,4)</f>
        <v>2.1718</v>
      </c>
      <c r="G298" s="24"/>
      <c r="H298" s="36"/>
    </row>
    <row r="299" spans="1:8" ht="12.75" customHeight="1">
      <c r="A299" s="22">
        <v>42723</v>
      </c>
      <c r="B299" s="22"/>
      <c r="C299" s="26">
        <f>ROUND(2.16117583782801,4)</f>
        <v>2.1612</v>
      </c>
      <c r="D299" s="26">
        <f>F299</f>
        <v>2.2207</v>
      </c>
      <c r="E299" s="26">
        <f>F299</f>
        <v>2.2207</v>
      </c>
      <c r="F299" s="26">
        <f>ROUND(2.2207,4)</f>
        <v>2.2207</v>
      </c>
      <c r="G299" s="24"/>
      <c r="H299" s="36"/>
    </row>
    <row r="300" spans="1:8" ht="12.75" customHeight="1">
      <c r="A300" s="22">
        <v>42807</v>
      </c>
      <c r="B300" s="22"/>
      <c r="C300" s="26">
        <f>ROUND(2.16117583782801,4)</f>
        <v>2.1612</v>
      </c>
      <c r="D300" s="26">
        <f>F300</f>
        <v>2.2672</v>
      </c>
      <c r="E300" s="26">
        <f>F300</f>
        <v>2.2672</v>
      </c>
      <c r="F300" s="26">
        <f>ROUND(2.2672,4)</f>
        <v>2.2672</v>
      </c>
      <c r="G300" s="24"/>
      <c r="H300" s="36"/>
    </row>
    <row r="301" spans="1:8" ht="12.75" customHeight="1">
      <c r="A301" s="22">
        <v>42905</v>
      </c>
      <c r="B301" s="22"/>
      <c r="C301" s="26">
        <f>ROUND(2.16117583782801,4)</f>
        <v>2.1612</v>
      </c>
      <c r="D301" s="26">
        <f>F301</f>
        <v>2.3224</v>
      </c>
      <c r="E301" s="26">
        <f>F301</f>
        <v>2.3224</v>
      </c>
      <c r="F301" s="26">
        <f>ROUND(2.3224,4)</f>
        <v>2.3224</v>
      </c>
      <c r="G301" s="24"/>
      <c r="H301" s="36"/>
    </row>
    <row r="302" spans="1:8" ht="12.75" customHeight="1">
      <c r="A302" s="22" t="s">
        <v>72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42632</v>
      </c>
      <c r="B303" s="22"/>
      <c r="C303" s="26">
        <f>ROUND(16.09121023125,4)</f>
        <v>16.0912</v>
      </c>
      <c r="D303" s="26">
        <f>F303</f>
        <v>16.1688</v>
      </c>
      <c r="E303" s="26">
        <f>F303</f>
        <v>16.1688</v>
      </c>
      <c r="F303" s="26">
        <f>ROUND(16.1688,4)</f>
        <v>16.1688</v>
      </c>
      <c r="G303" s="24"/>
      <c r="H303" s="36"/>
    </row>
    <row r="304" spans="1:8" ht="12.75" customHeight="1">
      <c r="A304" s="22">
        <v>42723</v>
      </c>
      <c r="B304" s="22"/>
      <c r="C304" s="26">
        <f>ROUND(16.09121023125,4)</f>
        <v>16.0912</v>
      </c>
      <c r="D304" s="26">
        <f>F304</f>
        <v>16.5282</v>
      </c>
      <c r="E304" s="26">
        <f>F304</f>
        <v>16.5282</v>
      </c>
      <c r="F304" s="26">
        <f>ROUND(16.5282,4)</f>
        <v>16.5282</v>
      </c>
      <c r="G304" s="24"/>
      <c r="H304" s="36"/>
    </row>
    <row r="305" spans="1:8" ht="12.75" customHeight="1">
      <c r="A305" s="22">
        <v>42807</v>
      </c>
      <c r="B305" s="22"/>
      <c r="C305" s="26">
        <f>ROUND(16.09121023125,4)</f>
        <v>16.0912</v>
      </c>
      <c r="D305" s="26">
        <f>F305</f>
        <v>16.8725</v>
      </c>
      <c r="E305" s="26">
        <f>F305</f>
        <v>16.8725</v>
      </c>
      <c r="F305" s="26">
        <f>ROUND(16.8725,4)</f>
        <v>16.8725</v>
      </c>
      <c r="G305" s="24"/>
      <c r="H305" s="36"/>
    </row>
    <row r="306" spans="1:8" ht="12.75" customHeight="1">
      <c r="A306" s="22">
        <v>42905</v>
      </c>
      <c r="B306" s="22"/>
      <c r="C306" s="26">
        <f>ROUND(16.09121023125,4)</f>
        <v>16.0912</v>
      </c>
      <c r="D306" s="26">
        <f>F306</f>
        <v>17.2775</v>
      </c>
      <c r="E306" s="26">
        <f>F306</f>
        <v>17.2775</v>
      </c>
      <c r="F306" s="26">
        <f>ROUND(17.2775,4)</f>
        <v>17.2775</v>
      </c>
      <c r="G306" s="24"/>
      <c r="H306" s="36"/>
    </row>
    <row r="307" spans="1:8" ht="12.75" customHeight="1">
      <c r="A307" s="22">
        <v>42996</v>
      </c>
      <c r="B307" s="22"/>
      <c r="C307" s="26">
        <f>ROUND(16.09121023125,4)</f>
        <v>16.0912</v>
      </c>
      <c r="D307" s="26">
        <f>F307</f>
        <v>17.6595</v>
      </c>
      <c r="E307" s="26">
        <f>F307</f>
        <v>17.6595</v>
      </c>
      <c r="F307" s="26">
        <f>ROUND(17.6595,4)</f>
        <v>17.6595</v>
      </c>
      <c r="G307" s="24"/>
      <c r="H307" s="36"/>
    </row>
    <row r="308" spans="1:8" ht="12.75" customHeight="1">
      <c r="A308" s="22">
        <v>43087</v>
      </c>
      <c r="B308" s="22"/>
      <c r="C308" s="26">
        <f>ROUND(16.09121023125,4)</f>
        <v>16.0912</v>
      </c>
      <c r="D308" s="26">
        <f>F308</f>
        <v>18.037</v>
      </c>
      <c r="E308" s="26">
        <f>F308</f>
        <v>18.037</v>
      </c>
      <c r="F308" s="26">
        <f>ROUND(18.037,4)</f>
        <v>18.037</v>
      </c>
      <c r="G308" s="24"/>
      <c r="H308" s="36"/>
    </row>
    <row r="309" spans="1:8" ht="12.75" customHeight="1">
      <c r="A309" s="22">
        <v>43178</v>
      </c>
      <c r="B309" s="22"/>
      <c r="C309" s="26">
        <f>ROUND(16.09121023125,4)</f>
        <v>16.0912</v>
      </c>
      <c r="D309" s="26">
        <f>F309</f>
        <v>18.4856</v>
      </c>
      <c r="E309" s="26">
        <f>F309</f>
        <v>18.4856</v>
      </c>
      <c r="F309" s="26">
        <f>ROUND(18.4856,4)</f>
        <v>18.4856</v>
      </c>
      <c r="G309" s="24"/>
      <c r="H309" s="36"/>
    </row>
    <row r="310" spans="1:8" ht="12.75" customHeight="1">
      <c r="A310" s="22" t="s">
        <v>73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42632</v>
      </c>
      <c r="B311" s="22"/>
      <c r="C311" s="26">
        <f>ROUND(14.7361828512397,4)</f>
        <v>14.7362</v>
      </c>
      <c r="D311" s="26">
        <f>F311</f>
        <v>14.8109</v>
      </c>
      <c r="E311" s="26">
        <f>F311</f>
        <v>14.8109</v>
      </c>
      <c r="F311" s="26">
        <f>ROUND(14.8109,4)</f>
        <v>14.8109</v>
      </c>
      <c r="G311" s="24"/>
      <c r="H311" s="36"/>
    </row>
    <row r="312" spans="1:8" ht="12.75" customHeight="1">
      <c r="A312" s="22">
        <v>42723</v>
      </c>
      <c r="B312" s="22"/>
      <c r="C312" s="26">
        <f>ROUND(14.7361828512397,4)</f>
        <v>14.7362</v>
      </c>
      <c r="D312" s="26">
        <f>F312</f>
        <v>15.1644</v>
      </c>
      <c r="E312" s="26">
        <f>F312</f>
        <v>15.1644</v>
      </c>
      <c r="F312" s="26">
        <f>ROUND(15.1644,4)</f>
        <v>15.1644</v>
      </c>
      <c r="G312" s="24"/>
      <c r="H312" s="36"/>
    </row>
    <row r="313" spans="1:8" ht="12.75" customHeight="1">
      <c r="A313" s="22">
        <v>42807</v>
      </c>
      <c r="B313" s="22"/>
      <c r="C313" s="26">
        <f>ROUND(14.7361828512397,4)</f>
        <v>14.7362</v>
      </c>
      <c r="D313" s="26">
        <f>F313</f>
        <v>15.5</v>
      </c>
      <c r="E313" s="26">
        <f>F313</f>
        <v>15.5</v>
      </c>
      <c r="F313" s="26">
        <f>ROUND(15.5,4)</f>
        <v>15.5</v>
      </c>
      <c r="G313" s="24"/>
      <c r="H313" s="36"/>
    </row>
    <row r="314" spans="1:8" ht="12.75" customHeight="1">
      <c r="A314" s="22">
        <v>42905</v>
      </c>
      <c r="B314" s="22"/>
      <c r="C314" s="26">
        <f>ROUND(14.7361828512397,4)</f>
        <v>14.7362</v>
      </c>
      <c r="D314" s="26">
        <f>F314</f>
        <v>15.8947</v>
      </c>
      <c r="E314" s="26">
        <f>F314</f>
        <v>15.8947</v>
      </c>
      <c r="F314" s="26">
        <f>ROUND(15.8947,4)</f>
        <v>15.8947</v>
      </c>
      <c r="G314" s="24"/>
      <c r="H314" s="36"/>
    </row>
    <row r="315" spans="1:8" ht="12.75" customHeight="1">
      <c r="A315" s="22">
        <v>42996</v>
      </c>
      <c r="B315" s="22"/>
      <c r="C315" s="26">
        <f>ROUND(14.7361828512397,4)</f>
        <v>14.7362</v>
      </c>
      <c r="D315" s="26">
        <f>F315</f>
        <v>16.2644</v>
      </c>
      <c r="E315" s="26">
        <f>F315</f>
        <v>16.2644</v>
      </c>
      <c r="F315" s="26">
        <f>ROUND(16.2644,4)</f>
        <v>16.2644</v>
      </c>
      <c r="G315" s="24"/>
      <c r="H315" s="36"/>
    </row>
    <row r="316" spans="1:8" ht="12.75" customHeight="1">
      <c r="A316" s="22" t="s">
        <v>74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42632</v>
      </c>
      <c r="B317" s="22"/>
      <c r="C317" s="26">
        <f>ROUND(18.8241340734375,4)</f>
        <v>18.8241</v>
      </c>
      <c r="D317" s="26">
        <f>F317</f>
        <v>18.9084</v>
      </c>
      <c r="E317" s="26">
        <f>F317</f>
        <v>18.9084</v>
      </c>
      <c r="F317" s="26">
        <f>ROUND(18.9084,4)</f>
        <v>18.9084</v>
      </c>
      <c r="G317" s="24"/>
      <c r="H317" s="36"/>
    </row>
    <row r="318" spans="1:8" ht="12.75" customHeight="1">
      <c r="A318" s="22">
        <v>42723</v>
      </c>
      <c r="B318" s="22"/>
      <c r="C318" s="26">
        <f>ROUND(18.8241340734375,4)</f>
        <v>18.8241</v>
      </c>
      <c r="D318" s="26">
        <f>F318</f>
        <v>19.2883</v>
      </c>
      <c r="E318" s="26">
        <f>F318</f>
        <v>19.2883</v>
      </c>
      <c r="F318" s="26">
        <f>ROUND(19.2883,4)</f>
        <v>19.2883</v>
      </c>
      <c r="G318" s="24"/>
      <c r="H318" s="36"/>
    </row>
    <row r="319" spans="1:8" ht="12.75" customHeight="1">
      <c r="A319" s="22">
        <v>42807</v>
      </c>
      <c r="B319" s="22"/>
      <c r="C319" s="26">
        <f>ROUND(18.8241340734375,4)</f>
        <v>18.8241</v>
      </c>
      <c r="D319" s="26">
        <f>F319</f>
        <v>19.6492</v>
      </c>
      <c r="E319" s="26">
        <f>F319</f>
        <v>19.6492</v>
      </c>
      <c r="F319" s="26">
        <f>ROUND(19.6492,4)</f>
        <v>19.6492</v>
      </c>
      <c r="G319" s="24"/>
      <c r="H319" s="36"/>
    </row>
    <row r="320" spans="1:8" ht="12.75" customHeight="1">
      <c r="A320" s="22">
        <v>42905</v>
      </c>
      <c r="B320" s="22"/>
      <c r="C320" s="26">
        <f>ROUND(18.8241340734375,4)</f>
        <v>18.8241</v>
      </c>
      <c r="D320" s="26">
        <f>F320</f>
        <v>20.0729</v>
      </c>
      <c r="E320" s="26">
        <f>F320</f>
        <v>20.0729</v>
      </c>
      <c r="F320" s="26">
        <f>ROUND(20.0729,4)</f>
        <v>20.0729</v>
      </c>
      <c r="G320" s="24"/>
      <c r="H320" s="36"/>
    </row>
    <row r="321" spans="1:8" ht="12.75" customHeight="1">
      <c r="A321" s="22">
        <v>42996</v>
      </c>
      <c r="B321" s="22"/>
      <c r="C321" s="26">
        <f>ROUND(18.8241340734375,4)</f>
        <v>18.8241</v>
      </c>
      <c r="D321" s="26">
        <f>F321</f>
        <v>20.481</v>
      </c>
      <c r="E321" s="26">
        <f>F321</f>
        <v>20.481</v>
      </c>
      <c r="F321" s="26">
        <f>ROUND(20.481,4)</f>
        <v>20.481</v>
      </c>
      <c r="G321" s="24"/>
      <c r="H321" s="36"/>
    </row>
    <row r="322" spans="1:8" ht="12.75" customHeight="1">
      <c r="A322" s="22">
        <v>43087</v>
      </c>
      <c r="B322" s="22"/>
      <c r="C322" s="26">
        <f>ROUND(18.8241340734375,4)</f>
        <v>18.8241</v>
      </c>
      <c r="D322" s="26">
        <f>F322</f>
        <v>20.9008</v>
      </c>
      <c r="E322" s="26">
        <f>F322</f>
        <v>20.9008</v>
      </c>
      <c r="F322" s="26">
        <f>ROUND(20.9008,4)</f>
        <v>20.9008</v>
      </c>
      <c r="G322" s="24"/>
      <c r="H322" s="36"/>
    </row>
    <row r="323" spans="1:8" ht="12.75" customHeight="1">
      <c r="A323" s="22">
        <v>43178</v>
      </c>
      <c r="B323" s="22"/>
      <c r="C323" s="26">
        <f>ROUND(18.8241340734375,4)</f>
        <v>18.8241</v>
      </c>
      <c r="D323" s="26">
        <f>F323</f>
        <v>20.9497</v>
      </c>
      <c r="E323" s="26">
        <f>F323</f>
        <v>20.9497</v>
      </c>
      <c r="F323" s="26">
        <f>ROUND(20.9497,4)</f>
        <v>20.9497</v>
      </c>
      <c r="G323" s="24"/>
      <c r="H323" s="36"/>
    </row>
    <row r="324" spans="1:8" ht="12.75" customHeight="1">
      <c r="A324" s="22" t="s">
        <v>75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6">
        <f>ROUND(1.839457497292,4)</f>
        <v>1.8395</v>
      </c>
      <c r="D325" s="26">
        <f>F325</f>
        <v>1.8475</v>
      </c>
      <c r="E325" s="26">
        <f>F325</f>
        <v>1.8475</v>
      </c>
      <c r="F325" s="26">
        <f>ROUND(1.8475,4)</f>
        <v>1.8475</v>
      </c>
      <c r="G325" s="24"/>
      <c r="H325" s="36"/>
    </row>
    <row r="326" spans="1:8" ht="12.75" customHeight="1">
      <c r="A326" s="22">
        <v>42723</v>
      </c>
      <c r="B326" s="22"/>
      <c r="C326" s="26">
        <f>ROUND(1.839457497292,4)</f>
        <v>1.8395</v>
      </c>
      <c r="D326" s="26">
        <f>F326</f>
        <v>1.8827</v>
      </c>
      <c r="E326" s="26">
        <f>F326</f>
        <v>1.8827</v>
      </c>
      <c r="F326" s="26">
        <f>ROUND(1.8827,4)</f>
        <v>1.8827</v>
      </c>
      <c r="G326" s="24"/>
      <c r="H326" s="36"/>
    </row>
    <row r="327" spans="1:8" ht="12.75" customHeight="1">
      <c r="A327" s="22">
        <v>42807</v>
      </c>
      <c r="B327" s="22"/>
      <c r="C327" s="26">
        <f>ROUND(1.839457497292,4)</f>
        <v>1.8395</v>
      </c>
      <c r="D327" s="26">
        <f>F327</f>
        <v>1.9152</v>
      </c>
      <c r="E327" s="26">
        <f>F327</f>
        <v>1.9152</v>
      </c>
      <c r="F327" s="26">
        <f>ROUND(1.9152,4)</f>
        <v>1.9152</v>
      </c>
      <c r="G327" s="24"/>
      <c r="H327" s="36"/>
    </row>
    <row r="328" spans="1:8" ht="12.75" customHeight="1">
      <c r="A328" s="22">
        <v>42905</v>
      </c>
      <c r="B328" s="22"/>
      <c r="C328" s="26">
        <f>ROUND(1.839457497292,4)</f>
        <v>1.8395</v>
      </c>
      <c r="D328" s="26">
        <f>F328</f>
        <v>1.9535</v>
      </c>
      <c r="E328" s="26">
        <f>F328</f>
        <v>1.9535</v>
      </c>
      <c r="F328" s="26">
        <f>ROUND(1.9535,4)</f>
        <v>1.9535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42632</v>
      </c>
      <c r="B330" s="22"/>
      <c r="C330" s="28">
        <f>ROUND(0.141898445193829,6)</f>
        <v>0.141898</v>
      </c>
      <c r="D330" s="28">
        <f>F330</f>
        <v>0.142559</v>
      </c>
      <c r="E330" s="28">
        <f>F330</f>
        <v>0.142559</v>
      </c>
      <c r="F330" s="28">
        <f>ROUND(0.142559,6)</f>
        <v>0.142559</v>
      </c>
      <c r="G330" s="24"/>
      <c r="H330" s="36"/>
    </row>
    <row r="331" spans="1:8" ht="12.75" customHeight="1">
      <c r="A331" s="22">
        <v>42723</v>
      </c>
      <c r="B331" s="22"/>
      <c r="C331" s="28">
        <f>ROUND(0.141898445193829,6)</f>
        <v>0.141898</v>
      </c>
      <c r="D331" s="28">
        <f>F331</f>
        <v>0.145731</v>
      </c>
      <c r="E331" s="28">
        <f>F331</f>
        <v>0.145731</v>
      </c>
      <c r="F331" s="28">
        <f>ROUND(0.145731,6)</f>
        <v>0.145731</v>
      </c>
      <c r="G331" s="24"/>
      <c r="H331" s="36"/>
    </row>
    <row r="332" spans="1:8" ht="12.75" customHeight="1">
      <c r="A332" s="22">
        <v>42807</v>
      </c>
      <c r="B332" s="22"/>
      <c r="C332" s="28">
        <f>ROUND(0.141898445193829,6)</f>
        <v>0.141898</v>
      </c>
      <c r="D332" s="28">
        <f>F332</f>
        <v>0.148794</v>
      </c>
      <c r="E332" s="28">
        <f>F332</f>
        <v>0.148794</v>
      </c>
      <c r="F332" s="28">
        <f>ROUND(0.148794,6)</f>
        <v>0.148794</v>
      </c>
      <c r="G332" s="24"/>
      <c r="H332" s="36"/>
    </row>
    <row r="333" spans="1:8" ht="12.75" customHeight="1">
      <c r="A333" s="22">
        <v>42905</v>
      </c>
      <c r="B333" s="22"/>
      <c r="C333" s="28">
        <f>ROUND(0.141898445193829,6)</f>
        <v>0.141898</v>
      </c>
      <c r="D333" s="28">
        <f>F333</f>
        <v>0.15239</v>
      </c>
      <c r="E333" s="28">
        <f>F333</f>
        <v>0.15239</v>
      </c>
      <c r="F333" s="28">
        <f>ROUND(0.15239,6)</f>
        <v>0.15239</v>
      </c>
      <c r="G333" s="24"/>
      <c r="H333" s="36"/>
    </row>
    <row r="334" spans="1:8" ht="12.75" customHeight="1">
      <c r="A334" s="22">
        <v>42996</v>
      </c>
      <c r="B334" s="22"/>
      <c r="C334" s="28">
        <f>ROUND(0.141898445193829,6)</f>
        <v>0.141898</v>
      </c>
      <c r="D334" s="28">
        <f>F334</f>
        <v>0.155874</v>
      </c>
      <c r="E334" s="28">
        <f>F334</f>
        <v>0.155874</v>
      </c>
      <c r="F334" s="28">
        <f>ROUND(0.155874,6)</f>
        <v>0.155874</v>
      </c>
      <c r="G334" s="24"/>
      <c r="H334" s="36"/>
    </row>
    <row r="335" spans="1:8" ht="12.75" customHeight="1">
      <c r="A335" s="22" t="s">
        <v>77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6">
        <f>ROUND(0.140676775147929,4)</f>
        <v>0.1407</v>
      </c>
      <c r="D336" s="26">
        <f>F336</f>
        <v>0.1408</v>
      </c>
      <c r="E336" s="26">
        <f>F336</f>
        <v>0.1408</v>
      </c>
      <c r="F336" s="26">
        <f>ROUND(0.1408,4)</f>
        <v>0.1408</v>
      </c>
      <c r="G336" s="24"/>
      <c r="H336" s="36"/>
    </row>
    <row r="337" spans="1:8" ht="12.75" customHeight="1">
      <c r="A337" s="22">
        <v>42723</v>
      </c>
      <c r="B337" s="22"/>
      <c r="C337" s="26">
        <f>ROUND(0.140676775147929,4)</f>
        <v>0.1407</v>
      </c>
      <c r="D337" s="26">
        <f>F337</f>
        <v>0.141</v>
      </c>
      <c r="E337" s="26">
        <f>F337</f>
        <v>0.141</v>
      </c>
      <c r="F337" s="26">
        <f>ROUND(0.141,4)</f>
        <v>0.141</v>
      </c>
      <c r="G337" s="24"/>
      <c r="H337" s="36"/>
    </row>
    <row r="338" spans="1:8" ht="12.75" customHeight="1">
      <c r="A338" s="22">
        <v>42807</v>
      </c>
      <c r="B338" s="22"/>
      <c r="C338" s="26">
        <f>ROUND(0.140676775147929,4)</f>
        <v>0.1407</v>
      </c>
      <c r="D338" s="26">
        <f>F338</f>
        <v>0.141</v>
      </c>
      <c r="E338" s="26">
        <f>F338</f>
        <v>0.141</v>
      </c>
      <c r="F338" s="26">
        <f>ROUND(0.141,4)</f>
        <v>0.141</v>
      </c>
      <c r="G338" s="24"/>
      <c r="H338" s="36"/>
    </row>
    <row r="339" spans="1:8" ht="12.75" customHeight="1">
      <c r="A339" s="22">
        <v>42905</v>
      </c>
      <c r="B339" s="22"/>
      <c r="C339" s="26">
        <f>ROUND(0.140676775147929,4)</f>
        <v>0.1407</v>
      </c>
      <c r="D339" s="26">
        <f>F339</f>
        <v>0.1416</v>
      </c>
      <c r="E339" s="26">
        <f>F339</f>
        <v>0.1416</v>
      </c>
      <c r="F339" s="26">
        <f>ROUND(0.1416,4)</f>
        <v>0.1416</v>
      </c>
      <c r="G339" s="24"/>
      <c r="H339" s="36"/>
    </row>
    <row r="340" spans="1:8" ht="12.75" customHeight="1">
      <c r="A340" s="22" t="s">
        <v>78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42632</v>
      </c>
      <c r="B341" s="22"/>
      <c r="C341" s="26">
        <f>ROUND(0.0865834597875569,4)</f>
        <v>0.0866</v>
      </c>
      <c r="D341" s="26">
        <v>0.059</v>
      </c>
      <c r="E341" s="26">
        <v>0.059</v>
      </c>
      <c r="F341" s="26">
        <v>0.059</v>
      </c>
      <c r="G341" s="24"/>
      <c r="H341" s="36"/>
    </row>
    <row r="342" spans="1:8" ht="12.75" customHeight="1">
      <c r="A342" s="22">
        <v>42723</v>
      </c>
      <c r="B342" s="22"/>
      <c r="C342" s="26">
        <f>ROUND(0.0865834597875569,4)</f>
        <v>0.0866</v>
      </c>
      <c r="D342" s="26">
        <f>F342</f>
        <v>0.0405</v>
      </c>
      <c r="E342" s="26">
        <f>F342</f>
        <v>0.0405</v>
      </c>
      <c r="F342" s="26">
        <f>ROUND(0.0405,4)</f>
        <v>0.0405</v>
      </c>
      <c r="G342" s="24"/>
      <c r="H342" s="36"/>
    </row>
    <row r="343" spans="1:8" ht="12.75" customHeight="1">
      <c r="A343" s="22">
        <v>42807</v>
      </c>
      <c r="B343" s="22"/>
      <c r="C343" s="26">
        <f>ROUND(0.0865834597875569,4)</f>
        <v>0.0866</v>
      </c>
      <c r="D343" s="26">
        <f>F343</f>
        <v>0.0397</v>
      </c>
      <c r="E343" s="26">
        <f>F343</f>
        <v>0.0397</v>
      </c>
      <c r="F343" s="26">
        <f>ROUND(0.0397,4)</f>
        <v>0.0397</v>
      </c>
      <c r="G343" s="24"/>
      <c r="H343" s="36"/>
    </row>
    <row r="344" spans="1:8" ht="12.75" customHeight="1">
      <c r="A344" s="22">
        <v>42905</v>
      </c>
      <c r="B344" s="22"/>
      <c r="C344" s="26">
        <f>ROUND(0.0865834597875569,4)</f>
        <v>0.0866</v>
      </c>
      <c r="D344" s="26">
        <f>F344</f>
        <v>0.0386</v>
      </c>
      <c r="E344" s="26">
        <f>F344</f>
        <v>0.0386</v>
      </c>
      <c r="F344" s="26">
        <f>ROUND(0.0386,4)</f>
        <v>0.0386</v>
      </c>
      <c r="G344" s="24"/>
      <c r="H344" s="36"/>
    </row>
    <row r="345" spans="1:8" ht="12.75" customHeight="1">
      <c r="A345" s="22">
        <v>42996</v>
      </c>
      <c r="B345" s="22"/>
      <c r="C345" s="26">
        <f>ROUND(0.0865834597875569,4)</f>
        <v>0.0866</v>
      </c>
      <c r="D345" s="26">
        <f>F345</f>
        <v>0.0379</v>
      </c>
      <c r="E345" s="26">
        <f>F345</f>
        <v>0.0379</v>
      </c>
      <c r="F345" s="26">
        <f>ROUND(0.0379,4)</f>
        <v>0.0379</v>
      </c>
      <c r="G345" s="24"/>
      <c r="H345" s="36"/>
    </row>
    <row r="346" spans="1:8" ht="12.75" customHeight="1">
      <c r="A346" s="22" t="s">
        <v>79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6">
        <f>ROUND(10.4146027125,4)</f>
        <v>10.4146</v>
      </c>
      <c r="D347" s="26">
        <f>F347</f>
        <v>10.4502</v>
      </c>
      <c r="E347" s="26">
        <f>F347</f>
        <v>10.4502</v>
      </c>
      <c r="F347" s="26">
        <f>ROUND(10.4502,4)</f>
        <v>10.4502</v>
      </c>
      <c r="G347" s="24"/>
      <c r="H347" s="36"/>
    </row>
    <row r="348" spans="1:8" ht="12.75" customHeight="1">
      <c r="A348" s="22">
        <v>42723</v>
      </c>
      <c r="B348" s="22"/>
      <c r="C348" s="26">
        <f>ROUND(10.4146027125,4)</f>
        <v>10.4146</v>
      </c>
      <c r="D348" s="26">
        <f>F348</f>
        <v>10.5997</v>
      </c>
      <c r="E348" s="26">
        <f>F348</f>
        <v>10.5997</v>
      </c>
      <c r="F348" s="26">
        <f>ROUND(10.5997,4)</f>
        <v>10.5997</v>
      </c>
      <c r="G348" s="24"/>
      <c r="H348" s="36"/>
    </row>
    <row r="349" spans="1:8" ht="12.75" customHeight="1">
      <c r="A349" s="22">
        <v>42807</v>
      </c>
      <c r="B349" s="22"/>
      <c r="C349" s="26">
        <f>ROUND(10.4146027125,4)</f>
        <v>10.4146</v>
      </c>
      <c r="D349" s="26">
        <f>F349</f>
        <v>10.7465</v>
      </c>
      <c r="E349" s="26">
        <f>F349</f>
        <v>10.7465</v>
      </c>
      <c r="F349" s="26">
        <f>ROUND(10.7465,4)</f>
        <v>10.7465</v>
      </c>
      <c r="G349" s="24"/>
      <c r="H349" s="36"/>
    </row>
    <row r="350" spans="1:8" ht="12.75" customHeight="1">
      <c r="A350" s="22">
        <v>42905</v>
      </c>
      <c r="B350" s="22"/>
      <c r="C350" s="26">
        <f>ROUND(10.4146027125,4)</f>
        <v>10.4146</v>
      </c>
      <c r="D350" s="26">
        <f>F350</f>
        <v>10.9217</v>
      </c>
      <c r="E350" s="26">
        <f>F350</f>
        <v>10.9217</v>
      </c>
      <c r="F350" s="26">
        <f>ROUND(10.9217,4)</f>
        <v>10.9217</v>
      </c>
      <c r="G350" s="24"/>
      <c r="H350" s="36"/>
    </row>
    <row r="351" spans="1:8" ht="12.75" customHeight="1">
      <c r="A351" s="22" t="s">
        <v>80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ROUND(10.535951695103,4)</f>
        <v>10.536</v>
      </c>
      <c r="D352" s="26">
        <f>F352</f>
        <v>10.5803</v>
      </c>
      <c r="E352" s="26">
        <f>F352</f>
        <v>10.5803</v>
      </c>
      <c r="F352" s="26">
        <f>ROUND(10.5803,4)</f>
        <v>10.5803</v>
      </c>
      <c r="G352" s="24"/>
      <c r="H352" s="36"/>
    </row>
    <row r="353" spans="1:8" ht="12.75" customHeight="1">
      <c r="A353" s="22">
        <v>42723</v>
      </c>
      <c r="B353" s="22"/>
      <c r="C353" s="26">
        <f>ROUND(10.535951695103,4)</f>
        <v>10.536</v>
      </c>
      <c r="D353" s="26">
        <f>F353</f>
        <v>10.7693</v>
      </c>
      <c r="E353" s="26">
        <f>F353</f>
        <v>10.7693</v>
      </c>
      <c r="F353" s="26">
        <f>ROUND(10.7693,4)</f>
        <v>10.7693</v>
      </c>
      <c r="G353" s="24"/>
      <c r="H353" s="36"/>
    </row>
    <row r="354" spans="1:8" ht="12.75" customHeight="1">
      <c r="A354" s="22">
        <v>42807</v>
      </c>
      <c r="B354" s="22"/>
      <c r="C354" s="26">
        <f>ROUND(10.535951695103,4)</f>
        <v>10.536</v>
      </c>
      <c r="D354" s="26">
        <f>F354</f>
        <v>10.9463</v>
      </c>
      <c r="E354" s="26">
        <f>F354</f>
        <v>10.9463</v>
      </c>
      <c r="F354" s="26">
        <f>ROUND(10.9463,4)</f>
        <v>10.9463</v>
      </c>
      <c r="G354" s="24"/>
      <c r="H354" s="36"/>
    </row>
    <row r="355" spans="1:8" ht="12.75" customHeight="1">
      <c r="A355" s="22">
        <v>42905</v>
      </c>
      <c r="B355" s="22"/>
      <c r="C355" s="26">
        <f>ROUND(10.535951695103,4)</f>
        <v>10.536</v>
      </c>
      <c r="D355" s="26">
        <f>F355</f>
        <v>11.1542</v>
      </c>
      <c r="E355" s="26">
        <f>F355</f>
        <v>11.1542</v>
      </c>
      <c r="F355" s="26">
        <f>ROUND(11.1542,4)</f>
        <v>11.1542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ROUND(4.85604255319149,4)</f>
        <v>4.856</v>
      </c>
      <c r="D357" s="26">
        <f>F357</f>
        <v>4.8567</v>
      </c>
      <c r="E357" s="26">
        <f>F357</f>
        <v>4.8567</v>
      </c>
      <c r="F357" s="26">
        <f>ROUND(4.8567,4)</f>
        <v>4.8567</v>
      </c>
      <c r="G357" s="24"/>
      <c r="H357" s="36"/>
    </row>
    <row r="358" spans="1:8" ht="12.75" customHeight="1">
      <c r="A358" s="22">
        <v>42723</v>
      </c>
      <c r="B358" s="22"/>
      <c r="C358" s="26">
        <f>ROUND(4.85604255319149,4)</f>
        <v>4.856</v>
      </c>
      <c r="D358" s="26">
        <f>F358</f>
        <v>4.8479</v>
      </c>
      <c r="E358" s="26">
        <f>F358</f>
        <v>4.8479</v>
      </c>
      <c r="F358" s="26">
        <f>ROUND(4.8479,4)</f>
        <v>4.8479</v>
      </c>
      <c r="G358" s="24"/>
      <c r="H358" s="36"/>
    </row>
    <row r="359" spans="1:8" ht="12.75" customHeight="1">
      <c r="A359" s="22">
        <v>42807</v>
      </c>
      <c r="B359" s="22"/>
      <c r="C359" s="26">
        <f>ROUND(4.85604255319149,4)</f>
        <v>4.856</v>
      </c>
      <c r="D359" s="26">
        <f>F359</f>
        <v>4.8427</v>
      </c>
      <c r="E359" s="26">
        <f>F359</f>
        <v>4.8427</v>
      </c>
      <c r="F359" s="26">
        <f>ROUND(4.8427,4)</f>
        <v>4.8427</v>
      </c>
      <c r="G359" s="24"/>
      <c r="H359" s="36"/>
    </row>
    <row r="360" spans="1:8" ht="12.75" customHeight="1">
      <c r="A360" s="22" t="s">
        <v>82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42632</v>
      </c>
      <c r="B361" s="22"/>
      <c r="C361" s="26">
        <f>ROUND(14.264625,4)</f>
        <v>14.2646</v>
      </c>
      <c r="D361" s="26">
        <f>F361</f>
        <v>14.3243</v>
      </c>
      <c r="E361" s="26">
        <f>F361</f>
        <v>14.3243</v>
      </c>
      <c r="F361" s="26">
        <f>ROUND(14.3243,4)</f>
        <v>14.3243</v>
      </c>
      <c r="G361" s="24"/>
      <c r="H361" s="36"/>
    </row>
    <row r="362" spans="1:8" ht="12.75" customHeight="1">
      <c r="A362" s="22">
        <v>42723</v>
      </c>
      <c r="B362" s="22"/>
      <c r="C362" s="26">
        <f>ROUND(14.264625,4)</f>
        <v>14.2646</v>
      </c>
      <c r="D362" s="26">
        <f>F362</f>
        <v>14.5832</v>
      </c>
      <c r="E362" s="26">
        <f>F362</f>
        <v>14.5832</v>
      </c>
      <c r="F362" s="26">
        <f>ROUND(14.5832,4)</f>
        <v>14.5832</v>
      </c>
      <c r="G362" s="24"/>
      <c r="H362" s="36"/>
    </row>
    <row r="363" spans="1:8" ht="12.75" customHeight="1">
      <c r="A363" s="22">
        <v>42807</v>
      </c>
      <c r="B363" s="22"/>
      <c r="C363" s="26">
        <f>ROUND(14.264625,4)</f>
        <v>14.2646</v>
      </c>
      <c r="D363" s="26">
        <f>F363</f>
        <v>14.8267</v>
      </c>
      <c r="E363" s="26">
        <f>F363</f>
        <v>14.8267</v>
      </c>
      <c r="F363" s="26">
        <f>ROUND(14.8267,4)</f>
        <v>14.8267</v>
      </c>
      <c r="G363" s="24"/>
      <c r="H363" s="36"/>
    </row>
    <row r="364" spans="1:8" ht="12.75" customHeight="1">
      <c r="A364" s="22">
        <v>42905</v>
      </c>
      <c r="B364" s="22"/>
      <c r="C364" s="26">
        <f>ROUND(14.264625,4)</f>
        <v>14.2646</v>
      </c>
      <c r="D364" s="26">
        <f>F364</f>
        <v>15.1127</v>
      </c>
      <c r="E364" s="26">
        <f>F364</f>
        <v>15.1127</v>
      </c>
      <c r="F364" s="26">
        <f>ROUND(15.1127,4)</f>
        <v>15.1127</v>
      </c>
      <c r="G364" s="24"/>
      <c r="H364" s="36"/>
    </row>
    <row r="365" spans="1:8" ht="12.75" customHeight="1">
      <c r="A365" s="22">
        <v>42996</v>
      </c>
      <c r="B365" s="22"/>
      <c r="C365" s="26">
        <f>ROUND(14.264625,4)</f>
        <v>14.2646</v>
      </c>
      <c r="D365" s="26">
        <f>F365</f>
        <v>15.3858</v>
      </c>
      <c r="E365" s="26">
        <f>F365</f>
        <v>15.3858</v>
      </c>
      <c r="F365" s="26">
        <f>ROUND(15.3858,4)</f>
        <v>15.3858</v>
      </c>
      <c r="G365" s="24"/>
      <c r="H365" s="36"/>
    </row>
    <row r="366" spans="1:8" ht="12.75" customHeight="1">
      <c r="A366" s="22" t="s">
        <v>83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42632</v>
      </c>
      <c r="B367" s="22"/>
      <c r="C367" s="26">
        <f>ROUND(14.264625,4)</f>
        <v>14.2646</v>
      </c>
      <c r="D367" s="26">
        <f>F367</f>
        <v>14.3243</v>
      </c>
      <c r="E367" s="26">
        <f>F367</f>
        <v>14.3243</v>
      </c>
      <c r="F367" s="26">
        <f>ROUND(14.3243,4)</f>
        <v>14.3243</v>
      </c>
      <c r="G367" s="24"/>
      <c r="H367" s="36"/>
    </row>
    <row r="368" spans="1:8" ht="12.75" customHeight="1">
      <c r="A368" s="22">
        <v>42723</v>
      </c>
      <c r="B368" s="22"/>
      <c r="C368" s="26">
        <f>ROUND(14.264625,4)</f>
        <v>14.2646</v>
      </c>
      <c r="D368" s="26">
        <f>F368</f>
        <v>14.5832</v>
      </c>
      <c r="E368" s="26">
        <f>F368</f>
        <v>14.5832</v>
      </c>
      <c r="F368" s="26">
        <f>ROUND(14.5832,4)</f>
        <v>14.5832</v>
      </c>
      <c r="G368" s="24"/>
      <c r="H368" s="36"/>
    </row>
    <row r="369" spans="1:8" ht="12.75" customHeight="1">
      <c r="A369" s="22">
        <v>42807</v>
      </c>
      <c r="B369" s="22"/>
      <c r="C369" s="26">
        <f>ROUND(14.264625,4)</f>
        <v>14.2646</v>
      </c>
      <c r="D369" s="26">
        <f>F369</f>
        <v>14.8267</v>
      </c>
      <c r="E369" s="26">
        <f>F369</f>
        <v>14.8267</v>
      </c>
      <c r="F369" s="26">
        <f>ROUND(14.8267,4)</f>
        <v>14.8267</v>
      </c>
      <c r="G369" s="24"/>
      <c r="H369" s="36"/>
    </row>
    <row r="370" spans="1:8" ht="12.75" customHeight="1">
      <c r="A370" s="22">
        <v>42905</v>
      </c>
      <c r="B370" s="22"/>
      <c r="C370" s="26">
        <f>ROUND(14.264625,4)</f>
        <v>14.2646</v>
      </c>
      <c r="D370" s="26">
        <f>F370</f>
        <v>15.1127</v>
      </c>
      <c r="E370" s="26">
        <f>F370</f>
        <v>15.1127</v>
      </c>
      <c r="F370" s="26">
        <f>ROUND(15.1127,4)</f>
        <v>15.1127</v>
      </c>
      <c r="G370" s="24"/>
      <c r="H370" s="36"/>
    </row>
    <row r="371" spans="1:8" ht="12.75" customHeight="1">
      <c r="A371" s="22">
        <v>42996</v>
      </c>
      <c r="B371" s="22"/>
      <c r="C371" s="26">
        <f>ROUND(14.264625,4)</f>
        <v>14.2646</v>
      </c>
      <c r="D371" s="26">
        <f>F371</f>
        <v>15.3858</v>
      </c>
      <c r="E371" s="26">
        <f>F371</f>
        <v>15.3858</v>
      </c>
      <c r="F371" s="26">
        <f>ROUND(15.3858,4)</f>
        <v>15.3858</v>
      </c>
      <c r="G371" s="24"/>
      <c r="H371" s="36"/>
    </row>
    <row r="372" spans="1:8" ht="12.75" customHeight="1">
      <c r="A372" s="22">
        <v>43087</v>
      </c>
      <c r="B372" s="22"/>
      <c r="C372" s="26">
        <f>ROUND(14.264625,4)</f>
        <v>14.2646</v>
      </c>
      <c r="D372" s="26">
        <f>F372</f>
        <v>15.6647</v>
      </c>
      <c r="E372" s="26">
        <f>F372</f>
        <v>15.6647</v>
      </c>
      <c r="F372" s="26">
        <f>ROUND(15.6647,4)</f>
        <v>15.6647</v>
      </c>
      <c r="G372" s="24"/>
      <c r="H372" s="36"/>
    </row>
    <row r="373" spans="1:8" ht="12.75" customHeight="1">
      <c r="A373" s="22">
        <v>43178</v>
      </c>
      <c r="B373" s="22"/>
      <c r="C373" s="26">
        <f>ROUND(14.264625,4)</f>
        <v>14.2646</v>
      </c>
      <c r="D373" s="26">
        <f>F373</f>
        <v>15.9436</v>
      </c>
      <c r="E373" s="26">
        <f>F373</f>
        <v>15.9436</v>
      </c>
      <c r="F373" s="26">
        <f>ROUND(15.9436,4)</f>
        <v>15.9436</v>
      </c>
      <c r="G373" s="24"/>
      <c r="H373" s="36"/>
    </row>
    <row r="374" spans="1:8" ht="12.75" customHeight="1">
      <c r="A374" s="22">
        <v>43269</v>
      </c>
      <c r="B374" s="22"/>
      <c r="C374" s="26">
        <f>ROUND(14.264625,4)</f>
        <v>14.2646</v>
      </c>
      <c r="D374" s="26">
        <f>F374</f>
        <v>16.2225</v>
      </c>
      <c r="E374" s="26">
        <f>F374</f>
        <v>16.2225</v>
      </c>
      <c r="F374" s="26">
        <f>ROUND(16.2225,4)</f>
        <v>16.2225</v>
      </c>
      <c r="G374" s="24"/>
      <c r="H374" s="36"/>
    </row>
    <row r="375" spans="1:8" ht="12.75" customHeight="1">
      <c r="A375" s="22">
        <v>43360</v>
      </c>
      <c r="B375" s="22"/>
      <c r="C375" s="26">
        <f>ROUND(14.264625,4)</f>
        <v>14.2646</v>
      </c>
      <c r="D375" s="26">
        <f>F375</f>
        <v>16.5019</v>
      </c>
      <c r="E375" s="26">
        <f>F375</f>
        <v>16.5019</v>
      </c>
      <c r="F375" s="26">
        <f>ROUND(16.5019,4)</f>
        <v>16.5019</v>
      </c>
      <c r="G375" s="24"/>
      <c r="H375" s="36"/>
    </row>
    <row r="376" spans="1:8" ht="12.75" customHeight="1">
      <c r="A376" s="22">
        <v>43448</v>
      </c>
      <c r="B376" s="22"/>
      <c r="C376" s="26">
        <f>ROUND(14.264625,4)</f>
        <v>14.2646</v>
      </c>
      <c r="D376" s="26">
        <f>F376</f>
        <v>16.7739</v>
      </c>
      <c r="E376" s="26">
        <f>F376</f>
        <v>16.7739</v>
      </c>
      <c r="F376" s="26">
        <f>ROUND(16.7739,4)</f>
        <v>16.7739</v>
      </c>
      <c r="G376" s="24"/>
      <c r="H376" s="36"/>
    </row>
    <row r="377" spans="1:8" ht="12.75" customHeight="1">
      <c r="A377" s="22">
        <v>43542</v>
      </c>
      <c r="B377" s="22"/>
      <c r="C377" s="26">
        <f>ROUND(14.264625,4)</f>
        <v>14.2646</v>
      </c>
      <c r="D377" s="26">
        <f>F377</f>
        <v>17.0646</v>
      </c>
      <c r="E377" s="26">
        <f>F377</f>
        <v>17.0646</v>
      </c>
      <c r="F377" s="26">
        <f>ROUND(17.0646,4)</f>
        <v>17.0646</v>
      </c>
      <c r="G377" s="24"/>
      <c r="H377" s="36"/>
    </row>
    <row r="378" spans="1:8" ht="12.75" customHeight="1">
      <c r="A378" s="22">
        <v>43630</v>
      </c>
      <c r="B378" s="22"/>
      <c r="C378" s="26">
        <f>ROUND(14.264625,4)</f>
        <v>14.2646</v>
      </c>
      <c r="D378" s="26">
        <f>F378</f>
        <v>17.3366</v>
      </c>
      <c r="E378" s="26">
        <f>F378</f>
        <v>17.3366</v>
      </c>
      <c r="F378" s="26">
        <f>ROUND(17.3366,4)</f>
        <v>17.3366</v>
      </c>
      <c r="G378" s="24"/>
      <c r="H378" s="36"/>
    </row>
    <row r="379" spans="1:8" ht="12.75" customHeight="1">
      <c r="A379" s="22">
        <v>43724</v>
      </c>
      <c r="B379" s="22"/>
      <c r="C379" s="26">
        <f>ROUND(14.264625,4)</f>
        <v>14.2646</v>
      </c>
      <c r="D379" s="26">
        <f>F379</f>
        <v>17.6273</v>
      </c>
      <c r="E379" s="26">
        <f>F379</f>
        <v>17.6273</v>
      </c>
      <c r="F379" s="26">
        <f>ROUND(17.6273,4)</f>
        <v>17.6273</v>
      </c>
      <c r="G379" s="24"/>
      <c r="H379" s="36"/>
    </row>
    <row r="380" spans="1:8" ht="12.75" customHeight="1">
      <c r="A380" s="22" t="s">
        <v>84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42632</v>
      </c>
      <c r="B381" s="22"/>
      <c r="C381" s="26">
        <f>ROUND(1.42689056717015,4)</f>
        <v>1.4269</v>
      </c>
      <c r="D381" s="26">
        <f>F381</f>
        <v>1.4133</v>
      </c>
      <c r="E381" s="26">
        <f>F381</f>
        <v>1.4133</v>
      </c>
      <c r="F381" s="26">
        <f>ROUND(1.4133,4)</f>
        <v>1.4133</v>
      </c>
      <c r="G381" s="24"/>
      <c r="H381" s="36"/>
    </row>
    <row r="382" spans="1:8" ht="12.75" customHeight="1">
      <c r="A382" s="22">
        <v>42723</v>
      </c>
      <c r="B382" s="22"/>
      <c r="C382" s="26">
        <f>ROUND(1.42689056717015,4)</f>
        <v>1.4269</v>
      </c>
      <c r="D382" s="26">
        <f>F382</f>
        <v>1.3543</v>
      </c>
      <c r="E382" s="26">
        <f>F382</f>
        <v>1.3543</v>
      </c>
      <c r="F382" s="26">
        <f>ROUND(1.3543,4)</f>
        <v>1.3543</v>
      </c>
      <c r="G382" s="24"/>
      <c r="H382" s="36"/>
    </row>
    <row r="383" spans="1:8" ht="12.75" customHeight="1">
      <c r="A383" s="22">
        <v>42807</v>
      </c>
      <c r="B383" s="22"/>
      <c r="C383" s="26">
        <f>ROUND(1.42689056717015,4)</f>
        <v>1.4269</v>
      </c>
      <c r="D383" s="26">
        <f>F383</f>
        <v>1.3181</v>
      </c>
      <c r="E383" s="26">
        <f>F383</f>
        <v>1.3181</v>
      </c>
      <c r="F383" s="26">
        <f>ROUND(1.3181,4)</f>
        <v>1.3181</v>
      </c>
      <c r="G383" s="24"/>
      <c r="H383" s="36"/>
    </row>
    <row r="384" spans="1:8" ht="12.75" customHeight="1">
      <c r="A384" s="22">
        <v>42905</v>
      </c>
      <c r="B384" s="22"/>
      <c r="C384" s="26">
        <f>ROUND(1.42689056717015,4)</f>
        <v>1.4269</v>
      </c>
      <c r="D384" s="26">
        <f>F384</f>
        <v>1.2696</v>
      </c>
      <c r="E384" s="26">
        <f>F384</f>
        <v>1.2696</v>
      </c>
      <c r="F384" s="26">
        <f>ROUND(1.2696,4)</f>
        <v>1.2696</v>
      </c>
      <c r="G384" s="24"/>
      <c r="H384" s="36"/>
    </row>
    <row r="385" spans="1:8" ht="12.75" customHeight="1">
      <c r="A385" s="22" t="s">
        <v>85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ROUND(561.176,3)</f>
        <v>561.176</v>
      </c>
      <c r="D386" s="27">
        <f>F386</f>
        <v>569.277</v>
      </c>
      <c r="E386" s="27">
        <f>F386</f>
        <v>569.277</v>
      </c>
      <c r="F386" s="27">
        <f>ROUND(569.277,3)</f>
        <v>569.277</v>
      </c>
      <c r="G386" s="24"/>
      <c r="H386" s="36"/>
    </row>
    <row r="387" spans="1:8" ht="12.75" customHeight="1">
      <c r="A387" s="22">
        <v>42768</v>
      </c>
      <c r="B387" s="22"/>
      <c r="C387" s="27">
        <f>ROUND(561.176,3)</f>
        <v>561.176</v>
      </c>
      <c r="D387" s="27">
        <f>F387</f>
        <v>580.308</v>
      </c>
      <c r="E387" s="27">
        <f>F387</f>
        <v>580.308</v>
      </c>
      <c r="F387" s="27">
        <f>ROUND(580.308,3)</f>
        <v>580.308</v>
      </c>
      <c r="G387" s="24"/>
      <c r="H387" s="36"/>
    </row>
    <row r="388" spans="1:8" ht="12.75" customHeight="1">
      <c r="A388" s="22">
        <v>42859</v>
      </c>
      <c r="B388" s="22"/>
      <c r="C388" s="27">
        <f>ROUND(561.176,3)</f>
        <v>561.176</v>
      </c>
      <c r="D388" s="27">
        <f>F388</f>
        <v>592.075</v>
      </c>
      <c r="E388" s="27">
        <f>F388</f>
        <v>592.075</v>
      </c>
      <c r="F388" s="27">
        <f>ROUND(592.075,3)</f>
        <v>592.075</v>
      </c>
      <c r="G388" s="24"/>
      <c r="H388" s="36"/>
    </row>
    <row r="389" spans="1:8" ht="12.75" customHeight="1">
      <c r="A389" s="22">
        <v>42950</v>
      </c>
      <c r="B389" s="22"/>
      <c r="C389" s="27">
        <f>ROUND(561.176,3)</f>
        <v>561.176</v>
      </c>
      <c r="D389" s="27">
        <f>F389</f>
        <v>604.585</v>
      </c>
      <c r="E389" s="27">
        <f>F389</f>
        <v>604.585</v>
      </c>
      <c r="F389" s="27">
        <f>ROUND(604.585,3)</f>
        <v>604.585</v>
      </c>
      <c r="G389" s="24"/>
      <c r="H389" s="36"/>
    </row>
    <row r="390" spans="1:8" ht="12.75" customHeight="1">
      <c r="A390" s="22" t="s">
        <v>86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ROUND(491.792,3)</f>
        <v>491.792</v>
      </c>
      <c r="D391" s="27">
        <f>F391</f>
        <v>498.892</v>
      </c>
      <c r="E391" s="27">
        <f>F391</f>
        <v>498.892</v>
      </c>
      <c r="F391" s="27">
        <f>ROUND(498.892,3)</f>
        <v>498.892</v>
      </c>
      <c r="G391" s="24"/>
      <c r="H391" s="36"/>
    </row>
    <row r="392" spans="1:8" ht="12.75" customHeight="1">
      <c r="A392" s="22">
        <v>42768</v>
      </c>
      <c r="B392" s="22"/>
      <c r="C392" s="27">
        <f>ROUND(491.792,3)</f>
        <v>491.792</v>
      </c>
      <c r="D392" s="27">
        <f>F392</f>
        <v>508.558</v>
      </c>
      <c r="E392" s="27">
        <f>F392</f>
        <v>508.558</v>
      </c>
      <c r="F392" s="27">
        <f>ROUND(508.558,3)</f>
        <v>508.558</v>
      </c>
      <c r="G392" s="24"/>
      <c r="H392" s="36"/>
    </row>
    <row r="393" spans="1:8" ht="12.75" customHeight="1">
      <c r="A393" s="22">
        <v>42859</v>
      </c>
      <c r="B393" s="22"/>
      <c r="C393" s="27">
        <f>ROUND(491.792,3)</f>
        <v>491.792</v>
      </c>
      <c r="D393" s="27">
        <f>F393</f>
        <v>518.87</v>
      </c>
      <c r="E393" s="27">
        <f>F393</f>
        <v>518.87</v>
      </c>
      <c r="F393" s="27">
        <f>ROUND(518.87,3)</f>
        <v>518.87</v>
      </c>
      <c r="G393" s="24"/>
      <c r="H393" s="36"/>
    </row>
    <row r="394" spans="1:8" ht="12.75" customHeight="1">
      <c r="A394" s="22">
        <v>42950</v>
      </c>
      <c r="B394" s="22"/>
      <c r="C394" s="27">
        <f>ROUND(491.792,3)</f>
        <v>491.792</v>
      </c>
      <c r="D394" s="27">
        <f>F394</f>
        <v>529.834</v>
      </c>
      <c r="E394" s="27">
        <f>F394</f>
        <v>529.834</v>
      </c>
      <c r="F394" s="27">
        <f>ROUND(529.834,3)</f>
        <v>529.834</v>
      </c>
      <c r="G394" s="24"/>
      <c r="H394" s="36"/>
    </row>
    <row r="395" spans="1:8" ht="12.75" customHeight="1">
      <c r="A395" s="22" t="s">
        <v>87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ROUND(564.598,3)</f>
        <v>564.598</v>
      </c>
      <c r="D396" s="27">
        <f>F396</f>
        <v>572.749</v>
      </c>
      <c r="E396" s="27">
        <f>F396</f>
        <v>572.749</v>
      </c>
      <c r="F396" s="27">
        <f>ROUND(572.749,3)</f>
        <v>572.749</v>
      </c>
      <c r="G396" s="24"/>
      <c r="H396" s="36"/>
    </row>
    <row r="397" spans="1:8" ht="12.75" customHeight="1">
      <c r="A397" s="22">
        <v>42768</v>
      </c>
      <c r="B397" s="22"/>
      <c r="C397" s="27">
        <f>ROUND(564.598,3)</f>
        <v>564.598</v>
      </c>
      <c r="D397" s="27">
        <f>F397</f>
        <v>583.846</v>
      </c>
      <c r="E397" s="27">
        <f>F397</f>
        <v>583.846</v>
      </c>
      <c r="F397" s="27">
        <f>ROUND(583.846,3)</f>
        <v>583.846</v>
      </c>
      <c r="G397" s="24"/>
      <c r="H397" s="36"/>
    </row>
    <row r="398" spans="1:8" ht="12.75" customHeight="1">
      <c r="A398" s="22">
        <v>42859</v>
      </c>
      <c r="B398" s="22"/>
      <c r="C398" s="27">
        <f>ROUND(564.598,3)</f>
        <v>564.598</v>
      </c>
      <c r="D398" s="27">
        <f>F398</f>
        <v>595.685</v>
      </c>
      <c r="E398" s="27">
        <f>F398</f>
        <v>595.685</v>
      </c>
      <c r="F398" s="27">
        <f>ROUND(595.685,3)</f>
        <v>595.685</v>
      </c>
      <c r="G398" s="24"/>
      <c r="H398" s="36"/>
    </row>
    <row r="399" spans="1:8" ht="12.75" customHeight="1">
      <c r="A399" s="22">
        <v>42950</v>
      </c>
      <c r="B399" s="22"/>
      <c r="C399" s="27">
        <f>ROUND(564.598,3)</f>
        <v>564.598</v>
      </c>
      <c r="D399" s="27">
        <f>F399</f>
        <v>608.272</v>
      </c>
      <c r="E399" s="27">
        <f>F399</f>
        <v>608.272</v>
      </c>
      <c r="F399" s="27">
        <f>ROUND(608.272,3)</f>
        <v>608.272</v>
      </c>
      <c r="G399" s="24"/>
      <c r="H399" s="36"/>
    </row>
    <row r="400" spans="1:8" ht="12.75" customHeight="1">
      <c r="A400" s="22" t="s">
        <v>88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ROUND(514.06,3)</f>
        <v>514.06</v>
      </c>
      <c r="D401" s="27">
        <f>F401</f>
        <v>521.481</v>
      </c>
      <c r="E401" s="27">
        <f>F401</f>
        <v>521.481</v>
      </c>
      <c r="F401" s="27">
        <f>ROUND(521.481,3)</f>
        <v>521.481</v>
      </c>
      <c r="G401" s="24"/>
      <c r="H401" s="36"/>
    </row>
    <row r="402" spans="1:8" ht="12.75" customHeight="1">
      <c r="A402" s="22">
        <v>42768</v>
      </c>
      <c r="B402" s="22"/>
      <c r="C402" s="27">
        <f>ROUND(514.06,3)</f>
        <v>514.06</v>
      </c>
      <c r="D402" s="27">
        <f>F402</f>
        <v>531.585</v>
      </c>
      <c r="E402" s="27">
        <f>F402</f>
        <v>531.585</v>
      </c>
      <c r="F402" s="27">
        <f>ROUND(531.585,3)</f>
        <v>531.585</v>
      </c>
      <c r="G402" s="24"/>
      <c r="H402" s="36"/>
    </row>
    <row r="403" spans="1:8" ht="12.75" customHeight="1">
      <c r="A403" s="22">
        <v>42859</v>
      </c>
      <c r="B403" s="22"/>
      <c r="C403" s="27">
        <f>ROUND(514.06,3)</f>
        <v>514.06</v>
      </c>
      <c r="D403" s="27">
        <f>F403</f>
        <v>542.364</v>
      </c>
      <c r="E403" s="27">
        <f>F403</f>
        <v>542.364</v>
      </c>
      <c r="F403" s="27">
        <f>ROUND(542.364,3)</f>
        <v>542.364</v>
      </c>
      <c r="G403" s="24"/>
      <c r="H403" s="36"/>
    </row>
    <row r="404" spans="1:8" ht="12.75" customHeight="1">
      <c r="A404" s="22">
        <v>42950</v>
      </c>
      <c r="B404" s="22"/>
      <c r="C404" s="27">
        <f>ROUND(514.06,3)</f>
        <v>514.06</v>
      </c>
      <c r="D404" s="27">
        <f>F404</f>
        <v>553.824</v>
      </c>
      <c r="E404" s="27">
        <f>F404</f>
        <v>553.824</v>
      </c>
      <c r="F404" s="27">
        <f>ROUND(553.824,3)</f>
        <v>553.824</v>
      </c>
      <c r="G404" s="24"/>
      <c r="H404" s="36"/>
    </row>
    <row r="405" spans="1:8" ht="12.75" customHeight="1">
      <c r="A405" s="22" t="s">
        <v>89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ROUND(246.959327607812,3)</f>
        <v>246.959</v>
      </c>
      <c r="D406" s="27">
        <f>F406</f>
        <v>250.536</v>
      </c>
      <c r="E406" s="27">
        <f>F406</f>
        <v>250.536</v>
      </c>
      <c r="F406" s="27">
        <f>ROUND(250.536,3)</f>
        <v>250.536</v>
      </c>
      <c r="G406" s="24"/>
      <c r="H406" s="36"/>
    </row>
    <row r="407" spans="1:8" ht="12.75" customHeight="1">
      <c r="A407" s="22">
        <v>42768</v>
      </c>
      <c r="B407" s="22"/>
      <c r="C407" s="27">
        <f>ROUND(246.959327607812,3)</f>
        <v>246.959</v>
      </c>
      <c r="D407" s="27">
        <f>F407</f>
        <v>255.406</v>
      </c>
      <c r="E407" s="27">
        <f>F407</f>
        <v>255.406</v>
      </c>
      <c r="F407" s="27">
        <f>ROUND(255.406,3)</f>
        <v>255.406</v>
      </c>
      <c r="G407" s="24"/>
      <c r="H407" s="36"/>
    </row>
    <row r="408" spans="1:8" ht="12.75" customHeight="1">
      <c r="A408" s="22">
        <v>42859</v>
      </c>
      <c r="B408" s="22"/>
      <c r="C408" s="27">
        <f>ROUND(246.959327607812,3)</f>
        <v>246.959</v>
      </c>
      <c r="D408" s="27">
        <f>F408</f>
        <v>260.6</v>
      </c>
      <c r="E408" s="27">
        <f>F408</f>
        <v>260.6</v>
      </c>
      <c r="F408" s="27">
        <f>ROUND(260.6,3)</f>
        <v>260.6</v>
      </c>
      <c r="G408" s="24"/>
      <c r="H408" s="36"/>
    </row>
    <row r="409" spans="1:8" ht="12.75" customHeight="1">
      <c r="A409" s="22">
        <v>42950</v>
      </c>
      <c r="B409" s="22"/>
      <c r="C409" s="27">
        <f>ROUND(246.959327607812,3)</f>
        <v>246.959</v>
      </c>
      <c r="D409" s="27">
        <f>F409</f>
        <v>266.121</v>
      </c>
      <c r="E409" s="27">
        <f>F409</f>
        <v>266.121</v>
      </c>
      <c r="F409" s="27">
        <f>ROUND(266.121,3)</f>
        <v>266.121</v>
      </c>
      <c r="G409" s="24"/>
      <c r="H409" s="36"/>
    </row>
    <row r="410" spans="1:8" ht="12.75" customHeight="1">
      <c r="A410" s="22" t="s">
        <v>90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42677</v>
      </c>
      <c r="B411" s="22"/>
      <c r="C411" s="27">
        <f>ROUND(668.692630119324,3)</f>
        <v>668.693</v>
      </c>
      <c r="D411" s="27">
        <f>F411</f>
        <v>678.379</v>
      </c>
      <c r="E411" s="27">
        <f>F411</f>
        <v>678.379</v>
      </c>
      <c r="F411" s="27">
        <f>ROUND(678.379,3)</f>
        <v>678.379</v>
      </c>
      <c r="G411" s="24"/>
      <c r="H411" s="36"/>
    </row>
    <row r="412" spans="1:8" ht="12.75" customHeight="1">
      <c r="A412" s="22">
        <v>42768</v>
      </c>
      <c r="B412" s="22"/>
      <c r="C412" s="27">
        <f>ROUND(668.692630119324,3)</f>
        <v>668.693</v>
      </c>
      <c r="D412" s="27">
        <f>F412</f>
        <v>691.561</v>
      </c>
      <c r="E412" s="27">
        <f>F412</f>
        <v>691.561</v>
      </c>
      <c r="F412" s="27">
        <f>ROUND(691.561,3)</f>
        <v>691.561</v>
      </c>
      <c r="G412" s="24"/>
      <c r="H412" s="36"/>
    </row>
    <row r="413" spans="1:8" ht="12.75" customHeight="1">
      <c r="A413" s="22">
        <v>42859</v>
      </c>
      <c r="B413" s="22"/>
      <c r="C413" s="27">
        <f>ROUND(668.692630119324,3)</f>
        <v>668.693</v>
      </c>
      <c r="D413" s="27">
        <f>F413</f>
        <v>705.174</v>
      </c>
      <c r="E413" s="27">
        <f>F413</f>
        <v>705.174</v>
      </c>
      <c r="F413" s="27">
        <f>ROUND(705.174,3)</f>
        <v>705.174</v>
      </c>
      <c r="G413" s="24"/>
      <c r="H413" s="36"/>
    </row>
    <row r="414" spans="1:8" ht="12.75" customHeight="1">
      <c r="A414" s="22">
        <v>42950</v>
      </c>
      <c r="B414" s="22"/>
      <c r="C414" s="27">
        <f>ROUND(668.692630119324,3)</f>
        <v>668.693</v>
      </c>
      <c r="D414" s="27">
        <f>F414</f>
        <v>718.968</v>
      </c>
      <c r="E414" s="27">
        <f>F414</f>
        <v>718.968</v>
      </c>
      <c r="F414" s="27">
        <f>ROUND(718.968,3)</f>
        <v>718.968</v>
      </c>
      <c r="G414" s="24"/>
      <c r="H414" s="36"/>
    </row>
    <row r="415" spans="1:8" ht="12.75" customHeight="1">
      <c r="A415" s="22" t="s">
        <v>91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42632</v>
      </c>
      <c r="B416" s="22"/>
      <c r="C416" s="24">
        <f>ROUND(25067.67,2)</f>
        <v>25067.67</v>
      </c>
      <c r="D416" s="24">
        <f>F416</f>
        <v>25180.39</v>
      </c>
      <c r="E416" s="24">
        <f>F416</f>
        <v>25180.39</v>
      </c>
      <c r="F416" s="24">
        <f>ROUND(25180.39,2)</f>
        <v>25180.39</v>
      </c>
      <c r="G416" s="24"/>
      <c r="H416" s="36"/>
    </row>
    <row r="417" spans="1:8" ht="12.75" customHeight="1">
      <c r="A417" s="22">
        <v>42723</v>
      </c>
      <c r="B417" s="22"/>
      <c r="C417" s="24">
        <f>ROUND(25067.67,2)</f>
        <v>25067.67</v>
      </c>
      <c r="D417" s="24">
        <f>F417</f>
        <v>25663.03</v>
      </c>
      <c r="E417" s="24">
        <f>F417</f>
        <v>25663.03</v>
      </c>
      <c r="F417" s="24">
        <f>ROUND(25663.03,2)</f>
        <v>25663.03</v>
      </c>
      <c r="G417" s="24"/>
      <c r="H417" s="36"/>
    </row>
    <row r="418" spans="1:8" ht="12.75" customHeight="1">
      <c r="A418" s="22">
        <v>42807</v>
      </c>
      <c r="B418" s="22"/>
      <c r="C418" s="24">
        <f>ROUND(25067.67,2)</f>
        <v>25067.67</v>
      </c>
      <c r="D418" s="24">
        <f>F418</f>
        <v>26121.91</v>
      </c>
      <c r="E418" s="24">
        <f>F418</f>
        <v>26121.91</v>
      </c>
      <c r="F418" s="24">
        <f>ROUND(26121.91,2)</f>
        <v>26121.91</v>
      </c>
      <c r="G418" s="24"/>
      <c r="H418" s="36"/>
    </row>
    <row r="419" spans="1:8" ht="12.75" customHeight="1">
      <c r="A419" s="22" t="s">
        <v>92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42634</v>
      </c>
      <c r="B420" s="22"/>
      <c r="C420" s="27">
        <f>ROUND(7.358,3)</f>
        <v>7.358</v>
      </c>
      <c r="D420" s="27">
        <f>ROUND(7.49,3)</f>
        <v>7.49</v>
      </c>
      <c r="E420" s="27">
        <f>ROUND(7.39,3)</f>
        <v>7.39</v>
      </c>
      <c r="F420" s="27">
        <f>ROUND(7.44,3)</f>
        <v>7.44</v>
      </c>
      <c r="G420" s="24"/>
      <c r="H420" s="36"/>
    </row>
    <row r="421" spans="1:8" ht="12.75" customHeight="1">
      <c r="A421" s="22">
        <v>42662</v>
      </c>
      <c r="B421" s="22"/>
      <c r="C421" s="27">
        <f>ROUND(7.358,3)</f>
        <v>7.358</v>
      </c>
      <c r="D421" s="27">
        <f>ROUND(7.5,3)</f>
        <v>7.5</v>
      </c>
      <c r="E421" s="27">
        <f>ROUND(7.4,3)</f>
        <v>7.4</v>
      </c>
      <c r="F421" s="27">
        <f>ROUND(7.45,3)</f>
        <v>7.45</v>
      </c>
      <c r="G421" s="24"/>
      <c r="H421" s="36"/>
    </row>
    <row r="422" spans="1:8" ht="12.75" customHeight="1">
      <c r="A422" s="22">
        <v>42690</v>
      </c>
      <c r="B422" s="22"/>
      <c r="C422" s="27">
        <f>ROUND(7.358,3)</f>
        <v>7.358</v>
      </c>
      <c r="D422" s="27">
        <f>ROUND(7.53,3)</f>
        <v>7.53</v>
      </c>
      <c r="E422" s="27">
        <f>ROUND(7.43,3)</f>
        <v>7.43</v>
      </c>
      <c r="F422" s="27">
        <f>ROUND(7.48,3)</f>
        <v>7.48</v>
      </c>
      <c r="G422" s="24"/>
      <c r="H422" s="36"/>
    </row>
    <row r="423" spans="1:8" ht="12.75" customHeight="1">
      <c r="A423" s="22">
        <v>42725</v>
      </c>
      <c r="B423" s="22"/>
      <c r="C423" s="27">
        <f>ROUND(7.358,3)</f>
        <v>7.358</v>
      </c>
      <c r="D423" s="27">
        <f>ROUND(7.55,3)</f>
        <v>7.55</v>
      </c>
      <c r="E423" s="27">
        <f>ROUND(7.45,3)</f>
        <v>7.45</v>
      </c>
      <c r="F423" s="27">
        <f>ROUND(7.5,3)</f>
        <v>7.5</v>
      </c>
      <c r="G423" s="24"/>
      <c r="H423" s="36"/>
    </row>
    <row r="424" spans="1:8" ht="12.75" customHeight="1">
      <c r="A424" s="22">
        <v>42781</v>
      </c>
      <c r="B424" s="22"/>
      <c r="C424" s="27">
        <f>ROUND(7.358,3)</f>
        <v>7.358</v>
      </c>
      <c r="D424" s="27">
        <f>ROUND(7.58,3)</f>
        <v>7.58</v>
      </c>
      <c r="E424" s="27">
        <f>ROUND(7.48,3)</f>
        <v>7.48</v>
      </c>
      <c r="F424" s="27">
        <f>ROUND(7.53,3)</f>
        <v>7.53</v>
      </c>
      <c r="G424" s="24"/>
      <c r="H424" s="36"/>
    </row>
    <row r="425" spans="1:8" ht="12.75" customHeight="1">
      <c r="A425" s="22">
        <v>42809</v>
      </c>
      <c r="B425" s="22"/>
      <c r="C425" s="27">
        <f>ROUND(7.358,3)</f>
        <v>7.358</v>
      </c>
      <c r="D425" s="27">
        <f>ROUND(7.64,3)</f>
        <v>7.64</v>
      </c>
      <c r="E425" s="27">
        <f>ROUND(7.54,3)</f>
        <v>7.54</v>
      </c>
      <c r="F425" s="27">
        <f>ROUND(7.59,3)</f>
        <v>7.59</v>
      </c>
      <c r="G425" s="24"/>
      <c r="H425" s="36"/>
    </row>
    <row r="426" spans="1:8" ht="12.75" customHeight="1">
      <c r="A426" s="22">
        <v>42907</v>
      </c>
      <c r="B426" s="22"/>
      <c r="C426" s="27">
        <f>ROUND(7.358,3)</f>
        <v>7.358</v>
      </c>
      <c r="D426" s="27">
        <f>ROUND(7.68,3)</f>
        <v>7.68</v>
      </c>
      <c r="E426" s="27">
        <f>ROUND(7.58,3)</f>
        <v>7.58</v>
      </c>
      <c r="F426" s="27">
        <f>ROUND(7.63,3)</f>
        <v>7.63</v>
      </c>
      <c r="G426" s="24"/>
      <c r="H426" s="36"/>
    </row>
    <row r="427" spans="1:8" ht="12.75" customHeight="1">
      <c r="A427" s="22">
        <v>42998</v>
      </c>
      <c r="B427" s="22"/>
      <c r="C427" s="27">
        <f>ROUND(7.358,3)</f>
        <v>7.358</v>
      </c>
      <c r="D427" s="27">
        <f>ROUND(7.66,3)</f>
        <v>7.66</v>
      </c>
      <c r="E427" s="27">
        <f>ROUND(7.56,3)</f>
        <v>7.56</v>
      </c>
      <c r="F427" s="27">
        <f>ROUND(7.61,3)</f>
        <v>7.61</v>
      </c>
      <c r="G427" s="24"/>
      <c r="H427" s="36"/>
    </row>
    <row r="428" spans="1:8" ht="12.75" customHeight="1">
      <c r="A428" s="22">
        <v>43089</v>
      </c>
      <c r="B428" s="22"/>
      <c r="C428" s="27">
        <f>ROUND(7.358,3)</f>
        <v>7.358</v>
      </c>
      <c r="D428" s="27">
        <f>ROUND(7.66,3)</f>
        <v>7.66</v>
      </c>
      <c r="E428" s="27">
        <f>ROUND(7.56,3)</f>
        <v>7.56</v>
      </c>
      <c r="F428" s="27">
        <f>ROUND(7.61,3)</f>
        <v>7.61</v>
      </c>
      <c r="G428" s="24"/>
      <c r="H428" s="36"/>
    </row>
    <row r="429" spans="1:8" ht="12.75" customHeight="1">
      <c r="A429" s="22">
        <v>43179</v>
      </c>
      <c r="B429" s="22"/>
      <c r="C429" s="27">
        <f>ROUND(7.358,3)</f>
        <v>7.358</v>
      </c>
      <c r="D429" s="27">
        <f>ROUND(7.68,3)</f>
        <v>7.68</v>
      </c>
      <c r="E429" s="27">
        <f>ROUND(7.58,3)</f>
        <v>7.58</v>
      </c>
      <c r="F429" s="27">
        <f>ROUND(7.63,3)</f>
        <v>7.63</v>
      </c>
      <c r="G429" s="24"/>
      <c r="H429" s="36"/>
    </row>
    <row r="430" spans="1:8" ht="12.75" customHeight="1">
      <c r="A430" s="22">
        <v>43269</v>
      </c>
      <c r="B430" s="22"/>
      <c r="C430" s="27">
        <f>ROUND(7.358,3)</f>
        <v>7.358</v>
      </c>
      <c r="D430" s="27">
        <f>ROUND(7.67,3)</f>
        <v>7.67</v>
      </c>
      <c r="E430" s="27">
        <f>ROUND(7.57,3)</f>
        <v>7.57</v>
      </c>
      <c r="F430" s="27">
        <f>ROUND(7.62,3)</f>
        <v>7.62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42677</v>
      </c>
      <c r="B432" s="22"/>
      <c r="C432" s="27">
        <f>ROUND(512.602,3)</f>
        <v>512.602</v>
      </c>
      <c r="D432" s="27">
        <f>F432</f>
        <v>520.002</v>
      </c>
      <c r="E432" s="27">
        <f>F432</f>
        <v>520.002</v>
      </c>
      <c r="F432" s="27">
        <f>ROUND(520.002,3)</f>
        <v>520.002</v>
      </c>
      <c r="G432" s="24"/>
      <c r="H432" s="36"/>
    </row>
    <row r="433" spans="1:8" ht="12.75" customHeight="1">
      <c r="A433" s="22">
        <v>42768</v>
      </c>
      <c r="B433" s="22"/>
      <c r="C433" s="27">
        <f>ROUND(512.602,3)</f>
        <v>512.602</v>
      </c>
      <c r="D433" s="27">
        <f>F433</f>
        <v>530.078</v>
      </c>
      <c r="E433" s="27">
        <f>F433</f>
        <v>530.078</v>
      </c>
      <c r="F433" s="27">
        <f>ROUND(530.078,3)</f>
        <v>530.078</v>
      </c>
      <c r="G433" s="24"/>
      <c r="H433" s="36"/>
    </row>
    <row r="434" spans="1:8" ht="12.75" customHeight="1">
      <c r="A434" s="22">
        <v>42859</v>
      </c>
      <c r="B434" s="22"/>
      <c r="C434" s="27">
        <f>ROUND(512.602,3)</f>
        <v>512.602</v>
      </c>
      <c r="D434" s="27">
        <f>F434</f>
        <v>540.826</v>
      </c>
      <c r="E434" s="27">
        <f>F434</f>
        <v>540.826</v>
      </c>
      <c r="F434" s="27">
        <f>ROUND(540.826,3)</f>
        <v>540.826</v>
      </c>
      <c r="G434" s="24"/>
      <c r="H434" s="36"/>
    </row>
    <row r="435" spans="1:8" ht="12.75" customHeight="1">
      <c r="A435" s="22">
        <v>42950</v>
      </c>
      <c r="B435" s="22"/>
      <c r="C435" s="27">
        <f>ROUND(512.602,3)</f>
        <v>512.602</v>
      </c>
      <c r="D435" s="27">
        <f>F435</f>
        <v>552.254</v>
      </c>
      <c r="E435" s="27">
        <f>F435</f>
        <v>552.254</v>
      </c>
      <c r="F435" s="27">
        <f>ROUND(552.254,3)</f>
        <v>552.254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ROUND(99.8794999213248,5)</f>
        <v>99.8795</v>
      </c>
      <c r="D437" s="25">
        <f>F437</f>
        <v>100.09968</v>
      </c>
      <c r="E437" s="25">
        <f>F437</f>
        <v>100.09968</v>
      </c>
      <c r="F437" s="25">
        <f>ROUND(100.099678433359,5)</f>
        <v>100.09968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ROUND(99.8794999213248,5)</f>
        <v>99.8795</v>
      </c>
      <c r="D439" s="25">
        <f>F439</f>
        <v>100.08459</v>
      </c>
      <c r="E439" s="25">
        <f>F439</f>
        <v>100.08459</v>
      </c>
      <c r="F439" s="25">
        <f>ROUND(100.084585440059,5)</f>
        <v>100.08459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ROUND(99.8794999213248,5)</f>
        <v>99.8795</v>
      </c>
      <c r="D441" s="25">
        <f>F441</f>
        <v>99.7678</v>
      </c>
      <c r="E441" s="25">
        <f>F441</f>
        <v>99.7678</v>
      </c>
      <c r="F441" s="25">
        <f>ROUND(99.7677977316132,5)</f>
        <v>99.7678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ROUND(99.8794999213248,5)</f>
        <v>99.8795</v>
      </c>
      <c r="D443" s="25">
        <f>F443</f>
        <v>99.8795</v>
      </c>
      <c r="E443" s="25">
        <f>F443</f>
        <v>99.8795</v>
      </c>
      <c r="F443" s="25">
        <f>ROUND(99.8794999213248,5)</f>
        <v>99.8795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ROUND(99.4800084520829,5)</f>
        <v>99.48001</v>
      </c>
      <c r="D445" s="25">
        <f>F445</f>
        <v>100.22624</v>
      </c>
      <c r="E445" s="25">
        <f>F445</f>
        <v>100.22624</v>
      </c>
      <c r="F445" s="25">
        <f>ROUND(100.226244786831,5)</f>
        <v>100.22624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ROUND(99.4800084520829,5)</f>
        <v>99.48001</v>
      </c>
      <c r="D447" s="25">
        <f>F447</f>
        <v>99.57969</v>
      </c>
      <c r="E447" s="25">
        <f>F447</f>
        <v>99.57969</v>
      </c>
      <c r="F447" s="25">
        <f>ROUND(99.5796914370308,5)</f>
        <v>99.57969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ROUND(99.4800084520829,5)</f>
        <v>99.48001</v>
      </c>
      <c r="D449" s="25">
        <f>F449</f>
        <v>99.31959</v>
      </c>
      <c r="E449" s="25">
        <f>F449</f>
        <v>99.31959</v>
      </c>
      <c r="F449" s="25">
        <f>ROUND(99.3195871402464,5)</f>
        <v>99.31959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ROUND(99.4800084520829,5)</f>
        <v>99.48001</v>
      </c>
      <c r="D451" s="25">
        <f>F451</f>
        <v>99.48001</v>
      </c>
      <c r="E451" s="25">
        <f>F451</f>
        <v>99.48001</v>
      </c>
      <c r="F451" s="25">
        <f>ROUND(99.4800084520829,5)</f>
        <v>99.48001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ROUND(98.147916100477,5)</f>
        <v>98.14792</v>
      </c>
      <c r="D453" s="25">
        <f>F453</f>
        <v>98.99565</v>
      </c>
      <c r="E453" s="25">
        <f>F453</f>
        <v>98.99565</v>
      </c>
      <c r="F453" s="25">
        <f>ROUND(98.9956475314298,5)</f>
        <v>98.99565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ROUND(98.147916100477,5)</f>
        <v>98.14792</v>
      </c>
      <c r="D455" s="25">
        <f>F455</f>
        <v>98.4151</v>
      </c>
      <c r="E455" s="25">
        <f>F455</f>
        <v>98.4151</v>
      </c>
      <c r="F455" s="25">
        <f>ROUND(98.4150990381458,5)</f>
        <v>98.4151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ROUND(98.147916100477,5)</f>
        <v>98.14792</v>
      </c>
      <c r="D457" s="25">
        <f>F457</f>
        <v>97.79978</v>
      </c>
      <c r="E457" s="25">
        <f>F457</f>
        <v>97.79978</v>
      </c>
      <c r="F457" s="25">
        <f>ROUND(97.7997759452693,5)</f>
        <v>97.79978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ROUND(98.147916100477,5)</f>
        <v>98.14792</v>
      </c>
      <c r="D459" s="25">
        <f>F459</f>
        <v>98.14792</v>
      </c>
      <c r="E459" s="25">
        <f>F459</f>
        <v>98.14792</v>
      </c>
      <c r="F459" s="25">
        <f>ROUND(98.147916100477,5)</f>
        <v>98.14792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ROUND(97.6946259378627,5)</f>
        <v>97.69463</v>
      </c>
      <c r="D461" s="25">
        <f>F461</f>
        <v>99.64287</v>
      </c>
      <c r="E461" s="25">
        <f>F461</f>
        <v>99.64287</v>
      </c>
      <c r="F461" s="25">
        <f>ROUND(99.6428652328875,5)</f>
        <v>99.64287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ROUND(97.6946259378627,5)</f>
        <v>97.69463</v>
      </c>
      <c r="D463" s="25">
        <f>F463</f>
        <v>96.78535</v>
      </c>
      <c r="E463" s="25">
        <f>F463</f>
        <v>96.78535</v>
      </c>
      <c r="F463" s="25">
        <f>ROUND(96.7853537345433,5)</f>
        <v>96.78535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ROUND(97.6946259378627,5)</f>
        <v>97.69463</v>
      </c>
      <c r="D465" s="25">
        <f>F465</f>
        <v>95.60046</v>
      </c>
      <c r="E465" s="25">
        <f>F465</f>
        <v>95.60046</v>
      </c>
      <c r="F465" s="25">
        <f>ROUND(95.600464464725,5)</f>
        <v>95.60046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ROUND(97.6946259378627,5)</f>
        <v>97.69463</v>
      </c>
      <c r="D467" s="33">
        <f>F467</f>
        <v>97.69463</v>
      </c>
      <c r="E467" s="33">
        <f>F467</f>
        <v>97.69463</v>
      </c>
      <c r="F467" s="33">
        <f>ROUND(97.6946259378627,5)</f>
        <v>97.69463</v>
      </c>
      <c r="G467" s="34"/>
      <c r="H467" s="37"/>
    </row>
  </sheetData>
  <sheetProtection/>
  <mergeCells count="466"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2016-08-25T15:50:52Z</dcterms:modified>
  <cp:category/>
  <cp:version/>
  <cp:contentType/>
  <cp:contentStatus/>
</cp:coreProperties>
</file>