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<sst xmlns="http://schemas.openxmlformats.org/spreadsheetml/2006/main" count="110" uniqueCount="110">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</sst>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M12" sqref="M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ROUND(1.87,5)</f>
        <v>1.87</v>
      </c>
      <c r="D6" s="26">
        <f>F6</f>
        <v>1.87</v>
      </c>
      <c r="E6" s="26">
        <f>F6</f>
        <v>1.87</v>
      </c>
      <c r="F6" s="26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ROUND(1.87,5)</f>
        <v>1.87</v>
      </c>
      <c r="D8" s="26">
        <f>F8</f>
        <v>1.87</v>
      </c>
      <c r="E8" s="26">
        <f>F8</f>
        <v>1.87</v>
      </c>
      <c r="F8" s="26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ROUND(1.98,5)</f>
        <v>1.98</v>
      </c>
      <c r="D10" s="26">
        <f>F10</f>
        <v>1.98</v>
      </c>
      <c r="E10" s="26">
        <f>F10</f>
        <v>1.98</v>
      </c>
      <c r="F10" s="26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ROUND(2.4,5)</f>
        <v>2.4</v>
      </c>
      <c r="D12" s="26">
        <f>F12</f>
        <v>2.4</v>
      </c>
      <c r="E12" s="26">
        <f>F12</f>
        <v>2.4</v>
      </c>
      <c r="F12" s="26">
        <f>ROUND(2.4,5)</f>
        <v>2.4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ROUND(10.415,5)</f>
        <v>10.415</v>
      </c>
      <c r="D14" s="26">
        <f>F14</f>
        <v>10.415</v>
      </c>
      <c r="E14" s="26">
        <f>F14</f>
        <v>10.415</v>
      </c>
      <c r="F14" s="26">
        <f>ROUND(10.415,5)</f>
        <v>10.415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ROUND(8.61,5)</f>
        <v>8.61</v>
      </c>
      <c r="D16" s="26">
        <f>F16</f>
        <v>8.61</v>
      </c>
      <c r="E16" s="26">
        <f>F16</f>
        <v>8.61</v>
      </c>
      <c r="F16" s="26">
        <f>ROUND(8.61,5)</f>
        <v>8.61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ROUND(8.95,3)</f>
        <v>8.95</v>
      </c>
      <c r="D18" s="27">
        <f>F18</f>
        <v>8.95</v>
      </c>
      <c r="E18" s="27">
        <f>F18</f>
        <v>8.95</v>
      </c>
      <c r="F18" s="27">
        <f>ROUND(8.95,3)</f>
        <v>8.95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ROUND(7.72,3)</f>
        <v>7.72</v>
      </c>
      <c r="D24" s="27">
        <f>F24</f>
        <v>7.72</v>
      </c>
      <c r="E24" s="27">
        <f>F24</f>
        <v>7.72</v>
      </c>
      <c r="F24" s="27">
        <f>ROUND(7.72,3)</f>
        <v>7.72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ROUND(7.95,3)</f>
        <v>7.95</v>
      </c>
      <c r="D26" s="27">
        <f>F26</f>
        <v>7.95</v>
      </c>
      <c r="E26" s="27">
        <f>F26</f>
        <v>7.95</v>
      </c>
      <c r="F26" s="27">
        <f>ROUND(7.95,3)</f>
        <v>7.95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ROUND(8.205,3)</f>
        <v>8.205</v>
      </c>
      <c r="D28" s="27">
        <f>F28</f>
        <v>8.205</v>
      </c>
      <c r="E28" s="27">
        <f>F28</f>
        <v>8.205</v>
      </c>
      <c r="F28" s="27">
        <f>ROUND(8.205,3)</f>
        <v>8.205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ROUND(8.375,3)</f>
        <v>8.375</v>
      </c>
      <c r="D30" s="27">
        <f>F30</f>
        <v>8.375</v>
      </c>
      <c r="E30" s="27">
        <f>F30</f>
        <v>8.375</v>
      </c>
      <c r="F30" s="27">
        <f>ROUND(8.375,3)</f>
        <v>8.375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ROUND(9.445,3)</f>
        <v>9.445</v>
      </c>
      <c r="D32" s="27">
        <f>F32</f>
        <v>9.445</v>
      </c>
      <c r="E32" s="27">
        <f>F32</f>
        <v>9.445</v>
      </c>
      <c r="F32" s="27">
        <f>ROUND(9.445,3)</f>
        <v>9.445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ROUND(1.79,3)</f>
        <v>1.79</v>
      </c>
      <c r="D38" s="27">
        <f>F38</f>
        <v>1.79</v>
      </c>
      <c r="E38" s="27">
        <f>F38</f>
        <v>1.79</v>
      </c>
      <c r="F38" s="27">
        <f>ROUND(1.79,3)</f>
        <v>1.79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ROUND(9.325,3)</f>
        <v>9.325</v>
      </c>
      <c r="D40" s="27">
        <f>F40</f>
        <v>9.325</v>
      </c>
      <c r="E40" s="27">
        <f>F40</f>
        <v>9.325</v>
      </c>
      <c r="F40" s="27">
        <f>ROUND(9.325,3)</f>
        <v>9.325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ROUND(1.87,5)</f>
        <v>1.87</v>
      </c>
      <c r="D42" s="26">
        <f>F42</f>
        <v>128.68846</v>
      </c>
      <c r="E42" s="26">
        <f>F42</f>
        <v>128.68846</v>
      </c>
      <c r="F42" s="26">
        <f>ROUND(128.68846,5)</f>
        <v>128.68846</v>
      </c>
      <c r="G42" s="24"/>
      <c r="H42" s="36"/>
    </row>
    <row r="43" spans="1:8" ht="12.75" customHeight="1">
      <c r="A43" s="22">
        <v>42768</v>
      </c>
      <c r="B43" s="22"/>
      <c r="C43" s="26">
        <f>ROUND(1.87,5)</f>
        <v>1.87</v>
      </c>
      <c r="D43" s="26">
        <f>F43</f>
        <v>129.90466</v>
      </c>
      <c r="E43" s="26">
        <f>F43</f>
        <v>129.90466</v>
      </c>
      <c r="F43" s="26">
        <f>ROUND(129.90466,5)</f>
        <v>129.90466</v>
      </c>
      <c r="G43" s="24"/>
      <c r="H43" s="36"/>
    </row>
    <row r="44" spans="1:8" ht="12.75" customHeight="1">
      <c r="A44" s="22">
        <v>42859</v>
      </c>
      <c r="B44" s="22"/>
      <c r="C44" s="26">
        <f>ROUND(1.87,5)</f>
        <v>1.87</v>
      </c>
      <c r="D44" s="26">
        <f>F44</f>
        <v>132.54427</v>
      </c>
      <c r="E44" s="26">
        <f>F44</f>
        <v>132.54427</v>
      </c>
      <c r="F44" s="26">
        <f>ROUND(132.54427,5)</f>
        <v>132.54427</v>
      </c>
      <c r="G44" s="24"/>
      <c r="H44" s="36"/>
    </row>
    <row r="45" spans="1:8" ht="12.75" customHeight="1">
      <c r="A45" s="22">
        <v>42950</v>
      </c>
      <c r="B45" s="22"/>
      <c r="C45" s="26">
        <f>ROUND(1.87,5)</f>
        <v>1.87</v>
      </c>
      <c r="D45" s="26">
        <f>F45</f>
        <v>134.00767</v>
      </c>
      <c r="E45" s="26">
        <f>F45</f>
        <v>134.00767</v>
      </c>
      <c r="F45" s="26">
        <f>ROUND(134.00767,5)</f>
        <v>134.00767</v>
      </c>
      <c r="G45" s="24"/>
      <c r="H45" s="36"/>
    </row>
    <row r="46" spans="1:8" ht="12.75" customHeight="1">
      <c r="A46" s="22">
        <v>43041</v>
      </c>
      <c r="B46" s="22"/>
      <c r="C46" s="26">
        <f>ROUND(1.87,5)</f>
        <v>1.87</v>
      </c>
      <c r="D46" s="26">
        <f>F46</f>
        <v>136.63807</v>
      </c>
      <c r="E46" s="26">
        <f>F46</f>
        <v>136.63807</v>
      </c>
      <c r="F46" s="26">
        <f>ROUND(136.63807,5)</f>
        <v>136.63807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ROUND(9.3,5)</f>
        <v>9.3</v>
      </c>
      <c r="D48" s="26">
        <f>F48</f>
        <v>9.33859</v>
      </c>
      <c r="E48" s="26">
        <f>F48</f>
        <v>9.33859</v>
      </c>
      <c r="F48" s="26">
        <f>ROUND(9.33859,5)</f>
        <v>9.33859</v>
      </c>
      <c r="G48" s="24"/>
      <c r="H48" s="36"/>
    </row>
    <row r="49" spans="1:8" ht="12.75" customHeight="1">
      <c r="A49" s="22">
        <v>42768</v>
      </c>
      <c r="B49" s="22"/>
      <c r="C49" s="26">
        <f>ROUND(9.3,5)</f>
        <v>9.3</v>
      </c>
      <c r="D49" s="26">
        <f>F49</f>
        <v>9.38479</v>
      </c>
      <c r="E49" s="26">
        <f>F49</f>
        <v>9.38479</v>
      </c>
      <c r="F49" s="26">
        <f>ROUND(9.38479,5)</f>
        <v>9.38479</v>
      </c>
      <c r="G49" s="24"/>
      <c r="H49" s="36"/>
    </row>
    <row r="50" spans="1:8" ht="12.75" customHeight="1">
      <c r="A50" s="22">
        <v>42859</v>
      </c>
      <c r="B50" s="22"/>
      <c r="C50" s="26">
        <f>ROUND(9.3,5)</f>
        <v>9.3</v>
      </c>
      <c r="D50" s="26">
        <f>F50</f>
        <v>9.42507</v>
      </c>
      <c r="E50" s="26">
        <f>F50</f>
        <v>9.42507</v>
      </c>
      <c r="F50" s="26">
        <f>ROUND(9.42507,5)</f>
        <v>9.42507</v>
      </c>
      <c r="G50" s="24"/>
      <c r="H50" s="36"/>
    </row>
    <row r="51" spans="1:8" ht="12.75" customHeight="1">
      <c r="A51" s="22">
        <v>42950</v>
      </c>
      <c r="B51" s="22"/>
      <c r="C51" s="26">
        <f>ROUND(9.3,5)</f>
        <v>9.3</v>
      </c>
      <c r="D51" s="26">
        <f>F51</f>
        <v>9.45618</v>
      </c>
      <c r="E51" s="26">
        <f>F51</f>
        <v>9.45618</v>
      </c>
      <c r="F51" s="26">
        <f>ROUND(9.45618,5)</f>
        <v>9.45618</v>
      </c>
      <c r="G51" s="24"/>
      <c r="H51" s="36"/>
    </row>
    <row r="52" spans="1:8" ht="12.75" customHeight="1">
      <c r="A52" s="22">
        <v>43041</v>
      </c>
      <c r="B52" s="22"/>
      <c r="C52" s="26">
        <f>ROUND(9.3,5)</f>
        <v>9.3</v>
      </c>
      <c r="D52" s="26">
        <f>F52</f>
        <v>9.49885</v>
      </c>
      <c r="E52" s="26">
        <f>F52</f>
        <v>9.49885</v>
      </c>
      <c r="F52" s="26">
        <f>ROUND(9.49885,5)</f>
        <v>9.49885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ROUND(9.41,5)</f>
        <v>9.41</v>
      </c>
      <c r="D54" s="26">
        <f>F54</f>
        <v>9.45074</v>
      </c>
      <c r="E54" s="26">
        <f>F54</f>
        <v>9.45074</v>
      </c>
      <c r="F54" s="26">
        <f>ROUND(9.45074,5)</f>
        <v>9.45074</v>
      </c>
      <c r="G54" s="24"/>
      <c r="H54" s="36"/>
    </row>
    <row r="55" spans="1:8" ht="12.75" customHeight="1">
      <c r="A55" s="22">
        <v>42768</v>
      </c>
      <c r="B55" s="22"/>
      <c r="C55" s="26">
        <f>ROUND(9.41,5)</f>
        <v>9.41</v>
      </c>
      <c r="D55" s="26">
        <f>F55</f>
        <v>9.49972</v>
      </c>
      <c r="E55" s="26">
        <f>F55</f>
        <v>9.49972</v>
      </c>
      <c r="F55" s="26">
        <f>ROUND(9.49972,5)</f>
        <v>9.49972</v>
      </c>
      <c r="G55" s="24"/>
      <c r="H55" s="36"/>
    </row>
    <row r="56" spans="1:8" ht="12.75" customHeight="1">
      <c r="A56" s="22">
        <v>42859</v>
      </c>
      <c r="B56" s="22"/>
      <c r="C56" s="26">
        <f>ROUND(9.41,5)</f>
        <v>9.41</v>
      </c>
      <c r="D56" s="26">
        <f>F56</f>
        <v>9.53913</v>
      </c>
      <c r="E56" s="26">
        <f>F56</f>
        <v>9.53913</v>
      </c>
      <c r="F56" s="26">
        <f>ROUND(9.53913,5)</f>
        <v>9.53913</v>
      </c>
      <c r="G56" s="24"/>
      <c r="H56" s="36"/>
    </row>
    <row r="57" spans="1:8" ht="12.75" customHeight="1">
      <c r="A57" s="22">
        <v>42950</v>
      </c>
      <c r="B57" s="22"/>
      <c r="C57" s="26">
        <f>ROUND(9.41,5)</f>
        <v>9.41</v>
      </c>
      <c r="D57" s="26">
        <f>F57</f>
        <v>9.56837</v>
      </c>
      <c r="E57" s="26">
        <f>F57</f>
        <v>9.56837</v>
      </c>
      <c r="F57" s="26">
        <f>ROUND(9.56837,5)</f>
        <v>9.56837</v>
      </c>
      <c r="G57" s="24"/>
      <c r="H57" s="36"/>
    </row>
    <row r="58" spans="1:8" ht="12.75" customHeight="1">
      <c r="A58" s="22">
        <v>43041</v>
      </c>
      <c r="B58" s="22"/>
      <c r="C58" s="26">
        <f>ROUND(9.41,5)</f>
        <v>9.41</v>
      </c>
      <c r="D58" s="26">
        <f>F58</f>
        <v>9.61422</v>
      </c>
      <c r="E58" s="26">
        <f>F58</f>
        <v>9.61422</v>
      </c>
      <c r="F58" s="26">
        <f>ROUND(9.61422,5)</f>
        <v>9.61422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ROUND(106.22848,5)</f>
        <v>106.22848</v>
      </c>
      <c r="D60" s="26">
        <f>F60</f>
        <v>107.74422</v>
      </c>
      <c r="E60" s="26">
        <f>F60</f>
        <v>107.74422</v>
      </c>
      <c r="F60" s="26">
        <f>ROUND(107.74422,5)</f>
        <v>107.74422</v>
      </c>
      <c r="G60" s="24"/>
      <c r="H60" s="36"/>
    </row>
    <row r="61" spans="1:8" ht="12.75" customHeight="1">
      <c r="A61" s="22">
        <v>42768</v>
      </c>
      <c r="B61" s="22"/>
      <c r="C61" s="26">
        <f>ROUND(106.22848,5)</f>
        <v>106.22848</v>
      </c>
      <c r="D61" s="26">
        <f>F61</f>
        <v>109.83922</v>
      </c>
      <c r="E61" s="26">
        <f>F61</f>
        <v>109.83922</v>
      </c>
      <c r="F61" s="26">
        <f>ROUND(109.83922,5)</f>
        <v>109.83922</v>
      </c>
      <c r="G61" s="24"/>
      <c r="H61" s="36"/>
    </row>
    <row r="62" spans="1:8" ht="12.75" customHeight="1">
      <c r="A62" s="22">
        <v>42859</v>
      </c>
      <c r="B62" s="22"/>
      <c r="C62" s="26">
        <f>ROUND(106.22848,5)</f>
        <v>106.22848</v>
      </c>
      <c r="D62" s="26">
        <f>F62</f>
        <v>111.02598</v>
      </c>
      <c r="E62" s="26">
        <f>F62</f>
        <v>111.02598</v>
      </c>
      <c r="F62" s="26">
        <f>ROUND(111.02598,5)</f>
        <v>111.02598</v>
      </c>
      <c r="G62" s="24"/>
      <c r="H62" s="36"/>
    </row>
    <row r="63" spans="1:8" ht="12.75" customHeight="1">
      <c r="A63" s="22">
        <v>42950</v>
      </c>
      <c r="B63" s="22"/>
      <c r="C63" s="26">
        <f>ROUND(106.22848,5)</f>
        <v>106.22848</v>
      </c>
      <c r="D63" s="26">
        <f>F63</f>
        <v>113.37374</v>
      </c>
      <c r="E63" s="26">
        <f>F63</f>
        <v>113.37374</v>
      </c>
      <c r="F63" s="26">
        <f>ROUND(113.37374,5)</f>
        <v>113.37374</v>
      </c>
      <c r="G63" s="24"/>
      <c r="H63" s="36"/>
    </row>
    <row r="64" spans="1:8" ht="12.75" customHeight="1">
      <c r="A64" s="22">
        <v>43041</v>
      </c>
      <c r="B64" s="22"/>
      <c r="C64" s="26">
        <f>ROUND(106.22848,5)</f>
        <v>106.22848</v>
      </c>
      <c r="D64" s="26">
        <f>F64</f>
        <v>114.51319</v>
      </c>
      <c r="E64" s="26">
        <f>F64</f>
        <v>114.51319</v>
      </c>
      <c r="F64" s="26">
        <f>ROUND(114.51319,5)</f>
        <v>114.51319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ROUND(9.55,5)</f>
        <v>9.55</v>
      </c>
      <c r="D66" s="26">
        <f>F66</f>
        <v>9.58811</v>
      </c>
      <c r="E66" s="26">
        <f>F66</f>
        <v>9.58811</v>
      </c>
      <c r="F66" s="26">
        <f>ROUND(9.58811,5)</f>
        <v>9.58811</v>
      </c>
      <c r="G66" s="24"/>
      <c r="H66" s="36"/>
    </row>
    <row r="67" spans="1:8" ht="12.75" customHeight="1">
      <c r="A67" s="22">
        <v>42768</v>
      </c>
      <c r="B67" s="22"/>
      <c r="C67" s="26">
        <f>ROUND(9.55,5)</f>
        <v>9.55</v>
      </c>
      <c r="D67" s="26">
        <f>F67</f>
        <v>9.63438</v>
      </c>
      <c r="E67" s="26">
        <f>F67</f>
        <v>9.63438</v>
      </c>
      <c r="F67" s="26">
        <f>ROUND(9.63438,5)</f>
        <v>9.63438</v>
      </c>
      <c r="G67" s="24"/>
      <c r="H67" s="36"/>
    </row>
    <row r="68" spans="1:8" ht="12.75" customHeight="1">
      <c r="A68" s="22">
        <v>42859</v>
      </c>
      <c r="B68" s="22"/>
      <c r="C68" s="26">
        <f>ROUND(9.55,5)</f>
        <v>9.55</v>
      </c>
      <c r="D68" s="26">
        <f>F68</f>
        <v>9.67538</v>
      </c>
      <c r="E68" s="26">
        <f>F68</f>
        <v>9.67538</v>
      </c>
      <c r="F68" s="26">
        <f>ROUND(9.67538,5)</f>
        <v>9.67538</v>
      </c>
      <c r="G68" s="24"/>
      <c r="H68" s="36"/>
    </row>
    <row r="69" spans="1:8" ht="12.75" customHeight="1">
      <c r="A69" s="22">
        <v>42950</v>
      </c>
      <c r="B69" s="22"/>
      <c r="C69" s="26">
        <f>ROUND(9.55,5)</f>
        <v>9.55</v>
      </c>
      <c r="D69" s="26">
        <f>F69</f>
        <v>9.70867</v>
      </c>
      <c r="E69" s="26">
        <f>F69</f>
        <v>9.70867</v>
      </c>
      <c r="F69" s="26">
        <f>ROUND(9.70867,5)</f>
        <v>9.70867</v>
      </c>
      <c r="G69" s="24"/>
      <c r="H69" s="36"/>
    </row>
    <row r="70" spans="1:8" ht="12.75" customHeight="1">
      <c r="A70" s="22">
        <v>43041</v>
      </c>
      <c r="B70" s="22"/>
      <c r="C70" s="26">
        <f>ROUND(9.55,5)</f>
        <v>9.55</v>
      </c>
      <c r="D70" s="26">
        <f>F70</f>
        <v>9.75138</v>
      </c>
      <c r="E70" s="26">
        <f>F70</f>
        <v>9.75138</v>
      </c>
      <c r="F70" s="26">
        <f>ROUND(9.75138,5)</f>
        <v>9.75138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ROUND(1.87,5)</f>
        <v>1.87</v>
      </c>
      <c r="D72" s="26">
        <f>F72</f>
        <v>135.9303</v>
      </c>
      <c r="E72" s="26">
        <f>F72</f>
        <v>135.9303</v>
      </c>
      <c r="F72" s="26">
        <f>ROUND(135.9303,5)</f>
        <v>135.9303</v>
      </c>
      <c r="G72" s="24"/>
      <c r="H72" s="36"/>
    </row>
    <row r="73" spans="1:8" ht="12.75" customHeight="1">
      <c r="A73" s="22">
        <v>42768</v>
      </c>
      <c r="B73" s="22"/>
      <c r="C73" s="26">
        <f>ROUND(1.87,5)</f>
        <v>1.87</v>
      </c>
      <c r="D73" s="26">
        <f>F73</f>
        <v>137.12637</v>
      </c>
      <c r="E73" s="26">
        <f>F73</f>
        <v>137.12637</v>
      </c>
      <c r="F73" s="26">
        <f>ROUND(137.12637,5)</f>
        <v>137.12637</v>
      </c>
      <c r="G73" s="24"/>
      <c r="H73" s="36"/>
    </row>
    <row r="74" spans="1:8" ht="12.75" customHeight="1">
      <c r="A74" s="22">
        <v>42859</v>
      </c>
      <c r="B74" s="22"/>
      <c r="C74" s="26">
        <f>ROUND(1.87,5)</f>
        <v>1.87</v>
      </c>
      <c r="D74" s="26">
        <f>F74</f>
        <v>139.91286</v>
      </c>
      <c r="E74" s="26">
        <f>F74</f>
        <v>139.91286</v>
      </c>
      <c r="F74" s="26">
        <f>ROUND(139.91286,5)</f>
        <v>139.91286</v>
      </c>
      <c r="G74" s="24"/>
      <c r="H74" s="36"/>
    </row>
    <row r="75" spans="1:8" ht="12.75" customHeight="1">
      <c r="A75" s="22">
        <v>42950</v>
      </c>
      <c r="B75" s="22"/>
      <c r="C75" s="26">
        <f>ROUND(1.87,5)</f>
        <v>1.87</v>
      </c>
      <c r="D75" s="26">
        <f>F75</f>
        <v>141.36468</v>
      </c>
      <c r="E75" s="26">
        <f>F75</f>
        <v>141.36468</v>
      </c>
      <c r="F75" s="26">
        <f>ROUND(141.36468,5)</f>
        <v>141.36468</v>
      </c>
      <c r="G75" s="24"/>
      <c r="H75" s="36"/>
    </row>
    <row r="76" spans="1:8" ht="12.75" customHeight="1">
      <c r="A76" s="22">
        <v>43041</v>
      </c>
      <c r="B76" s="22"/>
      <c r="C76" s="26">
        <f>ROUND(1.87,5)</f>
        <v>1.87</v>
      </c>
      <c r="D76" s="26">
        <f>F76</f>
        <v>144.13933</v>
      </c>
      <c r="E76" s="26">
        <f>F76</f>
        <v>144.13933</v>
      </c>
      <c r="F76" s="26">
        <f>ROUND(144.13933,5)</f>
        <v>144.13933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ROUND(9.58,5)</f>
        <v>9.58</v>
      </c>
      <c r="D78" s="26">
        <f>F78</f>
        <v>9.61762</v>
      </c>
      <c r="E78" s="26">
        <f>F78</f>
        <v>9.61762</v>
      </c>
      <c r="F78" s="26">
        <f>ROUND(9.61762,5)</f>
        <v>9.61762</v>
      </c>
      <c r="G78" s="24"/>
      <c r="H78" s="36"/>
    </row>
    <row r="79" spans="1:8" ht="12.75" customHeight="1">
      <c r="A79" s="22">
        <v>42768</v>
      </c>
      <c r="B79" s="22"/>
      <c r="C79" s="26">
        <f>ROUND(9.58,5)</f>
        <v>9.58</v>
      </c>
      <c r="D79" s="26">
        <f>F79</f>
        <v>9.66334</v>
      </c>
      <c r="E79" s="26">
        <f>F79</f>
        <v>9.66334</v>
      </c>
      <c r="F79" s="26">
        <f>ROUND(9.66334,5)</f>
        <v>9.66334</v>
      </c>
      <c r="G79" s="24"/>
      <c r="H79" s="36"/>
    </row>
    <row r="80" spans="1:8" ht="12.75" customHeight="1">
      <c r="A80" s="22">
        <v>42859</v>
      </c>
      <c r="B80" s="22"/>
      <c r="C80" s="26">
        <f>ROUND(9.58,5)</f>
        <v>9.58</v>
      </c>
      <c r="D80" s="26">
        <f>F80</f>
        <v>9.70389</v>
      </c>
      <c r="E80" s="26">
        <f>F80</f>
        <v>9.70389</v>
      </c>
      <c r="F80" s="26">
        <f>ROUND(9.70389,5)</f>
        <v>9.70389</v>
      </c>
      <c r="G80" s="24"/>
      <c r="H80" s="36"/>
    </row>
    <row r="81" spans="1:8" ht="12.75" customHeight="1">
      <c r="A81" s="22">
        <v>42950</v>
      </c>
      <c r="B81" s="22"/>
      <c r="C81" s="26">
        <f>ROUND(9.58,5)</f>
        <v>9.58</v>
      </c>
      <c r="D81" s="26">
        <f>F81</f>
        <v>9.73694</v>
      </c>
      <c r="E81" s="26">
        <f>F81</f>
        <v>9.73694</v>
      </c>
      <c r="F81" s="26">
        <f>ROUND(9.73694,5)</f>
        <v>9.73694</v>
      </c>
      <c r="G81" s="24"/>
      <c r="H81" s="36"/>
    </row>
    <row r="82" spans="1:8" ht="12.75" customHeight="1">
      <c r="A82" s="22">
        <v>43041</v>
      </c>
      <c r="B82" s="22"/>
      <c r="C82" s="26">
        <f>ROUND(9.58,5)</f>
        <v>9.58</v>
      </c>
      <c r="D82" s="26">
        <f>F82</f>
        <v>9.77906</v>
      </c>
      <c r="E82" s="26">
        <f>F82</f>
        <v>9.77906</v>
      </c>
      <c r="F82" s="26">
        <f>ROUND(9.77906,5)</f>
        <v>9.77906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ROUND(9.6,5)</f>
        <v>9.6</v>
      </c>
      <c r="D84" s="26">
        <f>F84</f>
        <v>9.63652</v>
      </c>
      <c r="E84" s="26">
        <f>F84</f>
        <v>9.63652</v>
      </c>
      <c r="F84" s="26">
        <f>ROUND(9.63652,5)</f>
        <v>9.63652</v>
      </c>
      <c r="G84" s="24"/>
      <c r="H84" s="36"/>
    </row>
    <row r="85" spans="1:8" ht="12.75" customHeight="1">
      <c r="A85" s="22">
        <v>42768</v>
      </c>
      <c r="B85" s="22"/>
      <c r="C85" s="26">
        <f>ROUND(9.6,5)</f>
        <v>9.6</v>
      </c>
      <c r="D85" s="26">
        <f>F85</f>
        <v>9.6809</v>
      </c>
      <c r="E85" s="26">
        <f>F85</f>
        <v>9.6809</v>
      </c>
      <c r="F85" s="26">
        <f>ROUND(9.6809,5)</f>
        <v>9.6809</v>
      </c>
      <c r="G85" s="24"/>
      <c r="H85" s="36"/>
    </row>
    <row r="86" spans="1:8" ht="12.75" customHeight="1">
      <c r="A86" s="22">
        <v>42859</v>
      </c>
      <c r="B86" s="22"/>
      <c r="C86" s="26">
        <f>ROUND(9.6,5)</f>
        <v>9.6</v>
      </c>
      <c r="D86" s="26">
        <f>F86</f>
        <v>9.72024</v>
      </c>
      <c r="E86" s="26">
        <f>F86</f>
        <v>9.72024</v>
      </c>
      <c r="F86" s="26">
        <f>ROUND(9.72024,5)</f>
        <v>9.72024</v>
      </c>
      <c r="G86" s="24"/>
      <c r="H86" s="36"/>
    </row>
    <row r="87" spans="1:8" ht="12.75" customHeight="1">
      <c r="A87" s="22">
        <v>42950</v>
      </c>
      <c r="B87" s="22"/>
      <c r="C87" s="26">
        <f>ROUND(9.6,5)</f>
        <v>9.6</v>
      </c>
      <c r="D87" s="26">
        <f>F87</f>
        <v>9.75234</v>
      </c>
      <c r="E87" s="26">
        <f>F87</f>
        <v>9.75234</v>
      </c>
      <c r="F87" s="26">
        <f>ROUND(9.75234,5)</f>
        <v>9.75234</v>
      </c>
      <c r="G87" s="24"/>
      <c r="H87" s="36"/>
    </row>
    <row r="88" spans="1:8" ht="12.75" customHeight="1">
      <c r="A88" s="22">
        <v>43041</v>
      </c>
      <c r="B88" s="22"/>
      <c r="C88" s="26">
        <f>ROUND(9.6,5)</f>
        <v>9.6</v>
      </c>
      <c r="D88" s="26">
        <f>F88</f>
        <v>9.79307</v>
      </c>
      <c r="E88" s="26">
        <f>F88</f>
        <v>9.79307</v>
      </c>
      <c r="F88" s="26">
        <f>ROUND(9.79307,5)</f>
        <v>9.79307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ROUND(132.85767,5)</f>
        <v>132.85767</v>
      </c>
      <c r="D90" s="26">
        <f>F90</f>
        <v>133.25554</v>
      </c>
      <c r="E90" s="26">
        <f>F90</f>
        <v>133.25554</v>
      </c>
      <c r="F90" s="26">
        <f>ROUND(133.25554,5)</f>
        <v>133.25554</v>
      </c>
      <c r="G90" s="24"/>
      <c r="H90" s="36"/>
    </row>
    <row r="91" spans="1:8" ht="12.75" customHeight="1">
      <c r="A91" s="22">
        <v>42768</v>
      </c>
      <c r="B91" s="22"/>
      <c r="C91" s="26">
        <f>ROUND(132.85767,5)</f>
        <v>132.85767</v>
      </c>
      <c r="D91" s="26">
        <f>F91</f>
        <v>135.84664</v>
      </c>
      <c r="E91" s="26">
        <f>F91</f>
        <v>135.84664</v>
      </c>
      <c r="F91" s="26">
        <f>ROUND(135.84664,5)</f>
        <v>135.84664</v>
      </c>
      <c r="G91" s="24"/>
      <c r="H91" s="36"/>
    </row>
    <row r="92" spans="1:8" ht="12.75" customHeight="1">
      <c r="A92" s="22">
        <v>42859</v>
      </c>
      <c r="B92" s="22"/>
      <c r="C92" s="26">
        <f>ROUND(132.85767,5)</f>
        <v>132.85767</v>
      </c>
      <c r="D92" s="26">
        <f>F92</f>
        <v>137.07081</v>
      </c>
      <c r="E92" s="26">
        <f>F92</f>
        <v>137.07081</v>
      </c>
      <c r="F92" s="26">
        <f>ROUND(137.07081,5)</f>
        <v>137.07081</v>
      </c>
      <c r="G92" s="24"/>
      <c r="H92" s="36"/>
    </row>
    <row r="93" spans="1:8" ht="12.75" customHeight="1">
      <c r="A93" s="22">
        <v>42950</v>
      </c>
      <c r="B93" s="22"/>
      <c r="C93" s="26">
        <f>ROUND(132.85767,5)</f>
        <v>132.85767</v>
      </c>
      <c r="D93" s="26">
        <f>F93</f>
        <v>139.96944</v>
      </c>
      <c r="E93" s="26">
        <f>F93</f>
        <v>139.96944</v>
      </c>
      <c r="F93" s="26">
        <f>ROUND(139.96944,5)</f>
        <v>139.96944</v>
      </c>
      <c r="G93" s="24"/>
      <c r="H93" s="36"/>
    </row>
    <row r="94" spans="1:8" ht="12.75" customHeight="1">
      <c r="A94" s="22">
        <v>43041</v>
      </c>
      <c r="B94" s="22"/>
      <c r="C94" s="26">
        <f>ROUND(132.85767,5)</f>
        <v>132.85767</v>
      </c>
      <c r="D94" s="26">
        <f>F94</f>
        <v>141.11734</v>
      </c>
      <c r="E94" s="26">
        <f>F94</f>
        <v>141.11734</v>
      </c>
      <c r="F94" s="26">
        <f>ROUND(141.11734,5)</f>
        <v>141.11734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ROUND(1.98,5)</f>
        <v>1.98</v>
      </c>
      <c r="D96" s="26">
        <f>F96</f>
        <v>144.01489</v>
      </c>
      <c r="E96" s="26">
        <f>F96</f>
        <v>144.01489</v>
      </c>
      <c r="F96" s="26">
        <f>ROUND(144.01489,5)</f>
        <v>144.01489</v>
      </c>
      <c r="G96" s="24"/>
      <c r="H96" s="36"/>
    </row>
    <row r="97" spans="1:8" ht="12.75" customHeight="1">
      <c r="A97" s="22">
        <v>42768</v>
      </c>
      <c r="B97" s="22"/>
      <c r="C97" s="26">
        <f>ROUND(1.98,5)</f>
        <v>1.98</v>
      </c>
      <c r="D97" s="26">
        <f>F97</f>
        <v>145.20498</v>
      </c>
      <c r="E97" s="26">
        <f>F97</f>
        <v>145.20498</v>
      </c>
      <c r="F97" s="26">
        <f>ROUND(145.20498,5)</f>
        <v>145.20498</v>
      </c>
      <c r="G97" s="24"/>
      <c r="H97" s="36"/>
    </row>
    <row r="98" spans="1:8" ht="12.75" customHeight="1">
      <c r="A98" s="22">
        <v>42859</v>
      </c>
      <c r="B98" s="22"/>
      <c r="C98" s="26">
        <f>ROUND(1.98,5)</f>
        <v>1.98</v>
      </c>
      <c r="D98" s="26">
        <f>F98</f>
        <v>148.15532</v>
      </c>
      <c r="E98" s="26">
        <f>F98</f>
        <v>148.15532</v>
      </c>
      <c r="F98" s="26">
        <f>ROUND(148.15532,5)</f>
        <v>148.15532</v>
      </c>
      <c r="G98" s="24"/>
      <c r="H98" s="36"/>
    </row>
    <row r="99" spans="1:8" ht="12.75" customHeight="1">
      <c r="A99" s="22">
        <v>42950</v>
      </c>
      <c r="B99" s="22"/>
      <c r="C99" s="26">
        <f>ROUND(1.98,5)</f>
        <v>1.98</v>
      </c>
      <c r="D99" s="26">
        <f>F99</f>
        <v>149.61759</v>
      </c>
      <c r="E99" s="26">
        <f>F99</f>
        <v>149.61759</v>
      </c>
      <c r="F99" s="26">
        <f>ROUND(149.61759,5)</f>
        <v>149.61759</v>
      </c>
      <c r="G99" s="24"/>
      <c r="H99" s="36"/>
    </row>
    <row r="100" spans="1:8" ht="12.75" customHeight="1">
      <c r="A100" s="22">
        <v>43041</v>
      </c>
      <c r="B100" s="22"/>
      <c r="C100" s="26">
        <f>ROUND(1.98,5)</f>
        <v>1.98</v>
      </c>
      <c r="D100" s="26">
        <f>F100</f>
        <v>152.55449</v>
      </c>
      <c r="E100" s="26">
        <f>F100</f>
        <v>152.55449</v>
      </c>
      <c r="F100" s="26">
        <f>ROUND(152.55449,5)</f>
        <v>152.55449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ROUND(2.4,5)</f>
        <v>2.4</v>
      </c>
      <c r="D102" s="26">
        <f>F102</f>
        <v>130.72003</v>
      </c>
      <c r="E102" s="26">
        <f>F102</f>
        <v>130.72003</v>
      </c>
      <c r="F102" s="26">
        <f>ROUND(130.72003,5)</f>
        <v>130.72003</v>
      </c>
      <c r="G102" s="24"/>
      <c r="H102" s="36"/>
    </row>
    <row r="103" spans="1:8" ht="12.75" customHeight="1">
      <c r="A103" s="22">
        <v>42768</v>
      </c>
      <c r="B103" s="22"/>
      <c r="C103" s="26">
        <f>ROUND(2.4,5)</f>
        <v>2.4</v>
      </c>
      <c r="D103" s="26">
        <f>F103</f>
        <v>133.26201</v>
      </c>
      <c r="E103" s="26">
        <f>F103</f>
        <v>133.26201</v>
      </c>
      <c r="F103" s="26">
        <f>ROUND(133.26201,5)</f>
        <v>133.26201</v>
      </c>
      <c r="G103" s="24"/>
      <c r="H103" s="36"/>
    </row>
    <row r="104" spans="1:8" ht="12.75" customHeight="1">
      <c r="A104" s="22">
        <v>42859</v>
      </c>
      <c r="B104" s="22"/>
      <c r="C104" s="26">
        <f>ROUND(2.4,5)</f>
        <v>2.4</v>
      </c>
      <c r="D104" s="26">
        <f>F104</f>
        <v>134.2791</v>
      </c>
      <c r="E104" s="26">
        <f>F104</f>
        <v>134.2791</v>
      </c>
      <c r="F104" s="26">
        <f>ROUND(134.2791,5)</f>
        <v>134.2791</v>
      </c>
      <c r="G104" s="24"/>
      <c r="H104" s="36"/>
    </row>
    <row r="105" spans="1:8" ht="12.75" customHeight="1">
      <c r="A105" s="22">
        <v>42950</v>
      </c>
      <c r="B105" s="22"/>
      <c r="C105" s="26">
        <f>ROUND(2.4,5)</f>
        <v>2.4</v>
      </c>
      <c r="D105" s="26">
        <f>F105</f>
        <v>137.11925</v>
      </c>
      <c r="E105" s="26">
        <f>F105</f>
        <v>137.11925</v>
      </c>
      <c r="F105" s="26">
        <f>ROUND(137.11925,5)</f>
        <v>137.11925</v>
      </c>
      <c r="G105" s="24"/>
      <c r="H105" s="36"/>
    </row>
    <row r="106" spans="1:8" ht="12.75" customHeight="1">
      <c r="A106" s="22">
        <v>43041</v>
      </c>
      <c r="B106" s="22"/>
      <c r="C106" s="26">
        <f>ROUND(2.4,5)</f>
        <v>2.4</v>
      </c>
      <c r="D106" s="26">
        <f>F106</f>
        <v>139.81117</v>
      </c>
      <c r="E106" s="26">
        <f>F106</f>
        <v>139.81117</v>
      </c>
      <c r="F106" s="26">
        <f>ROUND(139.81117,5)</f>
        <v>139.81117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ROUND(10.415,5)</f>
        <v>10.415</v>
      </c>
      <c r="D108" s="26">
        <f>F108</f>
        <v>10.47804</v>
      </c>
      <c r="E108" s="26">
        <f>F108</f>
        <v>10.47804</v>
      </c>
      <c r="F108" s="26">
        <f>ROUND(10.47804,5)</f>
        <v>10.47804</v>
      </c>
      <c r="G108" s="24"/>
      <c r="H108" s="36"/>
    </row>
    <row r="109" spans="1:8" ht="12.75" customHeight="1">
      <c r="A109" s="22">
        <v>42768</v>
      </c>
      <c r="B109" s="22"/>
      <c r="C109" s="26">
        <f>ROUND(10.415,5)</f>
        <v>10.415</v>
      </c>
      <c r="D109" s="26">
        <f>F109</f>
        <v>10.55886</v>
      </c>
      <c r="E109" s="26">
        <f>F109</f>
        <v>10.55886</v>
      </c>
      <c r="F109" s="26">
        <f>ROUND(10.55886,5)</f>
        <v>10.55886</v>
      </c>
      <c r="G109" s="24"/>
      <c r="H109" s="36"/>
    </row>
    <row r="110" spans="1:8" ht="12.75" customHeight="1">
      <c r="A110" s="22">
        <v>42859</v>
      </c>
      <c r="B110" s="22"/>
      <c r="C110" s="26">
        <f>ROUND(10.415,5)</f>
        <v>10.415</v>
      </c>
      <c r="D110" s="26">
        <f>F110</f>
        <v>10.62843</v>
      </c>
      <c r="E110" s="26">
        <f>F110</f>
        <v>10.62843</v>
      </c>
      <c r="F110" s="26">
        <f>ROUND(10.62843,5)</f>
        <v>10.62843</v>
      </c>
      <c r="G110" s="24"/>
      <c r="H110" s="36"/>
    </row>
    <row r="111" spans="1:8" ht="12.75" customHeight="1">
      <c r="A111" s="22">
        <v>42950</v>
      </c>
      <c r="B111" s="22"/>
      <c r="C111" s="26">
        <f>ROUND(10.415,5)</f>
        <v>10.415</v>
      </c>
      <c r="D111" s="26">
        <f>F111</f>
        <v>10.68831</v>
      </c>
      <c r="E111" s="26">
        <f>F111</f>
        <v>10.68831</v>
      </c>
      <c r="F111" s="26">
        <f>ROUND(10.68831,5)</f>
        <v>10.68831</v>
      </c>
      <c r="G111" s="24"/>
      <c r="H111" s="36"/>
    </row>
    <row r="112" spans="1:8" ht="12.75" customHeight="1">
      <c r="A112" s="22">
        <v>43041</v>
      </c>
      <c r="B112" s="22"/>
      <c r="C112" s="26">
        <f>ROUND(10.415,5)</f>
        <v>10.415</v>
      </c>
      <c r="D112" s="26">
        <f>F112</f>
        <v>10.76779</v>
      </c>
      <c r="E112" s="26">
        <f>F112</f>
        <v>10.76779</v>
      </c>
      <c r="F112" s="26">
        <f>ROUND(10.76779,5)</f>
        <v>10.76779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ROUND(10.525,5)</f>
        <v>10.525</v>
      </c>
      <c r="D114" s="26">
        <f>F114</f>
        <v>10.5855</v>
      </c>
      <c r="E114" s="26">
        <f>F114</f>
        <v>10.5855</v>
      </c>
      <c r="F114" s="26">
        <f>ROUND(10.5855,5)</f>
        <v>10.5855</v>
      </c>
      <c r="G114" s="24"/>
      <c r="H114" s="36"/>
    </row>
    <row r="115" spans="1:8" ht="12.75" customHeight="1">
      <c r="A115" s="22">
        <v>42768</v>
      </c>
      <c r="B115" s="22"/>
      <c r="C115" s="26">
        <f>ROUND(10.525,5)</f>
        <v>10.525</v>
      </c>
      <c r="D115" s="26">
        <f>F115</f>
        <v>10.66085</v>
      </c>
      <c r="E115" s="26">
        <f>F115</f>
        <v>10.66085</v>
      </c>
      <c r="F115" s="26">
        <f>ROUND(10.66085,5)</f>
        <v>10.66085</v>
      </c>
      <c r="G115" s="24"/>
      <c r="H115" s="36"/>
    </row>
    <row r="116" spans="1:8" ht="12.75" customHeight="1">
      <c r="A116" s="22">
        <v>42859</v>
      </c>
      <c r="B116" s="22"/>
      <c r="C116" s="26">
        <f>ROUND(10.525,5)</f>
        <v>10.525</v>
      </c>
      <c r="D116" s="26">
        <f>F116</f>
        <v>10.72983</v>
      </c>
      <c r="E116" s="26">
        <f>F116</f>
        <v>10.72983</v>
      </c>
      <c r="F116" s="26">
        <f>ROUND(10.72983,5)</f>
        <v>10.72983</v>
      </c>
      <c r="G116" s="24"/>
      <c r="H116" s="36"/>
    </row>
    <row r="117" spans="1:8" ht="12.75" customHeight="1">
      <c r="A117" s="22">
        <v>42950</v>
      </c>
      <c r="B117" s="22"/>
      <c r="C117" s="26">
        <f>ROUND(10.525,5)</f>
        <v>10.525</v>
      </c>
      <c r="D117" s="26">
        <f>F117</f>
        <v>10.78874</v>
      </c>
      <c r="E117" s="26">
        <f>F117</f>
        <v>10.78874</v>
      </c>
      <c r="F117" s="26">
        <f>ROUND(10.78874,5)</f>
        <v>10.78874</v>
      </c>
      <c r="G117" s="24"/>
      <c r="H117" s="36"/>
    </row>
    <row r="118" spans="1:8" ht="12.75" customHeight="1">
      <c r="A118" s="22">
        <v>43041</v>
      </c>
      <c r="B118" s="22"/>
      <c r="C118" s="26">
        <f>ROUND(10.525,5)</f>
        <v>10.525</v>
      </c>
      <c r="D118" s="26">
        <f>F118</f>
        <v>10.86449</v>
      </c>
      <c r="E118" s="26">
        <f>F118</f>
        <v>10.86449</v>
      </c>
      <c r="F118" s="26">
        <f>ROUND(10.86449,5)</f>
        <v>10.86449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ROUND(152.4331404,5)</f>
        <v>152.43314</v>
      </c>
      <c r="D120" s="26">
        <f>F120</f>
        <v>154.60804</v>
      </c>
      <c r="E120" s="26">
        <f>F120</f>
        <v>154.60804</v>
      </c>
      <c r="F120" s="26">
        <f>ROUND(154.60804,5)</f>
        <v>154.60804</v>
      </c>
      <c r="G120" s="24"/>
      <c r="H120" s="36"/>
    </row>
    <row r="121" spans="1:8" ht="12.75" customHeight="1">
      <c r="A121" s="22">
        <v>42768</v>
      </c>
      <c r="B121" s="22"/>
      <c r="C121" s="26">
        <f>ROUND(152.4331404,5)</f>
        <v>152.43314</v>
      </c>
      <c r="D121" s="26">
        <f>F121</f>
        <v>154.60804</v>
      </c>
      <c r="E121" s="26">
        <f>F121</f>
        <v>154.60804</v>
      </c>
      <c r="F121" s="26">
        <f>ROUND(154.60804,5)</f>
        <v>154.60804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ROUND(8.61,5)</f>
        <v>8.61</v>
      </c>
      <c r="D123" s="26">
        <f>F123</f>
        <v>8.6506</v>
      </c>
      <c r="E123" s="26">
        <f>F123</f>
        <v>8.6506</v>
      </c>
      <c r="F123" s="26">
        <f>ROUND(8.6506,5)</f>
        <v>8.6506</v>
      </c>
      <c r="G123" s="24"/>
      <c r="H123" s="36"/>
    </row>
    <row r="124" spans="1:8" ht="12.75" customHeight="1">
      <c r="A124" s="22">
        <v>42768</v>
      </c>
      <c r="B124" s="22"/>
      <c r="C124" s="26">
        <f>ROUND(8.61,5)</f>
        <v>8.61</v>
      </c>
      <c r="D124" s="26">
        <f>F124</f>
        <v>8.69652</v>
      </c>
      <c r="E124" s="26">
        <f>F124</f>
        <v>8.69652</v>
      </c>
      <c r="F124" s="26">
        <f>ROUND(8.69652,5)</f>
        <v>8.69652</v>
      </c>
      <c r="G124" s="24"/>
      <c r="H124" s="36"/>
    </row>
    <row r="125" spans="1:8" ht="12.75" customHeight="1">
      <c r="A125" s="22">
        <v>42859</v>
      </c>
      <c r="B125" s="22"/>
      <c r="C125" s="26">
        <f>ROUND(8.61,5)</f>
        <v>8.61</v>
      </c>
      <c r="D125" s="26">
        <f>F125</f>
        <v>8.7205</v>
      </c>
      <c r="E125" s="26">
        <f>F125</f>
        <v>8.7205</v>
      </c>
      <c r="F125" s="26">
        <f>ROUND(8.7205,5)</f>
        <v>8.7205</v>
      </c>
      <c r="G125" s="24"/>
      <c r="H125" s="36"/>
    </row>
    <row r="126" spans="1:8" ht="12.75" customHeight="1">
      <c r="A126" s="22">
        <v>42950</v>
      </c>
      <c r="B126" s="22"/>
      <c r="C126" s="26">
        <f>ROUND(8.61,5)</f>
        <v>8.61</v>
      </c>
      <c r="D126" s="26">
        <f>F126</f>
        <v>8.72576</v>
      </c>
      <c r="E126" s="26">
        <f>F126</f>
        <v>8.72576</v>
      </c>
      <c r="F126" s="26">
        <f>ROUND(8.72576,5)</f>
        <v>8.72576</v>
      </c>
      <c r="G126" s="24"/>
      <c r="H126" s="36"/>
    </row>
    <row r="127" spans="1:8" ht="12.75" customHeight="1">
      <c r="A127" s="22">
        <v>43041</v>
      </c>
      <c r="B127" s="22"/>
      <c r="C127" s="26">
        <f>ROUND(8.61,5)</f>
        <v>8.61</v>
      </c>
      <c r="D127" s="26">
        <f>F127</f>
        <v>8.76465</v>
      </c>
      <c r="E127" s="26">
        <f>F127</f>
        <v>8.76465</v>
      </c>
      <c r="F127" s="26">
        <f>ROUND(8.76465,5)</f>
        <v>8.76465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ROUND(9.485,5)</f>
        <v>9.485</v>
      </c>
      <c r="D129" s="26">
        <f>F129</f>
        <v>9.52637</v>
      </c>
      <c r="E129" s="26">
        <f>F129</f>
        <v>9.52637</v>
      </c>
      <c r="F129" s="26">
        <f>ROUND(9.52637,5)</f>
        <v>9.52637</v>
      </c>
      <c r="G129" s="24"/>
      <c r="H129" s="36"/>
    </row>
    <row r="130" spans="1:8" ht="12.75" customHeight="1">
      <c r="A130" s="22">
        <v>42768</v>
      </c>
      <c r="B130" s="22"/>
      <c r="C130" s="26">
        <f>ROUND(9.485,5)</f>
        <v>9.485</v>
      </c>
      <c r="D130" s="26">
        <f>F130</f>
        <v>9.57689</v>
      </c>
      <c r="E130" s="26">
        <f>F130</f>
        <v>9.57689</v>
      </c>
      <c r="F130" s="26">
        <f>ROUND(9.57689,5)</f>
        <v>9.57689</v>
      </c>
      <c r="G130" s="24"/>
      <c r="H130" s="36"/>
    </row>
    <row r="131" spans="1:8" ht="12.75" customHeight="1">
      <c r="A131" s="22">
        <v>42859</v>
      </c>
      <c r="B131" s="22"/>
      <c r="C131" s="26">
        <f>ROUND(9.485,5)</f>
        <v>9.485</v>
      </c>
      <c r="D131" s="26">
        <f>F131</f>
        <v>9.6147</v>
      </c>
      <c r="E131" s="26">
        <f>F131</f>
        <v>9.6147</v>
      </c>
      <c r="F131" s="26">
        <f>ROUND(9.6147,5)</f>
        <v>9.6147</v>
      </c>
      <c r="G131" s="24"/>
      <c r="H131" s="36"/>
    </row>
    <row r="132" spans="1:8" ht="12.75" customHeight="1">
      <c r="A132" s="22">
        <v>42950</v>
      </c>
      <c r="B132" s="22"/>
      <c r="C132" s="26">
        <f>ROUND(9.485,5)</f>
        <v>9.485</v>
      </c>
      <c r="D132" s="26">
        <f>F132</f>
        <v>9.64322</v>
      </c>
      <c r="E132" s="26">
        <f>F132</f>
        <v>9.64322</v>
      </c>
      <c r="F132" s="26">
        <f>ROUND(9.64322,5)</f>
        <v>9.64322</v>
      </c>
      <c r="G132" s="24"/>
      <c r="H132" s="36"/>
    </row>
    <row r="133" spans="1:8" ht="12.75" customHeight="1">
      <c r="A133" s="22">
        <v>43041</v>
      </c>
      <c r="B133" s="22"/>
      <c r="C133" s="26">
        <f>ROUND(9.485,5)</f>
        <v>9.485</v>
      </c>
      <c r="D133" s="26">
        <f>F133</f>
        <v>9.68958</v>
      </c>
      <c r="E133" s="26">
        <f>F133</f>
        <v>9.68958</v>
      </c>
      <c r="F133" s="26">
        <f>ROUND(9.68958,5)</f>
        <v>9.68958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ROUND(8.95,5)</f>
        <v>8.95</v>
      </c>
      <c r="D135" s="26">
        <f>F135</f>
        <v>8.98886</v>
      </c>
      <c r="E135" s="26">
        <f>F135</f>
        <v>8.98886</v>
      </c>
      <c r="F135" s="26">
        <f>ROUND(8.98886,5)</f>
        <v>8.98886</v>
      </c>
      <c r="G135" s="24"/>
      <c r="H135" s="36"/>
    </row>
    <row r="136" spans="1:8" ht="12.75" customHeight="1">
      <c r="A136" s="22">
        <v>42768</v>
      </c>
      <c r="B136" s="22"/>
      <c r="C136" s="26">
        <f>ROUND(8.95,5)</f>
        <v>8.95</v>
      </c>
      <c r="D136" s="26">
        <f>F136</f>
        <v>9.03391</v>
      </c>
      <c r="E136" s="26">
        <f>F136</f>
        <v>9.03391</v>
      </c>
      <c r="F136" s="26">
        <f>ROUND(9.03391,5)</f>
        <v>9.03391</v>
      </c>
      <c r="G136" s="24"/>
      <c r="H136" s="36"/>
    </row>
    <row r="137" spans="1:8" ht="12.75" customHeight="1">
      <c r="A137" s="22">
        <v>42859</v>
      </c>
      <c r="B137" s="22"/>
      <c r="C137" s="26">
        <f>ROUND(8.95,5)</f>
        <v>8.95</v>
      </c>
      <c r="D137" s="26">
        <f>F137</f>
        <v>9.06796</v>
      </c>
      <c r="E137" s="26">
        <f>F137</f>
        <v>9.06796</v>
      </c>
      <c r="F137" s="26">
        <f>ROUND(9.06796,5)</f>
        <v>9.06796</v>
      </c>
      <c r="G137" s="24"/>
      <c r="H137" s="36"/>
    </row>
    <row r="138" spans="1:8" ht="12.75" customHeight="1">
      <c r="A138" s="22">
        <v>42950</v>
      </c>
      <c r="B138" s="22"/>
      <c r="C138" s="26">
        <f>ROUND(8.95,5)</f>
        <v>8.95</v>
      </c>
      <c r="D138" s="26">
        <f>F138</f>
        <v>9.08879</v>
      </c>
      <c r="E138" s="26">
        <f>F138</f>
        <v>9.08879</v>
      </c>
      <c r="F138" s="26">
        <f>ROUND(9.08879,5)</f>
        <v>9.08879</v>
      </c>
      <c r="G138" s="24"/>
      <c r="H138" s="36"/>
    </row>
    <row r="139" spans="1:8" ht="12.75" customHeight="1">
      <c r="A139" s="22">
        <v>43041</v>
      </c>
      <c r="B139" s="22"/>
      <c r="C139" s="26">
        <f>ROUND(8.95,5)</f>
        <v>8.95</v>
      </c>
      <c r="D139" s="26">
        <f>F139</f>
        <v>9.1295</v>
      </c>
      <c r="E139" s="26">
        <f>F139</f>
        <v>9.1295</v>
      </c>
      <c r="F139" s="26">
        <f>ROUND(9.1295,5)</f>
        <v>9.1295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ROUND(1.79,5)</f>
        <v>1.79</v>
      </c>
      <c r="D141" s="26">
        <f>F141</f>
        <v>303.25003</v>
      </c>
      <c r="E141" s="26">
        <f>F141</f>
        <v>303.25003</v>
      </c>
      <c r="F141" s="26">
        <f>ROUND(303.25003,5)</f>
        <v>303.25003</v>
      </c>
      <c r="G141" s="24"/>
      <c r="H141" s="36"/>
    </row>
    <row r="142" spans="1:8" ht="12.75" customHeight="1">
      <c r="A142" s="22">
        <v>42768</v>
      </c>
      <c r="B142" s="22"/>
      <c r="C142" s="26">
        <f>ROUND(1.79,5)</f>
        <v>1.79</v>
      </c>
      <c r="D142" s="26">
        <f>F142</f>
        <v>302.43492</v>
      </c>
      <c r="E142" s="26">
        <f>F142</f>
        <v>302.43492</v>
      </c>
      <c r="F142" s="26">
        <f>ROUND(302.43492,5)</f>
        <v>302.43492</v>
      </c>
      <c r="G142" s="24"/>
      <c r="H142" s="36"/>
    </row>
    <row r="143" spans="1:8" ht="12.75" customHeight="1">
      <c r="A143" s="22">
        <v>42859</v>
      </c>
      <c r="B143" s="22"/>
      <c r="C143" s="26">
        <f>ROUND(1.79,5)</f>
        <v>1.79</v>
      </c>
      <c r="D143" s="26">
        <f>F143</f>
        <v>308.58056</v>
      </c>
      <c r="E143" s="26">
        <f>F143</f>
        <v>308.58056</v>
      </c>
      <c r="F143" s="26">
        <f>ROUND(308.58056,5)</f>
        <v>308.58056</v>
      </c>
      <c r="G143" s="24"/>
      <c r="H143" s="36"/>
    </row>
    <row r="144" spans="1:8" ht="12.75" customHeight="1">
      <c r="A144" s="22">
        <v>42950</v>
      </c>
      <c r="B144" s="22"/>
      <c r="C144" s="26">
        <f>ROUND(1.79,5)</f>
        <v>1.79</v>
      </c>
      <c r="D144" s="26">
        <f>F144</f>
        <v>308.16959</v>
      </c>
      <c r="E144" s="26">
        <f>F144</f>
        <v>308.16959</v>
      </c>
      <c r="F144" s="26">
        <f>ROUND(308.16959,5)</f>
        <v>308.16959</v>
      </c>
      <c r="G144" s="24"/>
      <c r="H144" s="36"/>
    </row>
    <row r="145" spans="1:8" ht="12.75" customHeight="1">
      <c r="A145" s="22">
        <v>43041</v>
      </c>
      <c r="B145" s="22"/>
      <c r="C145" s="26">
        <f>ROUND(1.79,5)</f>
        <v>1.79</v>
      </c>
      <c r="D145" s="26">
        <f>F145</f>
        <v>314.21507</v>
      </c>
      <c r="E145" s="26">
        <f>F145</f>
        <v>314.21507</v>
      </c>
      <c r="F145" s="26">
        <f>ROUND(314.21507,5)</f>
        <v>314.21507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ROUND(1.92,5)</f>
        <v>1.92</v>
      </c>
      <c r="D147" s="26">
        <f>F147</f>
        <v>250.16659</v>
      </c>
      <c r="E147" s="26">
        <f>F147</f>
        <v>250.16659</v>
      </c>
      <c r="F147" s="26">
        <f>ROUND(250.16659,5)</f>
        <v>250.16659</v>
      </c>
      <c r="G147" s="24"/>
      <c r="H147" s="36"/>
    </row>
    <row r="148" spans="1:8" ht="12.75" customHeight="1">
      <c r="A148" s="22">
        <v>42768</v>
      </c>
      <c r="B148" s="22"/>
      <c r="C148" s="26">
        <f>ROUND(1.92,5)</f>
        <v>1.92</v>
      </c>
      <c r="D148" s="26">
        <f>F148</f>
        <v>251.46621</v>
      </c>
      <c r="E148" s="26">
        <f>F148</f>
        <v>251.46621</v>
      </c>
      <c r="F148" s="26">
        <f>ROUND(251.46621,5)</f>
        <v>251.46621</v>
      </c>
      <c r="G148" s="24"/>
      <c r="H148" s="36"/>
    </row>
    <row r="149" spans="1:8" ht="12.75" customHeight="1">
      <c r="A149" s="22">
        <v>42859</v>
      </c>
      <c r="B149" s="22"/>
      <c r="C149" s="26">
        <f>ROUND(1.92,5)</f>
        <v>1.92</v>
      </c>
      <c r="D149" s="26">
        <f>F149</f>
        <v>256.57567</v>
      </c>
      <c r="E149" s="26">
        <f>F149</f>
        <v>256.57567</v>
      </c>
      <c r="F149" s="26">
        <f>ROUND(256.57567,5)</f>
        <v>256.57567</v>
      </c>
      <c r="G149" s="24"/>
      <c r="H149" s="36"/>
    </row>
    <row r="150" spans="1:8" ht="12.75" customHeight="1">
      <c r="A150" s="22">
        <v>42950</v>
      </c>
      <c r="B150" s="22"/>
      <c r="C150" s="26">
        <f>ROUND(1.92,5)</f>
        <v>1.92</v>
      </c>
      <c r="D150" s="26">
        <f>F150</f>
        <v>258.3168</v>
      </c>
      <c r="E150" s="26">
        <f>F150</f>
        <v>258.3168</v>
      </c>
      <c r="F150" s="26">
        <f>ROUND(258.3168,5)</f>
        <v>258.3168</v>
      </c>
      <c r="G150" s="24"/>
      <c r="H150" s="36"/>
    </row>
    <row r="151" spans="1:8" ht="12.75" customHeight="1">
      <c r="A151" s="22">
        <v>43041</v>
      </c>
      <c r="B151" s="22"/>
      <c r="C151" s="26">
        <f>ROUND(1.92,5)</f>
        <v>1.92</v>
      </c>
      <c r="D151" s="26">
        <f>F151</f>
        <v>263.38667</v>
      </c>
      <c r="E151" s="26">
        <f>F151</f>
        <v>263.38667</v>
      </c>
      <c r="F151" s="26">
        <f>ROUND(263.38667,5)</f>
        <v>263.38667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ROUND(7.72,5)</f>
        <v>7.72</v>
      </c>
      <c r="D153" s="26">
        <f>F153</f>
        <v>7.75348</v>
      </c>
      <c r="E153" s="26">
        <f>F153</f>
        <v>7.75348</v>
      </c>
      <c r="F153" s="26">
        <f>ROUND(7.75348,5)</f>
        <v>7.75348</v>
      </c>
      <c r="G153" s="24"/>
      <c r="H153" s="36"/>
    </row>
    <row r="154" spans="1:8" ht="12.75" customHeight="1">
      <c r="A154" s="22">
        <v>42768</v>
      </c>
      <c r="B154" s="22"/>
      <c r="C154" s="26">
        <f>ROUND(7.72,5)</f>
        <v>7.72</v>
      </c>
      <c r="D154" s="26">
        <f>F154</f>
        <v>7.73963</v>
      </c>
      <c r="E154" s="26">
        <f>F154</f>
        <v>7.73963</v>
      </c>
      <c r="F154" s="26">
        <f>ROUND(7.73963,5)</f>
        <v>7.73963</v>
      </c>
      <c r="G154" s="24"/>
      <c r="H154" s="36"/>
    </row>
    <row r="155" spans="1:8" ht="12.75" customHeight="1">
      <c r="A155" s="22">
        <v>42859</v>
      </c>
      <c r="B155" s="22"/>
      <c r="C155" s="26">
        <f>ROUND(7.72,5)</f>
        <v>7.72</v>
      </c>
      <c r="D155" s="26">
        <f>F155</f>
        <v>7.29047</v>
      </c>
      <c r="E155" s="26">
        <f>F155</f>
        <v>7.29047</v>
      </c>
      <c r="F155" s="26">
        <f>ROUND(7.29047,5)</f>
        <v>7.29047</v>
      </c>
      <c r="G155" s="24"/>
      <c r="H155" s="36"/>
    </row>
    <row r="156" spans="1:8" ht="12.75" customHeight="1">
      <c r="A156" s="22">
        <v>42950</v>
      </c>
      <c r="B156" s="22"/>
      <c r="C156" s="26">
        <f>ROUND(7.72,5)</f>
        <v>7.72</v>
      </c>
      <c r="D156" s="26">
        <f>F156</f>
        <v>4.38354</v>
      </c>
      <c r="E156" s="26">
        <f>F156</f>
        <v>4.38354</v>
      </c>
      <c r="F156" s="26">
        <f>ROUND(4.38354,5)</f>
        <v>4.38354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ROUND(7.95,5)</f>
        <v>7.95</v>
      </c>
      <c r="D158" s="26">
        <f>F158</f>
        <v>7.98106</v>
      </c>
      <c r="E158" s="26">
        <f>F158</f>
        <v>7.98106</v>
      </c>
      <c r="F158" s="26">
        <f>ROUND(7.98106,5)</f>
        <v>7.98106</v>
      </c>
      <c r="G158" s="24"/>
      <c r="H158" s="36"/>
    </row>
    <row r="159" spans="1:8" ht="12.75" customHeight="1">
      <c r="A159" s="22">
        <v>42768</v>
      </c>
      <c r="B159" s="22"/>
      <c r="C159" s="26">
        <f>ROUND(7.95,5)</f>
        <v>7.95</v>
      </c>
      <c r="D159" s="26">
        <f>F159</f>
        <v>8</v>
      </c>
      <c r="E159" s="26">
        <f>F159</f>
        <v>8</v>
      </c>
      <c r="F159" s="26">
        <f>ROUND(8,5)</f>
        <v>8</v>
      </c>
      <c r="G159" s="24"/>
      <c r="H159" s="36"/>
    </row>
    <row r="160" spans="1:8" ht="12.75" customHeight="1">
      <c r="A160" s="22">
        <v>42859</v>
      </c>
      <c r="B160" s="22"/>
      <c r="C160" s="26">
        <f>ROUND(7.95,5)</f>
        <v>7.95</v>
      </c>
      <c r="D160" s="26">
        <f>F160</f>
        <v>7.96856</v>
      </c>
      <c r="E160" s="26">
        <f>F160</f>
        <v>7.96856</v>
      </c>
      <c r="F160" s="26">
        <f>ROUND(7.96856,5)</f>
        <v>7.96856</v>
      </c>
      <c r="G160" s="24"/>
      <c r="H160" s="36"/>
    </row>
    <row r="161" spans="1:8" ht="12.75" customHeight="1">
      <c r="A161" s="22">
        <v>42950</v>
      </c>
      <c r="B161" s="22"/>
      <c r="C161" s="26">
        <f>ROUND(7.95,5)</f>
        <v>7.95</v>
      </c>
      <c r="D161" s="26">
        <f>F161</f>
        <v>7.85492</v>
      </c>
      <c r="E161" s="26">
        <f>F161</f>
        <v>7.85492</v>
      </c>
      <c r="F161" s="26">
        <f>ROUND(7.85492,5)</f>
        <v>7.85492</v>
      </c>
      <c r="G161" s="24"/>
      <c r="H161" s="36"/>
    </row>
    <row r="162" spans="1:8" ht="12.75" customHeight="1">
      <c r="A162" s="22">
        <v>43041</v>
      </c>
      <c r="B162" s="22"/>
      <c r="C162" s="26">
        <f>ROUND(7.95,5)</f>
        <v>7.95</v>
      </c>
      <c r="D162" s="26">
        <f>F162</f>
        <v>7.79474</v>
      </c>
      <c r="E162" s="26">
        <f>F162</f>
        <v>7.79474</v>
      </c>
      <c r="F162" s="26">
        <f>ROUND(7.79474,5)</f>
        <v>7.79474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ROUND(8.205,5)</f>
        <v>8.205</v>
      </c>
      <c r="D164" s="26">
        <f>F164</f>
        <v>8.24017</v>
      </c>
      <c r="E164" s="26">
        <f>F164</f>
        <v>8.24017</v>
      </c>
      <c r="F164" s="26">
        <f>ROUND(8.24017,5)</f>
        <v>8.24017</v>
      </c>
      <c r="G164" s="24"/>
      <c r="H164" s="36"/>
    </row>
    <row r="165" spans="1:8" ht="12.75" customHeight="1">
      <c r="A165" s="22">
        <v>42768</v>
      </c>
      <c r="B165" s="22"/>
      <c r="C165" s="26">
        <f>ROUND(8.205,5)</f>
        <v>8.205</v>
      </c>
      <c r="D165" s="26">
        <f>F165</f>
        <v>8.27411</v>
      </c>
      <c r="E165" s="26">
        <f>F165</f>
        <v>8.27411</v>
      </c>
      <c r="F165" s="26">
        <f>ROUND(8.27411,5)</f>
        <v>8.27411</v>
      </c>
      <c r="G165" s="24"/>
      <c r="H165" s="36"/>
    </row>
    <row r="166" spans="1:8" ht="12.75" customHeight="1">
      <c r="A166" s="22">
        <v>42859</v>
      </c>
      <c r="B166" s="22"/>
      <c r="C166" s="26">
        <f>ROUND(8.205,5)</f>
        <v>8.205</v>
      </c>
      <c r="D166" s="26">
        <f>F166</f>
        <v>8.28756</v>
      </c>
      <c r="E166" s="26">
        <f>F166</f>
        <v>8.28756</v>
      </c>
      <c r="F166" s="26">
        <f>ROUND(8.28756,5)</f>
        <v>8.28756</v>
      </c>
      <c r="G166" s="24"/>
      <c r="H166" s="36"/>
    </row>
    <row r="167" spans="1:8" ht="12.75" customHeight="1">
      <c r="A167" s="22">
        <v>42950</v>
      </c>
      <c r="B167" s="22"/>
      <c r="C167" s="26">
        <f>ROUND(8.205,5)</f>
        <v>8.205</v>
      </c>
      <c r="D167" s="26">
        <f>F167</f>
        <v>8.26135</v>
      </c>
      <c r="E167" s="26">
        <f>F167</f>
        <v>8.26135</v>
      </c>
      <c r="F167" s="26">
        <f>ROUND(8.26135,5)</f>
        <v>8.26135</v>
      </c>
      <c r="G167" s="24"/>
      <c r="H167" s="36"/>
    </row>
    <row r="168" spans="1:8" ht="12.75" customHeight="1">
      <c r="A168" s="22">
        <v>43041</v>
      </c>
      <c r="B168" s="22"/>
      <c r="C168" s="26">
        <f>ROUND(8.205,5)</f>
        <v>8.205</v>
      </c>
      <c r="D168" s="26">
        <f>F168</f>
        <v>8.27414</v>
      </c>
      <c r="E168" s="26">
        <f>F168</f>
        <v>8.27414</v>
      </c>
      <c r="F168" s="26">
        <f>ROUND(8.27414,5)</f>
        <v>8.27414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ROUND(8.375,5)</f>
        <v>8.375</v>
      </c>
      <c r="D170" s="26">
        <f>F170</f>
        <v>8.41357</v>
      </c>
      <c r="E170" s="26">
        <f>F170</f>
        <v>8.41357</v>
      </c>
      <c r="F170" s="26">
        <f>ROUND(8.41357,5)</f>
        <v>8.41357</v>
      </c>
      <c r="G170" s="24"/>
      <c r="H170" s="36"/>
    </row>
    <row r="171" spans="1:8" ht="12.75" customHeight="1">
      <c r="A171" s="22">
        <v>42768</v>
      </c>
      <c r="B171" s="22"/>
      <c r="C171" s="26">
        <f>ROUND(8.375,5)</f>
        <v>8.375</v>
      </c>
      <c r="D171" s="26">
        <f>F171</f>
        <v>8.45445</v>
      </c>
      <c r="E171" s="26">
        <f>F171</f>
        <v>8.45445</v>
      </c>
      <c r="F171" s="26">
        <f>ROUND(8.45445,5)</f>
        <v>8.45445</v>
      </c>
      <c r="G171" s="24"/>
      <c r="H171" s="36"/>
    </row>
    <row r="172" spans="1:8" ht="12.75" customHeight="1">
      <c r="A172" s="22">
        <v>42859</v>
      </c>
      <c r="B172" s="22"/>
      <c r="C172" s="26">
        <f>ROUND(8.375,5)</f>
        <v>8.375</v>
      </c>
      <c r="D172" s="26">
        <f>F172</f>
        <v>8.47272</v>
      </c>
      <c r="E172" s="26">
        <f>F172</f>
        <v>8.47272</v>
      </c>
      <c r="F172" s="26">
        <f>ROUND(8.47272,5)</f>
        <v>8.47272</v>
      </c>
      <c r="G172" s="24"/>
      <c r="H172" s="36"/>
    </row>
    <row r="173" spans="1:8" ht="12.75" customHeight="1">
      <c r="A173" s="22">
        <v>42950</v>
      </c>
      <c r="B173" s="22"/>
      <c r="C173" s="26">
        <f>ROUND(8.375,5)</f>
        <v>8.375</v>
      </c>
      <c r="D173" s="26">
        <f>F173</f>
        <v>8.46442</v>
      </c>
      <c r="E173" s="26">
        <f>F173</f>
        <v>8.46442</v>
      </c>
      <c r="F173" s="26">
        <f>ROUND(8.46442,5)</f>
        <v>8.46442</v>
      </c>
      <c r="G173" s="24"/>
      <c r="H173" s="36"/>
    </row>
    <row r="174" spans="1:8" ht="12.75" customHeight="1">
      <c r="A174" s="22">
        <v>43041</v>
      </c>
      <c r="B174" s="22"/>
      <c r="C174" s="26">
        <f>ROUND(8.375,5)</f>
        <v>8.375</v>
      </c>
      <c r="D174" s="26">
        <f>F174</f>
        <v>8.49513</v>
      </c>
      <c r="E174" s="26">
        <f>F174</f>
        <v>8.49513</v>
      </c>
      <c r="F174" s="26">
        <f>ROUND(8.49513,5)</f>
        <v>8.49513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ROUND(9.445,5)</f>
        <v>9.445</v>
      </c>
      <c r="D176" s="26">
        <f>F176</f>
        <v>9.48078</v>
      </c>
      <c r="E176" s="26">
        <f>F176</f>
        <v>9.48078</v>
      </c>
      <c r="F176" s="26">
        <f>ROUND(9.48078,5)</f>
        <v>9.48078</v>
      </c>
      <c r="G176" s="24"/>
      <c r="H176" s="36"/>
    </row>
    <row r="177" spans="1:8" ht="12.75" customHeight="1">
      <c r="A177" s="22">
        <v>42768</v>
      </c>
      <c r="B177" s="22"/>
      <c r="C177" s="26">
        <f>ROUND(9.445,5)</f>
        <v>9.445</v>
      </c>
      <c r="D177" s="26">
        <f>F177</f>
        <v>9.52364</v>
      </c>
      <c r="E177" s="26">
        <f>F177</f>
        <v>9.52364</v>
      </c>
      <c r="F177" s="26">
        <f>ROUND(9.52364,5)</f>
        <v>9.52364</v>
      </c>
      <c r="G177" s="24"/>
      <c r="H177" s="36"/>
    </row>
    <row r="178" spans="1:8" ht="12.75" customHeight="1">
      <c r="A178" s="22">
        <v>42859</v>
      </c>
      <c r="B178" s="22"/>
      <c r="C178" s="26">
        <f>ROUND(9.445,5)</f>
        <v>9.445</v>
      </c>
      <c r="D178" s="26">
        <f>F178</f>
        <v>9.55802</v>
      </c>
      <c r="E178" s="26">
        <f>F178</f>
        <v>9.55802</v>
      </c>
      <c r="F178" s="26">
        <f>ROUND(9.55802,5)</f>
        <v>9.55802</v>
      </c>
      <c r="G178" s="24"/>
      <c r="H178" s="36"/>
    </row>
    <row r="179" spans="1:8" ht="12.75" customHeight="1">
      <c r="A179" s="22">
        <v>42950</v>
      </c>
      <c r="B179" s="22"/>
      <c r="C179" s="26">
        <f>ROUND(9.445,5)</f>
        <v>9.445</v>
      </c>
      <c r="D179" s="26">
        <f>F179</f>
        <v>9.58349</v>
      </c>
      <c r="E179" s="26">
        <f>F179</f>
        <v>9.58349</v>
      </c>
      <c r="F179" s="26">
        <f>ROUND(9.58349,5)</f>
        <v>9.58349</v>
      </c>
      <c r="G179" s="24"/>
      <c r="H179" s="36"/>
    </row>
    <row r="180" spans="1:8" ht="12.75" customHeight="1">
      <c r="A180" s="22">
        <v>43041</v>
      </c>
      <c r="B180" s="22"/>
      <c r="C180" s="26">
        <f>ROUND(9.445,5)</f>
        <v>9.445</v>
      </c>
      <c r="D180" s="26">
        <f>F180</f>
        <v>9.62289</v>
      </c>
      <c r="E180" s="26">
        <f>F180</f>
        <v>9.62289</v>
      </c>
      <c r="F180" s="26">
        <f>ROUND(9.62289,5)</f>
        <v>9.62289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ROUND(1.89,5)</f>
        <v>1.89</v>
      </c>
      <c r="D182" s="26">
        <f>F182</f>
        <v>187.21959</v>
      </c>
      <c r="E182" s="26">
        <f>F182</f>
        <v>187.21959</v>
      </c>
      <c r="F182" s="26">
        <f>ROUND(187.21959,5)</f>
        <v>187.21959</v>
      </c>
      <c r="G182" s="24"/>
      <c r="H182" s="36"/>
    </row>
    <row r="183" spans="1:8" ht="12.75" customHeight="1">
      <c r="A183" s="22">
        <v>42768</v>
      </c>
      <c r="B183" s="22"/>
      <c r="C183" s="26">
        <f>ROUND(1.89,5)</f>
        <v>1.89</v>
      </c>
      <c r="D183" s="26">
        <f>F183</f>
        <v>190.86005</v>
      </c>
      <c r="E183" s="26">
        <f>F183</f>
        <v>190.86005</v>
      </c>
      <c r="F183" s="26">
        <f>ROUND(190.86005,5)</f>
        <v>190.86005</v>
      </c>
      <c r="G183" s="24"/>
      <c r="H183" s="36"/>
    </row>
    <row r="184" spans="1:8" ht="12.75" customHeight="1">
      <c r="A184" s="22">
        <v>42859</v>
      </c>
      <c r="B184" s="22"/>
      <c r="C184" s="26">
        <f>ROUND(1.89,5)</f>
        <v>1.89</v>
      </c>
      <c r="D184" s="26">
        <f>F184</f>
        <v>192.4093</v>
      </c>
      <c r="E184" s="26">
        <f>F184</f>
        <v>192.4093</v>
      </c>
      <c r="F184" s="26">
        <f>ROUND(192.4093,5)</f>
        <v>192.4093</v>
      </c>
      <c r="G184" s="24"/>
      <c r="H184" s="36"/>
    </row>
    <row r="185" spans="1:8" ht="12.75" customHeight="1">
      <c r="A185" s="22">
        <v>42950</v>
      </c>
      <c r="B185" s="22"/>
      <c r="C185" s="26">
        <f>ROUND(1.89,5)</f>
        <v>1.89</v>
      </c>
      <c r="D185" s="26">
        <f>F185</f>
        <v>196.47847</v>
      </c>
      <c r="E185" s="26">
        <f>F185</f>
        <v>196.47847</v>
      </c>
      <c r="F185" s="26">
        <f>ROUND(196.47847,5)</f>
        <v>196.47847</v>
      </c>
      <c r="G185" s="24"/>
      <c r="H185" s="36"/>
    </row>
    <row r="186" spans="1:8" ht="12.75" customHeight="1">
      <c r="A186" s="22">
        <v>43041</v>
      </c>
      <c r="B186" s="22"/>
      <c r="C186" s="26">
        <f>ROUND(1.89,5)</f>
        <v>1.89</v>
      </c>
      <c r="D186" s="26">
        <f>F186</f>
        <v>197.91003</v>
      </c>
      <c r="E186" s="26">
        <f>F186</f>
        <v>197.91003</v>
      </c>
      <c r="F186" s="26">
        <f>ROUND(197.91003,5)</f>
        <v>197.91003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141.68265</v>
      </c>
      <c r="E188" s="26">
        <f>F188</f>
        <v>141.68265</v>
      </c>
      <c r="F188" s="26">
        <f>ROUND(141.68265,5)</f>
        <v>141.68265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ROUND(1.79,5)</f>
        <v>1.79</v>
      </c>
      <c r="D194" s="26">
        <f>F194</f>
        <v>148.2267</v>
      </c>
      <c r="E194" s="26">
        <f>F194</f>
        <v>148.2267</v>
      </c>
      <c r="F194" s="26">
        <f>ROUND(148.2267,5)</f>
        <v>148.2267</v>
      </c>
      <c r="G194" s="24"/>
      <c r="H194" s="36"/>
    </row>
    <row r="195" spans="1:8" ht="12.75" customHeight="1">
      <c r="A195" s="22">
        <v>42768</v>
      </c>
      <c r="B195" s="22"/>
      <c r="C195" s="26">
        <f>ROUND(1.79,5)</f>
        <v>1.79</v>
      </c>
      <c r="D195" s="26">
        <f>F195</f>
        <v>149.14928</v>
      </c>
      <c r="E195" s="26">
        <f>F195</f>
        <v>149.14928</v>
      </c>
      <c r="F195" s="26">
        <f>ROUND(149.14928,5)</f>
        <v>149.14928</v>
      </c>
      <c r="G195" s="24"/>
      <c r="H195" s="36"/>
    </row>
    <row r="196" spans="1:8" ht="12.75" customHeight="1">
      <c r="A196" s="22">
        <v>42859</v>
      </c>
      <c r="B196" s="22"/>
      <c r="C196" s="26">
        <f>ROUND(1.79,5)</f>
        <v>1.79</v>
      </c>
      <c r="D196" s="26">
        <f>F196</f>
        <v>152.18005</v>
      </c>
      <c r="E196" s="26">
        <f>F196</f>
        <v>152.18005</v>
      </c>
      <c r="F196" s="26">
        <f>ROUND(152.18005,5)</f>
        <v>152.18005</v>
      </c>
      <c r="G196" s="24"/>
      <c r="H196" s="36"/>
    </row>
    <row r="197" spans="1:8" ht="12.75" customHeight="1">
      <c r="A197" s="22">
        <v>42950</v>
      </c>
      <c r="B197" s="22"/>
      <c r="C197" s="26">
        <f>ROUND(1.79,5)</f>
        <v>1.79</v>
      </c>
      <c r="D197" s="26">
        <f>F197</f>
        <v>153.35758</v>
      </c>
      <c r="E197" s="26">
        <f>F197</f>
        <v>153.35758</v>
      </c>
      <c r="F197" s="26">
        <f>ROUND(153.35758,5)</f>
        <v>153.35758</v>
      </c>
      <c r="G197" s="24"/>
      <c r="H197" s="36"/>
    </row>
    <row r="198" spans="1:8" ht="12.75" customHeight="1">
      <c r="A198" s="22">
        <v>43041</v>
      </c>
      <c r="B198" s="22"/>
      <c r="C198" s="26">
        <f>ROUND(1.79,5)</f>
        <v>1.79</v>
      </c>
      <c r="D198" s="26">
        <f>F198</f>
        <v>156.36699</v>
      </c>
      <c r="E198" s="26">
        <f>F198</f>
        <v>156.36699</v>
      </c>
      <c r="F198" s="26">
        <f>ROUND(156.36699,5)</f>
        <v>156.36699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ROUND(9.325,5)</f>
        <v>9.325</v>
      </c>
      <c r="D200" s="26">
        <f>F200</f>
        <v>9.36483</v>
      </c>
      <c r="E200" s="26">
        <f>F200</f>
        <v>9.36483</v>
      </c>
      <c r="F200" s="26">
        <f>ROUND(9.36483,5)</f>
        <v>9.36483</v>
      </c>
      <c r="G200" s="24"/>
      <c r="H200" s="36"/>
    </row>
    <row r="201" spans="1:8" ht="12.75" customHeight="1">
      <c r="A201" s="22">
        <v>42768</v>
      </c>
      <c r="B201" s="22"/>
      <c r="C201" s="26">
        <f>ROUND(9.325,5)</f>
        <v>9.325</v>
      </c>
      <c r="D201" s="26">
        <f>F201</f>
        <v>9.41297</v>
      </c>
      <c r="E201" s="26">
        <f>F201</f>
        <v>9.41297</v>
      </c>
      <c r="F201" s="26">
        <f>ROUND(9.41297,5)</f>
        <v>9.41297</v>
      </c>
      <c r="G201" s="24"/>
      <c r="H201" s="36"/>
    </row>
    <row r="202" spans="1:8" ht="12.75" customHeight="1">
      <c r="A202" s="22">
        <v>42859</v>
      </c>
      <c r="B202" s="22"/>
      <c r="C202" s="26">
        <f>ROUND(9.325,5)</f>
        <v>9.325</v>
      </c>
      <c r="D202" s="26">
        <f>F202</f>
        <v>9.44794</v>
      </c>
      <c r="E202" s="26">
        <f>F202</f>
        <v>9.44794</v>
      </c>
      <c r="F202" s="26">
        <f>ROUND(9.44794,5)</f>
        <v>9.44794</v>
      </c>
      <c r="G202" s="24"/>
      <c r="H202" s="36"/>
    </row>
    <row r="203" spans="1:8" ht="12.75" customHeight="1">
      <c r="A203" s="22">
        <v>42950</v>
      </c>
      <c r="B203" s="22"/>
      <c r="C203" s="26">
        <f>ROUND(9.325,5)</f>
        <v>9.325</v>
      </c>
      <c r="D203" s="26">
        <f>F203</f>
        <v>9.473</v>
      </c>
      <c r="E203" s="26">
        <f>F203</f>
        <v>9.473</v>
      </c>
      <c r="F203" s="26">
        <f>ROUND(9.473,5)</f>
        <v>9.473</v>
      </c>
      <c r="G203" s="24"/>
      <c r="H203" s="36"/>
    </row>
    <row r="204" spans="1:8" ht="12.75" customHeight="1">
      <c r="A204" s="22">
        <v>43041</v>
      </c>
      <c r="B204" s="22"/>
      <c r="C204" s="26">
        <f>ROUND(9.325,5)</f>
        <v>9.325</v>
      </c>
      <c r="D204" s="26">
        <f>F204</f>
        <v>9.51688</v>
      </c>
      <c r="E204" s="26">
        <f>F204</f>
        <v>9.51688</v>
      </c>
      <c r="F204" s="26">
        <f>ROUND(9.51688,5)</f>
        <v>9.51688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ROUND(9.525,5)</f>
        <v>9.525</v>
      </c>
      <c r="D206" s="26">
        <f>F206</f>
        <v>9.56165</v>
      </c>
      <c r="E206" s="26">
        <f>F206</f>
        <v>9.56165</v>
      </c>
      <c r="F206" s="26">
        <f>ROUND(9.56165,5)</f>
        <v>9.56165</v>
      </c>
      <c r="G206" s="24"/>
      <c r="H206" s="36"/>
    </row>
    <row r="207" spans="1:8" ht="12.75" customHeight="1">
      <c r="A207" s="22">
        <v>42768</v>
      </c>
      <c r="B207" s="22"/>
      <c r="C207" s="26">
        <f>ROUND(9.525,5)</f>
        <v>9.525</v>
      </c>
      <c r="D207" s="26">
        <f>F207</f>
        <v>9.60625</v>
      </c>
      <c r="E207" s="26">
        <f>F207</f>
        <v>9.60625</v>
      </c>
      <c r="F207" s="26">
        <f>ROUND(9.60625,5)</f>
        <v>9.60625</v>
      </c>
      <c r="G207" s="24"/>
      <c r="H207" s="36"/>
    </row>
    <row r="208" spans="1:8" ht="12.75" customHeight="1">
      <c r="A208" s="22">
        <v>42859</v>
      </c>
      <c r="B208" s="22"/>
      <c r="C208" s="26">
        <f>ROUND(9.525,5)</f>
        <v>9.525</v>
      </c>
      <c r="D208" s="26">
        <f>F208</f>
        <v>9.63961</v>
      </c>
      <c r="E208" s="26">
        <f>F208</f>
        <v>9.63961</v>
      </c>
      <c r="F208" s="26">
        <f>ROUND(9.63961,5)</f>
        <v>9.63961</v>
      </c>
      <c r="G208" s="24"/>
      <c r="H208" s="36"/>
    </row>
    <row r="209" spans="1:8" ht="12.75" customHeight="1">
      <c r="A209" s="22">
        <v>42950</v>
      </c>
      <c r="B209" s="22"/>
      <c r="C209" s="26">
        <f>ROUND(9.525,5)</f>
        <v>9.525</v>
      </c>
      <c r="D209" s="26">
        <f>F209</f>
        <v>9.66477</v>
      </c>
      <c r="E209" s="26">
        <f>F209</f>
        <v>9.66477</v>
      </c>
      <c r="F209" s="26">
        <f>ROUND(9.66477,5)</f>
        <v>9.66477</v>
      </c>
      <c r="G209" s="24"/>
      <c r="H209" s="36"/>
    </row>
    <row r="210" spans="1:8" ht="12.75" customHeight="1">
      <c r="A210" s="22">
        <v>43041</v>
      </c>
      <c r="B210" s="22"/>
      <c r="C210" s="26">
        <f>ROUND(9.525,5)</f>
        <v>9.525</v>
      </c>
      <c r="D210" s="26">
        <f>F210</f>
        <v>9.70509</v>
      </c>
      <c r="E210" s="26">
        <f>F210</f>
        <v>9.70509</v>
      </c>
      <c r="F210" s="26">
        <f>ROUND(9.70509,5)</f>
        <v>9.70509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ROUND(9.565,5)</f>
        <v>9.565</v>
      </c>
      <c r="D212" s="26">
        <f>F212</f>
        <v>9.60262</v>
      </c>
      <c r="E212" s="26">
        <f>F212</f>
        <v>9.60262</v>
      </c>
      <c r="F212" s="26">
        <f>ROUND(9.60262,5)</f>
        <v>9.60262</v>
      </c>
      <c r="G212" s="24"/>
      <c r="H212" s="36"/>
    </row>
    <row r="213" spans="1:8" ht="12.75" customHeight="1">
      <c r="A213" s="22">
        <v>42768</v>
      </c>
      <c r="B213" s="22"/>
      <c r="C213" s="26">
        <f>ROUND(9.565,5)</f>
        <v>9.565</v>
      </c>
      <c r="D213" s="26">
        <f>F213</f>
        <v>9.64855</v>
      </c>
      <c r="E213" s="26">
        <f>F213</f>
        <v>9.64855</v>
      </c>
      <c r="F213" s="26">
        <f>ROUND(9.64855,5)</f>
        <v>9.64855</v>
      </c>
      <c r="G213" s="24"/>
      <c r="H213" s="36"/>
    </row>
    <row r="214" spans="1:8" ht="12.75" customHeight="1">
      <c r="A214" s="22">
        <v>42859</v>
      </c>
      <c r="B214" s="22"/>
      <c r="C214" s="26">
        <f>ROUND(9.565,5)</f>
        <v>9.565</v>
      </c>
      <c r="D214" s="26">
        <f>F214</f>
        <v>9.68315</v>
      </c>
      <c r="E214" s="26">
        <f>F214</f>
        <v>9.68315</v>
      </c>
      <c r="F214" s="26">
        <f>ROUND(9.68315,5)</f>
        <v>9.68315</v>
      </c>
      <c r="G214" s="24"/>
      <c r="H214" s="36"/>
    </row>
    <row r="215" spans="1:8" ht="12.75" customHeight="1">
      <c r="A215" s="22">
        <v>42950</v>
      </c>
      <c r="B215" s="22"/>
      <c r="C215" s="26">
        <f>ROUND(9.565,5)</f>
        <v>9.565</v>
      </c>
      <c r="D215" s="26">
        <f>F215</f>
        <v>9.70954</v>
      </c>
      <c r="E215" s="26">
        <f>F215</f>
        <v>9.70954</v>
      </c>
      <c r="F215" s="26">
        <f>ROUND(9.70954,5)</f>
        <v>9.70954</v>
      </c>
      <c r="G215" s="24"/>
      <c r="H215" s="36"/>
    </row>
    <row r="216" spans="1:8" ht="12.75" customHeight="1">
      <c r="A216" s="22">
        <v>43041</v>
      </c>
      <c r="B216" s="22"/>
      <c r="C216" s="26">
        <f>ROUND(9.565,5)</f>
        <v>9.565</v>
      </c>
      <c r="D216" s="26">
        <f>F216</f>
        <v>9.7512</v>
      </c>
      <c r="E216" s="26">
        <f>F216</f>
        <v>9.7512</v>
      </c>
      <c r="F216" s="26">
        <f>ROUND(9.7512,5)</f>
        <v>9.7512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5">
        <f>ROUND(2.11396271617878,4)</f>
        <v>2.114</v>
      </c>
      <c r="D218" s="25">
        <f>F218</f>
        <v>2.1347</v>
      </c>
      <c r="E218" s="25">
        <f>F218</f>
        <v>2.1347</v>
      </c>
      <c r="F218" s="25">
        <f>ROUND(2.1347,4)</f>
        <v>2.1347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42608</v>
      </c>
      <c r="B220" s="22"/>
      <c r="C220" s="25">
        <f>ROUND(15.860357559375,4)</f>
        <v>15.8604</v>
      </c>
      <c r="D220" s="25">
        <f>F220</f>
        <v>15.8902</v>
      </c>
      <c r="E220" s="25">
        <f>F220</f>
        <v>15.8902</v>
      </c>
      <c r="F220" s="25">
        <f>ROUND(15.8902,4)</f>
        <v>15.8902</v>
      </c>
      <c r="G220" s="24"/>
      <c r="H220" s="36"/>
    </row>
    <row r="221" spans="1:8" ht="12.75" customHeight="1">
      <c r="A221" s="22">
        <v>42643</v>
      </c>
      <c r="B221" s="22"/>
      <c r="C221" s="25">
        <f>ROUND(15.860357559375,4)</f>
        <v>15.8604</v>
      </c>
      <c r="D221" s="25">
        <f>F221</f>
        <v>15.9774</v>
      </c>
      <c r="E221" s="25">
        <f>F221</f>
        <v>15.9774</v>
      </c>
      <c r="F221" s="25">
        <f>ROUND(15.9774,4)</f>
        <v>15.9774</v>
      </c>
      <c r="G221" s="24"/>
      <c r="H221" s="36"/>
    </row>
    <row r="222" spans="1:8" ht="12.75" customHeight="1">
      <c r="A222" s="22">
        <v>42702</v>
      </c>
      <c r="B222" s="22"/>
      <c r="C222" s="25">
        <f>ROUND(15.860357559375,4)</f>
        <v>15.8604</v>
      </c>
      <c r="D222" s="25">
        <f>F222</f>
        <v>16.205</v>
      </c>
      <c r="E222" s="25">
        <f>F222</f>
        <v>16.205</v>
      </c>
      <c r="F222" s="25">
        <f>ROUND(16.205,4)</f>
        <v>16.205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42613</v>
      </c>
      <c r="B224" s="22"/>
      <c r="C224" s="25">
        <f>ROUND(18.5655994875,4)</f>
        <v>18.5656</v>
      </c>
      <c r="D224" s="25">
        <f>F224</f>
        <v>18.5695</v>
      </c>
      <c r="E224" s="25">
        <f>F224</f>
        <v>18.5695</v>
      </c>
      <c r="F224" s="25">
        <f>ROUND(18.5695,4)</f>
        <v>18.5695</v>
      </c>
      <c r="G224" s="24"/>
      <c r="H224" s="36"/>
    </row>
    <row r="225" spans="1:8" ht="12.75" customHeight="1">
      <c r="A225" s="22">
        <v>42621</v>
      </c>
      <c r="B225" s="22"/>
      <c r="C225" s="25">
        <f>ROUND(18.5655994875,4)</f>
        <v>18.5656</v>
      </c>
      <c r="D225" s="25">
        <f>F225</f>
        <v>18.5987</v>
      </c>
      <c r="E225" s="25">
        <f>F225</f>
        <v>18.5987</v>
      </c>
      <c r="F225" s="25">
        <f>ROUND(18.5987,4)</f>
        <v>18.5987</v>
      </c>
      <c r="G225" s="24"/>
      <c r="H225" s="36"/>
    </row>
    <row r="226" spans="1:8" ht="12.75" customHeight="1">
      <c r="A226" s="22">
        <v>42648</v>
      </c>
      <c r="B226" s="22"/>
      <c r="C226" s="25">
        <f>ROUND(18.5655994875,4)</f>
        <v>18.5656</v>
      </c>
      <c r="D226" s="25">
        <f>F226</f>
        <v>18.7111</v>
      </c>
      <c r="E226" s="25">
        <f>F226</f>
        <v>18.7111</v>
      </c>
      <c r="F226" s="25">
        <f>ROUND(18.7111,4)</f>
        <v>18.7111</v>
      </c>
      <c r="G226" s="24"/>
      <c r="H226" s="36"/>
    </row>
    <row r="227" spans="1:8" ht="12.75" customHeight="1">
      <c r="A227" s="22">
        <v>42850</v>
      </c>
      <c r="B227" s="22"/>
      <c r="C227" s="25">
        <f>ROUND(18.5655994875,4)</f>
        <v>18.5656</v>
      </c>
      <c r="D227" s="25">
        <f>F227</f>
        <v>19.5562</v>
      </c>
      <c r="E227" s="25">
        <f>F227</f>
        <v>19.5562</v>
      </c>
      <c r="F227" s="25">
        <f>ROUND(19.5562,4)</f>
        <v>19.5562</v>
      </c>
      <c r="G227" s="24"/>
      <c r="H227" s="36"/>
    </row>
    <row r="228" spans="1:8" ht="12.75" customHeight="1">
      <c r="A228" s="22" t="s">
        <v>63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42608</v>
      </c>
      <c r="B229" s="22"/>
      <c r="C229" s="25">
        <f>ROUND(14.06325,4)</f>
        <v>14.0633</v>
      </c>
      <c r="D229" s="25">
        <f>F229</f>
        <v>14.0615</v>
      </c>
      <c r="E229" s="25">
        <f>F229</f>
        <v>14.0615</v>
      </c>
      <c r="F229" s="25">
        <f>ROUND(14.0615,4)</f>
        <v>14.0615</v>
      </c>
      <c r="G229" s="24"/>
      <c r="H229" s="36"/>
    </row>
    <row r="230" spans="1:8" ht="12.75" customHeight="1">
      <c r="A230" s="22">
        <v>42611</v>
      </c>
      <c r="B230" s="22"/>
      <c r="C230" s="25">
        <f>ROUND(14.06325,4)</f>
        <v>14.0633</v>
      </c>
      <c r="D230" s="25">
        <f>F230</f>
        <v>14.066</v>
      </c>
      <c r="E230" s="25">
        <f>F230</f>
        <v>14.066</v>
      </c>
      <c r="F230" s="25">
        <f>ROUND(14.066,4)</f>
        <v>14.066</v>
      </c>
      <c r="G230" s="24"/>
      <c r="H230" s="36"/>
    </row>
    <row r="231" spans="1:8" ht="12.75" customHeight="1">
      <c r="A231" s="22">
        <v>42613</v>
      </c>
      <c r="B231" s="22"/>
      <c r="C231" s="25">
        <f>ROUND(14.06325,4)</f>
        <v>14.0633</v>
      </c>
      <c r="D231" s="25">
        <f>F231</f>
        <v>14.066</v>
      </c>
      <c r="E231" s="25">
        <f>F231</f>
        <v>14.066</v>
      </c>
      <c r="F231" s="25">
        <f>ROUND(14.066,4)</f>
        <v>14.066</v>
      </c>
      <c r="G231" s="24"/>
      <c r="H231" s="36"/>
    </row>
    <row r="232" spans="1:8" ht="12.75" customHeight="1">
      <c r="A232" s="22">
        <v>42614</v>
      </c>
      <c r="B232" s="22"/>
      <c r="C232" s="25">
        <f>ROUND(14.06325,4)</f>
        <v>14.0633</v>
      </c>
      <c r="D232" s="25">
        <f>F232</f>
        <v>14.0685</v>
      </c>
      <c r="E232" s="25">
        <f>F232</f>
        <v>14.0685</v>
      </c>
      <c r="F232" s="25">
        <f>ROUND(14.0685,4)</f>
        <v>14.0685</v>
      </c>
      <c r="G232" s="24"/>
      <c r="H232" s="36"/>
    </row>
    <row r="233" spans="1:8" ht="12.75" customHeight="1">
      <c r="A233" s="22">
        <v>42618</v>
      </c>
      <c r="B233" s="22"/>
      <c r="C233" s="25">
        <f>ROUND(14.06325,4)</f>
        <v>14.0633</v>
      </c>
      <c r="D233" s="25">
        <f>F233</f>
        <v>14.0783</v>
      </c>
      <c r="E233" s="25">
        <f>F233</f>
        <v>14.0783</v>
      </c>
      <c r="F233" s="25">
        <f>ROUND(14.0783,4)</f>
        <v>14.0783</v>
      </c>
      <c r="G233" s="24"/>
      <c r="H233" s="36"/>
    </row>
    <row r="234" spans="1:8" ht="12.75" customHeight="1">
      <c r="A234" s="22">
        <v>42619</v>
      </c>
      <c r="B234" s="22"/>
      <c r="C234" s="25">
        <f>ROUND(14.06325,4)</f>
        <v>14.0633</v>
      </c>
      <c r="D234" s="25">
        <f>F234</f>
        <v>14.0808</v>
      </c>
      <c r="E234" s="25">
        <f>F234</f>
        <v>14.0808</v>
      </c>
      <c r="F234" s="25">
        <f>ROUND(14.0808,4)</f>
        <v>14.0808</v>
      </c>
      <c r="G234" s="24"/>
      <c r="H234" s="36"/>
    </row>
    <row r="235" spans="1:8" ht="12.75" customHeight="1">
      <c r="A235" s="22">
        <v>42621</v>
      </c>
      <c r="B235" s="22"/>
      <c r="C235" s="25">
        <f>ROUND(14.06325,4)</f>
        <v>14.0633</v>
      </c>
      <c r="D235" s="25">
        <f>F235</f>
        <v>14.0862</v>
      </c>
      <c r="E235" s="25">
        <f>F235</f>
        <v>14.0862</v>
      </c>
      <c r="F235" s="25">
        <f>ROUND(14.0862,4)</f>
        <v>14.0862</v>
      </c>
      <c r="G235" s="24"/>
      <c r="H235" s="36"/>
    </row>
    <row r="236" spans="1:8" ht="12.75" customHeight="1">
      <c r="A236" s="22">
        <v>42622</v>
      </c>
      <c r="B236" s="22"/>
      <c r="C236" s="25">
        <f>ROUND(14.06325,4)</f>
        <v>14.0633</v>
      </c>
      <c r="D236" s="25">
        <f>F236</f>
        <v>14.0891</v>
      </c>
      <c r="E236" s="25">
        <f>F236</f>
        <v>14.0891</v>
      </c>
      <c r="F236" s="25">
        <f>ROUND(14.0891,4)</f>
        <v>14.0891</v>
      </c>
      <c r="G236" s="24"/>
      <c r="H236" s="36"/>
    </row>
    <row r="237" spans="1:8" ht="12.75" customHeight="1">
      <c r="A237" s="22">
        <v>42626</v>
      </c>
      <c r="B237" s="22"/>
      <c r="C237" s="25">
        <f>ROUND(14.06325,4)</f>
        <v>14.0633</v>
      </c>
      <c r="D237" s="25">
        <f>F237</f>
        <v>14.1007</v>
      </c>
      <c r="E237" s="25">
        <f>F237</f>
        <v>14.1007</v>
      </c>
      <c r="F237" s="25">
        <f>ROUND(14.1007,4)</f>
        <v>14.1007</v>
      </c>
      <c r="G237" s="24"/>
      <c r="H237" s="36"/>
    </row>
    <row r="238" spans="1:8" ht="12.75" customHeight="1">
      <c r="A238" s="22">
        <v>42628</v>
      </c>
      <c r="B238" s="22"/>
      <c r="C238" s="25">
        <f>ROUND(14.06325,4)</f>
        <v>14.0633</v>
      </c>
      <c r="D238" s="25">
        <f>F238</f>
        <v>14.1065</v>
      </c>
      <c r="E238" s="25">
        <f>F238</f>
        <v>14.1065</v>
      </c>
      <c r="F238" s="25">
        <f>ROUND(14.1065,4)</f>
        <v>14.1065</v>
      </c>
      <c r="G238" s="24"/>
      <c r="H238" s="36"/>
    </row>
    <row r="239" spans="1:8" ht="12.75" customHeight="1">
      <c r="A239" s="22">
        <v>42635</v>
      </c>
      <c r="B239" s="22"/>
      <c r="C239" s="25">
        <f>ROUND(14.06325,4)</f>
        <v>14.0633</v>
      </c>
      <c r="D239" s="25">
        <f>F239</f>
        <v>14.1268</v>
      </c>
      <c r="E239" s="25">
        <f>F239</f>
        <v>14.1268</v>
      </c>
      <c r="F239" s="25">
        <f>ROUND(14.1268,4)</f>
        <v>14.1268</v>
      </c>
      <c r="G239" s="24"/>
      <c r="H239" s="36"/>
    </row>
    <row r="240" spans="1:8" ht="12.75" customHeight="1">
      <c r="A240" s="22">
        <v>42640</v>
      </c>
      <c r="B240" s="22"/>
      <c r="C240" s="25">
        <f>ROUND(14.06325,4)</f>
        <v>14.0633</v>
      </c>
      <c r="D240" s="25">
        <f>F240</f>
        <v>14.1414</v>
      </c>
      <c r="E240" s="25">
        <f>F240</f>
        <v>14.1414</v>
      </c>
      <c r="F240" s="25">
        <f>ROUND(14.1414,4)</f>
        <v>14.1414</v>
      </c>
      <c r="G240" s="24"/>
      <c r="H240" s="36"/>
    </row>
    <row r="241" spans="1:8" ht="12.75" customHeight="1">
      <c r="A241" s="22">
        <v>42641</v>
      </c>
      <c r="B241" s="22"/>
      <c r="C241" s="25">
        <f>ROUND(14.06325,4)</f>
        <v>14.0633</v>
      </c>
      <c r="D241" s="25">
        <f>F241</f>
        <v>14.1443</v>
      </c>
      <c r="E241" s="25">
        <f>F241</f>
        <v>14.1443</v>
      </c>
      <c r="F241" s="25">
        <f>ROUND(14.1443,4)</f>
        <v>14.1443</v>
      </c>
      <c r="G241" s="24"/>
      <c r="H241" s="36"/>
    </row>
    <row r="242" spans="1:8" ht="12.75" customHeight="1">
      <c r="A242" s="22">
        <v>42642</v>
      </c>
      <c r="B242" s="22"/>
      <c r="C242" s="25">
        <f>ROUND(14.06325,4)</f>
        <v>14.0633</v>
      </c>
      <c r="D242" s="25">
        <f>F242</f>
        <v>14.1472</v>
      </c>
      <c r="E242" s="25">
        <f>F242</f>
        <v>14.1472</v>
      </c>
      <c r="F242" s="25">
        <f>ROUND(14.1472,4)</f>
        <v>14.1472</v>
      </c>
      <c r="G242" s="24"/>
      <c r="H242" s="36"/>
    </row>
    <row r="243" spans="1:8" ht="12.75" customHeight="1">
      <c r="A243" s="22">
        <v>42643</v>
      </c>
      <c r="B243" s="22"/>
      <c r="C243" s="25">
        <f>ROUND(14.06325,4)</f>
        <v>14.0633</v>
      </c>
      <c r="D243" s="25">
        <f>F243</f>
        <v>14.1501</v>
      </c>
      <c r="E243" s="25">
        <f>F243</f>
        <v>14.1501</v>
      </c>
      <c r="F243" s="25">
        <f>ROUND(14.1501,4)</f>
        <v>14.1501</v>
      </c>
      <c r="G243" s="24"/>
      <c r="H243" s="36"/>
    </row>
    <row r="244" spans="1:8" ht="12.75" customHeight="1">
      <c r="A244" s="22">
        <v>42648</v>
      </c>
      <c r="B244" s="22"/>
      <c r="C244" s="25">
        <f>ROUND(14.06325,4)</f>
        <v>14.0633</v>
      </c>
      <c r="D244" s="25">
        <f>F244</f>
        <v>14.1641</v>
      </c>
      <c r="E244" s="25">
        <f>F244</f>
        <v>14.1641</v>
      </c>
      <c r="F244" s="25">
        <f>ROUND(14.1641,4)</f>
        <v>14.1641</v>
      </c>
      <c r="G244" s="24"/>
      <c r="H244" s="36"/>
    </row>
    <row r="245" spans="1:8" ht="12.75" customHeight="1">
      <c r="A245" s="22">
        <v>42657</v>
      </c>
      <c r="B245" s="22"/>
      <c r="C245" s="25">
        <f>ROUND(14.06325,4)</f>
        <v>14.0633</v>
      </c>
      <c r="D245" s="25">
        <f>F245</f>
        <v>14.1894</v>
      </c>
      <c r="E245" s="25">
        <f>F245</f>
        <v>14.1894</v>
      </c>
      <c r="F245" s="25">
        <f>ROUND(14.1894,4)</f>
        <v>14.1894</v>
      </c>
      <c r="G245" s="24"/>
      <c r="H245" s="36"/>
    </row>
    <row r="246" spans="1:8" ht="12.75" customHeight="1">
      <c r="A246" s="22">
        <v>42662</v>
      </c>
      <c r="B246" s="22"/>
      <c r="C246" s="25">
        <f>ROUND(14.06325,4)</f>
        <v>14.0633</v>
      </c>
      <c r="D246" s="25">
        <f>F246</f>
        <v>14.2034</v>
      </c>
      <c r="E246" s="25">
        <f>F246</f>
        <v>14.2034</v>
      </c>
      <c r="F246" s="25">
        <f>ROUND(14.2034,4)</f>
        <v>14.2034</v>
      </c>
      <c r="G246" s="24"/>
      <c r="H246" s="36"/>
    </row>
    <row r="247" spans="1:8" ht="12.75" customHeight="1">
      <c r="A247" s="22">
        <v>42669</v>
      </c>
      <c r="B247" s="22"/>
      <c r="C247" s="25">
        <f>ROUND(14.06325,4)</f>
        <v>14.0633</v>
      </c>
      <c r="D247" s="25">
        <f>F247</f>
        <v>14.223</v>
      </c>
      <c r="E247" s="25">
        <f>F247</f>
        <v>14.223</v>
      </c>
      <c r="F247" s="25">
        <f>ROUND(14.223,4)</f>
        <v>14.223</v>
      </c>
      <c r="G247" s="24"/>
      <c r="H247" s="36"/>
    </row>
    <row r="248" spans="1:8" ht="12.75" customHeight="1">
      <c r="A248" s="22">
        <v>42670</v>
      </c>
      <c r="B248" s="22"/>
      <c r="C248" s="25">
        <f>ROUND(14.06325,4)</f>
        <v>14.0633</v>
      </c>
      <c r="D248" s="25">
        <f>F248</f>
        <v>14.2258</v>
      </c>
      <c r="E248" s="25">
        <f>F248</f>
        <v>14.2258</v>
      </c>
      <c r="F248" s="25">
        <f>ROUND(14.2258,4)</f>
        <v>14.2258</v>
      </c>
      <c r="G248" s="24"/>
      <c r="H248" s="36"/>
    </row>
    <row r="249" spans="1:8" ht="12.75" customHeight="1">
      <c r="A249" s="22">
        <v>42681</v>
      </c>
      <c r="B249" s="22"/>
      <c r="C249" s="25">
        <f>ROUND(14.06325,4)</f>
        <v>14.0633</v>
      </c>
      <c r="D249" s="25">
        <f>F249</f>
        <v>14.2564</v>
      </c>
      <c r="E249" s="25">
        <f>F249</f>
        <v>14.2564</v>
      </c>
      <c r="F249" s="25">
        <f>ROUND(14.2564,4)</f>
        <v>14.2564</v>
      </c>
      <c r="G249" s="24"/>
      <c r="H249" s="36"/>
    </row>
    <row r="250" spans="1:8" ht="12.75" customHeight="1">
      <c r="A250" s="22">
        <v>42684</v>
      </c>
      <c r="B250" s="22"/>
      <c r="C250" s="25">
        <f>ROUND(14.06325,4)</f>
        <v>14.0633</v>
      </c>
      <c r="D250" s="25">
        <f>F250</f>
        <v>14.2647</v>
      </c>
      <c r="E250" s="25">
        <f>F250</f>
        <v>14.2647</v>
      </c>
      <c r="F250" s="25">
        <f>ROUND(14.2647,4)</f>
        <v>14.2647</v>
      </c>
      <c r="G250" s="24"/>
      <c r="H250" s="36"/>
    </row>
    <row r="251" spans="1:8" ht="12.75" customHeight="1">
      <c r="A251" s="22">
        <v>42691</v>
      </c>
      <c r="B251" s="22"/>
      <c r="C251" s="25">
        <f>ROUND(14.06325,4)</f>
        <v>14.0633</v>
      </c>
      <c r="D251" s="25">
        <f>F251</f>
        <v>14.284</v>
      </c>
      <c r="E251" s="25">
        <f>F251</f>
        <v>14.284</v>
      </c>
      <c r="F251" s="25">
        <f>ROUND(14.284,4)</f>
        <v>14.284</v>
      </c>
      <c r="G251" s="24"/>
      <c r="H251" s="36"/>
    </row>
    <row r="252" spans="1:8" ht="12.75" customHeight="1">
      <c r="A252" s="22">
        <v>42702</v>
      </c>
      <c r="B252" s="22"/>
      <c r="C252" s="25">
        <f>ROUND(14.06325,4)</f>
        <v>14.0633</v>
      </c>
      <c r="D252" s="25">
        <f>F252</f>
        <v>14.3144</v>
      </c>
      <c r="E252" s="25">
        <f>F252</f>
        <v>14.3144</v>
      </c>
      <c r="F252" s="25">
        <f>ROUND(14.3144,4)</f>
        <v>14.3144</v>
      </c>
      <c r="G252" s="24"/>
      <c r="H252" s="36"/>
    </row>
    <row r="253" spans="1:8" ht="12.75" customHeight="1">
      <c r="A253" s="22">
        <v>42717</v>
      </c>
      <c r="B253" s="22"/>
      <c r="C253" s="25">
        <f>ROUND(14.06325,4)</f>
        <v>14.0633</v>
      </c>
      <c r="D253" s="25">
        <f>F253</f>
        <v>14.3568</v>
      </c>
      <c r="E253" s="25">
        <f>F253</f>
        <v>14.3568</v>
      </c>
      <c r="F253" s="25">
        <f>ROUND(14.3568,4)</f>
        <v>14.3568</v>
      </c>
      <c r="G253" s="24"/>
      <c r="H253" s="36"/>
    </row>
    <row r="254" spans="1:8" ht="12.75" customHeight="1">
      <c r="A254" s="22">
        <v>42718</v>
      </c>
      <c r="B254" s="22"/>
      <c r="C254" s="25">
        <f>ROUND(14.06325,4)</f>
        <v>14.0633</v>
      </c>
      <c r="D254" s="25">
        <f>F254</f>
        <v>14.3596</v>
      </c>
      <c r="E254" s="25">
        <f>F254</f>
        <v>14.3596</v>
      </c>
      <c r="F254" s="25">
        <f>ROUND(14.3596,4)</f>
        <v>14.3596</v>
      </c>
      <c r="G254" s="24"/>
      <c r="H254" s="36"/>
    </row>
    <row r="255" spans="1:8" ht="12.75" customHeight="1">
      <c r="A255" s="22">
        <v>42748</v>
      </c>
      <c r="B255" s="22"/>
      <c r="C255" s="25">
        <f>ROUND(14.06325,4)</f>
        <v>14.0633</v>
      </c>
      <c r="D255" s="25">
        <f>F255</f>
        <v>14.4447</v>
      </c>
      <c r="E255" s="25">
        <f>F255</f>
        <v>14.4447</v>
      </c>
      <c r="F255" s="25">
        <f>ROUND(14.4447,4)</f>
        <v>14.4447</v>
      </c>
      <c r="G255" s="24"/>
      <c r="H255" s="36"/>
    </row>
    <row r="256" spans="1:8" ht="12.75" customHeight="1">
      <c r="A256" s="22">
        <v>42760</v>
      </c>
      <c r="B256" s="22"/>
      <c r="C256" s="25">
        <f>ROUND(14.06325,4)</f>
        <v>14.0633</v>
      </c>
      <c r="D256" s="25">
        <f>F256</f>
        <v>14.4787</v>
      </c>
      <c r="E256" s="25">
        <f>F256</f>
        <v>14.4787</v>
      </c>
      <c r="F256" s="25">
        <f>ROUND(14.4787,4)</f>
        <v>14.4787</v>
      </c>
      <c r="G256" s="24"/>
      <c r="H256" s="36"/>
    </row>
    <row r="257" spans="1:8" ht="12.75" customHeight="1">
      <c r="A257" s="22">
        <v>42837</v>
      </c>
      <c r="B257" s="22"/>
      <c r="C257" s="25">
        <f>ROUND(14.06325,4)</f>
        <v>14.0633</v>
      </c>
      <c r="D257" s="25">
        <f>F257</f>
        <v>14.6979</v>
      </c>
      <c r="E257" s="25">
        <f>F257</f>
        <v>14.6979</v>
      </c>
      <c r="F257" s="25">
        <f>ROUND(14.6979,4)</f>
        <v>14.6979</v>
      </c>
      <c r="G257" s="24"/>
      <c r="H257" s="36"/>
    </row>
    <row r="258" spans="1:8" ht="12.75" customHeight="1">
      <c r="A258" s="22">
        <v>42850</v>
      </c>
      <c r="B258" s="22"/>
      <c r="C258" s="25">
        <f>ROUND(14.06325,4)</f>
        <v>14.0633</v>
      </c>
      <c r="D258" s="25">
        <f>F258</f>
        <v>14.735</v>
      </c>
      <c r="E258" s="25">
        <f>F258</f>
        <v>14.735</v>
      </c>
      <c r="F258" s="25">
        <f>ROUND(14.735,4)</f>
        <v>14.735</v>
      </c>
      <c r="G258" s="24"/>
      <c r="H258" s="36"/>
    </row>
    <row r="259" spans="1:8" ht="12.75" customHeight="1">
      <c r="A259" s="22">
        <v>42928</v>
      </c>
      <c r="B259" s="22"/>
      <c r="C259" s="25">
        <f>ROUND(14.06325,4)</f>
        <v>14.0633</v>
      </c>
      <c r="D259" s="25">
        <f>F259</f>
        <v>14.9613</v>
      </c>
      <c r="E259" s="25">
        <f>F259</f>
        <v>14.9613</v>
      </c>
      <c r="F259" s="25">
        <f>ROUND(14.9613,4)</f>
        <v>14.9613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5">
        <f>ROUND(1.1277875,4)</f>
        <v>1.1278</v>
      </c>
      <c r="D261" s="25">
        <f>F261</f>
        <v>1.1285</v>
      </c>
      <c r="E261" s="25">
        <f>F261</f>
        <v>1.1285</v>
      </c>
      <c r="F261" s="25">
        <f>ROUND(1.1285,4)</f>
        <v>1.1285</v>
      </c>
      <c r="G261" s="24"/>
      <c r="H261" s="36"/>
    </row>
    <row r="262" spans="1:8" ht="12.75" customHeight="1">
      <c r="A262" s="22">
        <v>42723</v>
      </c>
      <c r="B262" s="22"/>
      <c r="C262" s="25">
        <f>ROUND(1.1277875,4)</f>
        <v>1.1278</v>
      </c>
      <c r="D262" s="25">
        <f>F262</f>
        <v>1.1331</v>
      </c>
      <c r="E262" s="25">
        <f>F262</f>
        <v>1.1331</v>
      </c>
      <c r="F262" s="25">
        <f>ROUND(1.1331,4)</f>
        <v>1.1331</v>
      </c>
      <c r="G262" s="24"/>
      <c r="H262" s="36"/>
    </row>
    <row r="263" spans="1:8" ht="12.75" customHeight="1">
      <c r="A263" s="22">
        <v>42807</v>
      </c>
      <c r="B263" s="22"/>
      <c r="C263" s="25">
        <f>ROUND(1.1277875,4)</f>
        <v>1.1278</v>
      </c>
      <c r="D263" s="25">
        <f>F263</f>
        <v>1.1377</v>
      </c>
      <c r="E263" s="25">
        <f>F263</f>
        <v>1.1377</v>
      </c>
      <c r="F263" s="25">
        <f>ROUND(1.1377,4)</f>
        <v>1.1377</v>
      </c>
      <c r="G263" s="24"/>
      <c r="H263" s="36"/>
    </row>
    <row r="264" spans="1:8" ht="12.75" customHeight="1">
      <c r="A264" s="22">
        <v>42905</v>
      </c>
      <c r="B264" s="22"/>
      <c r="C264" s="25">
        <f>ROUND(1.1277875,4)</f>
        <v>1.1278</v>
      </c>
      <c r="D264" s="25">
        <f>F264</f>
        <v>1.1431</v>
      </c>
      <c r="E264" s="25">
        <f>F264</f>
        <v>1.1431</v>
      </c>
      <c r="F264" s="25">
        <f>ROUND(1.1431,4)</f>
        <v>1.1431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ROUND(1.32015,4)</f>
        <v>1.3202</v>
      </c>
      <c r="D266" s="25">
        <f>F266</f>
        <v>1.3205</v>
      </c>
      <c r="E266" s="25">
        <f>F266</f>
        <v>1.3205</v>
      </c>
      <c r="F266" s="25">
        <f>ROUND(1.3205,4)</f>
        <v>1.3205</v>
      </c>
      <c r="G266" s="24"/>
      <c r="H266" s="36"/>
    </row>
    <row r="267" spans="1:8" ht="12.75" customHeight="1">
      <c r="A267" s="22">
        <v>42723</v>
      </c>
      <c r="B267" s="22"/>
      <c r="C267" s="25">
        <f>ROUND(1.32015,4)</f>
        <v>1.3202</v>
      </c>
      <c r="D267" s="25">
        <f>F267</f>
        <v>1.3231</v>
      </c>
      <c r="E267" s="25">
        <f>F267</f>
        <v>1.3231</v>
      </c>
      <c r="F267" s="25">
        <f>ROUND(1.3231,4)</f>
        <v>1.3231</v>
      </c>
      <c r="G267" s="24"/>
      <c r="H267" s="36"/>
    </row>
    <row r="268" spans="1:8" ht="12.75" customHeight="1">
      <c r="A268" s="22">
        <v>42807</v>
      </c>
      <c r="B268" s="22"/>
      <c r="C268" s="25">
        <f>ROUND(1.32015,4)</f>
        <v>1.3202</v>
      </c>
      <c r="D268" s="25">
        <f>F268</f>
        <v>1.3258</v>
      </c>
      <c r="E268" s="25">
        <f>F268</f>
        <v>1.3258</v>
      </c>
      <c r="F268" s="25">
        <f>ROUND(1.3258,4)</f>
        <v>1.3258</v>
      </c>
      <c r="G268" s="24"/>
      <c r="H268" s="36"/>
    </row>
    <row r="269" spans="1:8" ht="12.75" customHeight="1">
      <c r="A269" s="22">
        <v>42905</v>
      </c>
      <c r="B269" s="22"/>
      <c r="C269" s="25">
        <f>ROUND(1.32015,4)</f>
        <v>1.3202</v>
      </c>
      <c r="D269" s="25">
        <f>F269</f>
        <v>1.3288</v>
      </c>
      <c r="E269" s="25">
        <f>F269</f>
        <v>1.3288</v>
      </c>
      <c r="F269" s="25">
        <f>ROUND(1.3288,4)</f>
        <v>1.3288</v>
      </c>
      <c r="G269" s="24"/>
      <c r="H269" s="36"/>
    </row>
    <row r="270" spans="1:8" ht="12.75" customHeight="1">
      <c r="A270" s="22" t="s">
        <v>66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42632</v>
      </c>
      <c r="B271" s="22"/>
      <c r="C271" s="25">
        <f>ROUND(10.775437940625,4)</f>
        <v>10.7754</v>
      </c>
      <c r="D271" s="25">
        <f>F271</f>
        <v>10.8132</v>
      </c>
      <c r="E271" s="25">
        <f>F271</f>
        <v>10.8132</v>
      </c>
      <c r="F271" s="25">
        <f>ROUND(10.8132,4)</f>
        <v>10.8132</v>
      </c>
      <c r="G271" s="24"/>
      <c r="H271" s="36"/>
    </row>
    <row r="272" spans="1:8" ht="12.75" customHeight="1">
      <c r="A272" s="22">
        <v>42723</v>
      </c>
      <c r="B272" s="22"/>
      <c r="C272" s="25">
        <f>ROUND(10.775437940625,4)</f>
        <v>10.7754</v>
      </c>
      <c r="D272" s="25">
        <f>F272</f>
        <v>10.9835</v>
      </c>
      <c r="E272" s="25">
        <f>F272</f>
        <v>10.9835</v>
      </c>
      <c r="F272" s="25">
        <f>ROUND(10.9835,4)</f>
        <v>10.9835</v>
      </c>
      <c r="G272" s="24"/>
      <c r="H272" s="36"/>
    </row>
    <row r="273" spans="1:8" ht="12.75" customHeight="1">
      <c r="A273" s="22">
        <v>42807</v>
      </c>
      <c r="B273" s="22"/>
      <c r="C273" s="25">
        <f>ROUND(10.775437940625,4)</f>
        <v>10.7754</v>
      </c>
      <c r="D273" s="25">
        <f>F273</f>
        <v>11.1458</v>
      </c>
      <c r="E273" s="25">
        <f>F273</f>
        <v>11.1458</v>
      </c>
      <c r="F273" s="25">
        <f>ROUND(11.1458,4)</f>
        <v>11.1458</v>
      </c>
      <c r="G273" s="24"/>
      <c r="H273" s="36"/>
    </row>
    <row r="274" spans="1:8" ht="12.75" customHeight="1">
      <c r="A274" s="22">
        <v>42905</v>
      </c>
      <c r="B274" s="22"/>
      <c r="C274" s="25">
        <f>ROUND(10.775437940625,4)</f>
        <v>10.7754</v>
      </c>
      <c r="D274" s="25">
        <f>F274</f>
        <v>11.3385</v>
      </c>
      <c r="E274" s="25">
        <f>F274</f>
        <v>11.3385</v>
      </c>
      <c r="F274" s="25">
        <f>ROUND(11.3385,4)</f>
        <v>11.3385</v>
      </c>
      <c r="G274" s="24"/>
      <c r="H274" s="36"/>
    </row>
    <row r="275" spans="1:8" ht="12.75" customHeight="1">
      <c r="A275" s="22">
        <v>42996</v>
      </c>
      <c r="B275" s="22"/>
      <c r="C275" s="25">
        <f>ROUND(10.775437940625,4)</f>
        <v>10.7754</v>
      </c>
      <c r="D275" s="25">
        <f>F275</f>
        <v>11.5237</v>
      </c>
      <c r="E275" s="25">
        <f>F275</f>
        <v>11.5237</v>
      </c>
      <c r="F275" s="25">
        <f>ROUND(11.5237,4)</f>
        <v>11.5237</v>
      </c>
      <c r="G275" s="24"/>
      <c r="H275" s="36"/>
    </row>
    <row r="276" spans="1:8" ht="12.75" customHeight="1">
      <c r="A276" s="22">
        <v>43087</v>
      </c>
      <c r="B276" s="22"/>
      <c r="C276" s="25">
        <f>ROUND(10.775437940625,4)</f>
        <v>10.7754</v>
      </c>
      <c r="D276" s="25">
        <f>F276</f>
        <v>11.7111</v>
      </c>
      <c r="E276" s="25">
        <f>F276</f>
        <v>11.7111</v>
      </c>
      <c r="F276" s="25">
        <f>ROUND(11.7111,4)</f>
        <v>11.7111</v>
      </c>
      <c r="G276" s="24"/>
      <c r="H276" s="36"/>
    </row>
    <row r="277" spans="1:8" ht="12.75" customHeight="1">
      <c r="A277" s="22">
        <v>43178</v>
      </c>
      <c r="B277" s="22"/>
      <c r="C277" s="25">
        <f>ROUND(10.775437940625,4)</f>
        <v>10.7754</v>
      </c>
      <c r="D277" s="25">
        <f>F277</f>
        <v>11.9004</v>
      </c>
      <c r="E277" s="25">
        <f>F277</f>
        <v>11.9004</v>
      </c>
      <c r="F277" s="25">
        <f>ROUND(11.9004,4)</f>
        <v>11.9004</v>
      </c>
      <c r="G277" s="24"/>
      <c r="H277" s="36"/>
    </row>
    <row r="278" spans="1:8" ht="12.75" customHeight="1">
      <c r="A278" s="22" t="s">
        <v>67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ROUND(3.82892264967737,4)</f>
        <v>3.8289</v>
      </c>
      <c r="D279" s="25">
        <f>F279</f>
        <v>4.2781</v>
      </c>
      <c r="E279" s="25">
        <f>F279</f>
        <v>4.2781</v>
      </c>
      <c r="F279" s="25">
        <f>ROUND(4.2781,4)</f>
        <v>4.2781</v>
      </c>
      <c r="G279" s="24"/>
      <c r="H279" s="36"/>
    </row>
    <row r="280" spans="1:8" ht="12.75" customHeight="1">
      <c r="A280" s="22">
        <v>42723</v>
      </c>
      <c r="B280" s="22"/>
      <c r="C280" s="25">
        <f>ROUND(3.82892264967737,4)</f>
        <v>3.8289</v>
      </c>
      <c r="D280" s="25">
        <f>F280</f>
        <v>4.3531</v>
      </c>
      <c r="E280" s="25">
        <f>F280</f>
        <v>4.3531</v>
      </c>
      <c r="F280" s="25">
        <f>ROUND(4.3531,4)</f>
        <v>4.3531</v>
      </c>
      <c r="G280" s="24"/>
      <c r="H280" s="36"/>
    </row>
    <row r="281" spans="1:8" ht="12.75" customHeight="1">
      <c r="A281" s="22">
        <v>42807</v>
      </c>
      <c r="B281" s="22"/>
      <c r="C281" s="25">
        <f>ROUND(3.82892264967737,4)</f>
        <v>3.8289</v>
      </c>
      <c r="D281" s="25">
        <f>F281</f>
        <v>4.4302</v>
      </c>
      <c r="E281" s="25">
        <f>F281</f>
        <v>4.4302</v>
      </c>
      <c r="F281" s="25">
        <f>ROUND(4.4302,4)</f>
        <v>4.4302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ROUND(1.3282739625,4)</f>
        <v>1.3283</v>
      </c>
      <c r="D283" s="25">
        <f>F283</f>
        <v>1.3325</v>
      </c>
      <c r="E283" s="25">
        <f>F283</f>
        <v>1.3325</v>
      </c>
      <c r="F283" s="25">
        <f>ROUND(1.3325,4)</f>
        <v>1.3325</v>
      </c>
      <c r="G283" s="24"/>
      <c r="H283" s="36"/>
    </row>
    <row r="284" spans="1:8" ht="12.75" customHeight="1">
      <c r="A284" s="22">
        <v>42723</v>
      </c>
      <c r="B284" s="22"/>
      <c r="C284" s="25">
        <f>ROUND(1.3282739625,4)</f>
        <v>1.3283</v>
      </c>
      <c r="D284" s="25">
        <f>F284</f>
        <v>1.3483</v>
      </c>
      <c r="E284" s="25">
        <f>F284</f>
        <v>1.3483</v>
      </c>
      <c r="F284" s="25">
        <f>ROUND(1.3483,4)</f>
        <v>1.3483</v>
      </c>
      <c r="G284" s="24"/>
      <c r="H284" s="36"/>
    </row>
    <row r="285" spans="1:8" ht="12.75" customHeight="1">
      <c r="A285" s="22">
        <v>42807</v>
      </c>
      <c r="B285" s="22"/>
      <c r="C285" s="25">
        <f>ROUND(1.3282739625,4)</f>
        <v>1.3283</v>
      </c>
      <c r="D285" s="25">
        <f>F285</f>
        <v>1.3629</v>
      </c>
      <c r="E285" s="25">
        <f>F285</f>
        <v>1.3629</v>
      </c>
      <c r="F285" s="25">
        <f>ROUND(1.3629,4)</f>
        <v>1.3629</v>
      </c>
      <c r="G285" s="24"/>
      <c r="H285" s="36"/>
    </row>
    <row r="286" spans="1:8" ht="12.75" customHeight="1">
      <c r="A286" s="22">
        <v>42905</v>
      </c>
      <c r="B286" s="22"/>
      <c r="C286" s="25">
        <f>ROUND(1.3282739625,4)</f>
        <v>1.3283</v>
      </c>
      <c r="D286" s="25">
        <f>F286</f>
        <v>1.3785</v>
      </c>
      <c r="E286" s="25">
        <f>F286</f>
        <v>1.3785</v>
      </c>
      <c r="F286" s="25">
        <f>ROUND(1.3785,4)</f>
        <v>1.3785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ROUND(10.915706135755,4)</f>
        <v>10.9157</v>
      </c>
      <c r="D288" s="25">
        <f>F288</f>
        <v>10.9587</v>
      </c>
      <c r="E288" s="25">
        <f>F288</f>
        <v>10.9587</v>
      </c>
      <c r="F288" s="25">
        <f>ROUND(10.9587,4)</f>
        <v>10.9587</v>
      </c>
      <c r="G288" s="24"/>
      <c r="H288" s="36"/>
    </row>
    <row r="289" spans="1:8" ht="12.75" customHeight="1">
      <c r="A289" s="22">
        <v>42723</v>
      </c>
      <c r="B289" s="22"/>
      <c r="C289" s="25">
        <f>ROUND(10.915706135755,4)</f>
        <v>10.9157</v>
      </c>
      <c r="D289" s="25">
        <f>F289</f>
        <v>11.1619</v>
      </c>
      <c r="E289" s="25">
        <f>F289</f>
        <v>11.1619</v>
      </c>
      <c r="F289" s="25">
        <f>ROUND(11.1619,4)</f>
        <v>11.1619</v>
      </c>
      <c r="G289" s="24"/>
      <c r="H289" s="36"/>
    </row>
    <row r="290" spans="1:8" ht="12.75" customHeight="1">
      <c r="A290" s="22">
        <v>42807</v>
      </c>
      <c r="B290" s="22"/>
      <c r="C290" s="25">
        <f>ROUND(10.915706135755,4)</f>
        <v>10.9157</v>
      </c>
      <c r="D290" s="25">
        <f>F290</f>
        <v>11.3527</v>
      </c>
      <c r="E290" s="25">
        <f>F290</f>
        <v>11.3527</v>
      </c>
      <c r="F290" s="25">
        <f>ROUND(11.3527,4)</f>
        <v>11.3527</v>
      </c>
      <c r="G290" s="24"/>
      <c r="H290" s="36"/>
    </row>
    <row r="291" spans="1:8" ht="12.75" customHeight="1">
      <c r="A291" s="22">
        <v>42905</v>
      </c>
      <c r="B291" s="22"/>
      <c r="C291" s="25">
        <f>ROUND(10.915706135755,4)</f>
        <v>10.9157</v>
      </c>
      <c r="D291" s="25">
        <f>F291</f>
        <v>11.5789</v>
      </c>
      <c r="E291" s="25">
        <f>F291</f>
        <v>11.5789</v>
      </c>
      <c r="F291" s="25">
        <f>ROUND(11.5789,4)</f>
        <v>11.5789</v>
      </c>
      <c r="G291" s="24"/>
      <c r="H291" s="36"/>
    </row>
    <row r="292" spans="1:8" ht="12.75" customHeight="1">
      <c r="A292" s="22" t="s">
        <v>70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5">
        <f>ROUND(2.11396271617878,4)</f>
        <v>2.114</v>
      </c>
      <c r="D293" s="25">
        <f>F293</f>
        <v>2.1128</v>
      </c>
      <c r="E293" s="25">
        <f>F293</f>
        <v>2.1128</v>
      </c>
      <c r="F293" s="25">
        <f>ROUND(2.1128,4)</f>
        <v>2.1128</v>
      </c>
      <c r="G293" s="24"/>
      <c r="H293" s="36"/>
    </row>
    <row r="294" spans="1:8" ht="12.75" customHeight="1">
      <c r="A294" s="22">
        <v>42723</v>
      </c>
      <c r="B294" s="22"/>
      <c r="C294" s="25">
        <f>ROUND(2.11396271617878,4)</f>
        <v>2.114</v>
      </c>
      <c r="D294" s="25">
        <f>F294</f>
        <v>2.1413</v>
      </c>
      <c r="E294" s="25">
        <f>F294</f>
        <v>2.1413</v>
      </c>
      <c r="F294" s="25">
        <f>ROUND(2.1413,4)</f>
        <v>2.1413</v>
      </c>
      <c r="G294" s="24"/>
      <c r="H294" s="36"/>
    </row>
    <row r="295" spans="1:8" ht="12.75" customHeight="1">
      <c r="A295" s="22">
        <v>42807</v>
      </c>
      <c r="B295" s="22"/>
      <c r="C295" s="25">
        <f>ROUND(2.11396271617878,4)</f>
        <v>2.114</v>
      </c>
      <c r="D295" s="25">
        <f>F295</f>
        <v>2.1676</v>
      </c>
      <c r="E295" s="25">
        <f>F295</f>
        <v>2.1676</v>
      </c>
      <c r="F295" s="25">
        <f>ROUND(2.1676,4)</f>
        <v>2.1676</v>
      </c>
      <c r="G295" s="24"/>
      <c r="H295" s="36"/>
    </row>
    <row r="296" spans="1:8" ht="12.75" customHeight="1">
      <c r="A296" s="22">
        <v>42905</v>
      </c>
      <c r="B296" s="22"/>
      <c r="C296" s="25">
        <f>ROUND(2.11396271617878,4)</f>
        <v>2.114</v>
      </c>
      <c r="D296" s="25">
        <f>F296</f>
        <v>2.1978</v>
      </c>
      <c r="E296" s="25">
        <f>F296</f>
        <v>2.1978</v>
      </c>
      <c r="F296" s="25">
        <f>ROUND(2.1978,4)</f>
        <v>2.1978</v>
      </c>
      <c r="G296" s="24"/>
      <c r="H296" s="36"/>
    </row>
    <row r="297" spans="1:8" ht="12.75" customHeight="1">
      <c r="A297" s="22" t="s">
        <v>71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5">
        <f>ROUND(2.13066632325314,4)</f>
        <v>2.1307</v>
      </c>
      <c r="D298" s="25">
        <f>F298</f>
        <v>2.1406</v>
      </c>
      <c r="E298" s="25">
        <f>F298</f>
        <v>2.1406</v>
      </c>
      <c r="F298" s="25">
        <f>ROUND(2.1406,4)</f>
        <v>2.1406</v>
      </c>
      <c r="G298" s="24"/>
      <c r="H298" s="36"/>
    </row>
    <row r="299" spans="1:8" ht="12.75" customHeight="1">
      <c r="A299" s="22">
        <v>42723</v>
      </c>
      <c r="B299" s="22"/>
      <c r="C299" s="25">
        <f>ROUND(2.13066632325314,4)</f>
        <v>2.1307</v>
      </c>
      <c r="D299" s="25">
        <f>F299</f>
        <v>2.1888</v>
      </c>
      <c r="E299" s="25">
        <f>F299</f>
        <v>2.1888</v>
      </c>
      <c r="F299" s="25">
        <f>ROUND(2.1888,4)</f>
        <v>2.1888</v>
      </c>
      <c r="G299" s="24"/>
      <c r="H299" s="36"/>
    </row>
    <row r="300" spans="1:8" ht="12.75" customHeight="1">
      <c r="A300" s="22">
        <v>42807</v>
      </c>
      <c r="B300" s="22"/>
      <c r="C300" s="25">
        <f>ROUND(2.13066632325314,4)</f>
        <v>2.1307</v>
      </c>
      <c r="D300" s="25">
        <f>F300</f>
        <v>2.2345</v>
      </c>
      <c r="E300" s="25">
        <f>F300</f>
        <v>2.2345</v>
      </c>
      <c r="F300" s="25">
        <f>ROUND(2.2345,4)</f>
        <v>2.2345</v>
      </c>
      <c r="G300" s="24"/>
      <c r="H300" s="36"/>
    </row>
    <row r="301" spans="1:8" ht="12.75" customHeight="1">
      <c r="A301" s="22">
        <v>42905</v>
      </c>
      <c r="B301" s="22"/>
      <c r="C301" s="25">
        <f>ROUND(2.13066632325314,4)</f>
        <v>2.1307</v>
      </c>
      <c r="D301" s="25">
        <f>F301</f>
        <v>2.2892</v>
      </c>
      <c r="E301" s="25">
        <f>F301</f>
        <v>2.2892</v>
      </c>
      <c r="F301" s="25">
        <f>ROUND(2.2892,4)</f>
        <v>2.2892</v>
      </c>
      <c r="G301" s="24"/>
      <c r="H301" s="36"/>
    </row>
    <row r="302" spans="1:8" ht="12.75" customHeight="1">
      <c r="A302" s="22" t="s">
        <v>72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42632</v>
      </c>
      <c r="B303" s="22"/>
      <c r="C303" s="25">
        <f>ROUND(15.860357559375,4)</f>
        <v>15.8604</v>
      </c>
      <c r="D303" s="25">
        <f>F303</f>
        <v>15.9321</v>
      </c>
      <c r="E303" s="25">
        <f>F303</f>
        <v>15.9321</v>
      </c>
      <c r="F303" s="25">
        <f>ROUND(15.9321,4)</f>
        <v>15.9321</v>
      </c>
      <c r="G303" s="24"/>
      <c r="H303" s="36"/>
    </row>
    <row r="304" spans="1:8" ht="12.75" customHeight="1">
      <c r="A304" s="22">
        <v>42723</v>
      </c>
      <c r="B304" s="22"/>
      <c r="C304" s="25">
        <f>ROUND(15.860357559375,4)</f>
        <v>15.8604</v>
      </c>
      <c r="D304" s="25">
        <f>F304</f>
        <v>16.2866</v>
      </c>
      <c r="E304" s="25">
        <f>F304</f>
        <v>16.2866</v>
      </c>
      <c r="F304" s="25">
        <f>ROUND(16.2866,4)</f>
        <v>16.2866</v>
      </c>
      <c r="G304" s="24"/>
      <c r="H304" s="36"/>
    </row>
    <row r="305" spans="1:8" ht="12.75" customHeight="1">
      <c r="A305" s="22">
        <v>42807</v>
      </c>
      <c r="B305" s="22"/>
      <c r="C305" s="25">
        <f>ROUND(15.860357559375,4)</f>
        <v>15.8604</v>
      </c>
      <c r="D305" s="25">
        <f>F305</f>
        <v>16.6247</v>
      </c>
      <c r="E305" s="25">
        <f>F305</f>
        <v>16.6247</v>
      </c>
      <c r="F305" s="25">
        <f>ROUND(16.6247,4)</f>
        <v>16.6247</v>
      </c>
      <c r="G305" s="24"/>
      <c r="H305" s="36"/>
    </row>
    <row r="306" spans="1:8" ht="12.75" customHeight="1">
      <c r="A306" s="22">
        <v>42905</v>
      </c>
      <c r="B306" s="22"/>
      <c r="C306" s="25">
        <f>ROUND(15.860357559375,4)</f>
        <v>15.8604</v>
      </c>
      <c r="D306" s="25">
        <f>F306</f>
        <v>17.0249</v>
      </c>
      <c r="E306" s="25">
        <f>F306</f>
        <v>17.0249</v>
      </c>
      <c r="F306" s="25">
        <f>ROUND(17.0249,4)</f>
        <v>17.0249</v>
      </c>
      <c r="G306" s="24"/>
      <c r="H306" s="36"/>
    </row>
    <row r="307" spans="1:8" ht="12.75" customHeight="1">
      <c r="A307" s="22">
        <v>42996</v>
      </c>
      <c r="B307" s="22"/>
      <c r="C307" s="25">
        <f>ROUND(15.860357559375,4)</f>
        <v>15.8604</v>
      </c>
      <c r="D307" s="25">
        <f>F307</f>
        <v>17.402</v>
      </c>
      <c r="E307" s="25">
        <f>F307</f>
        <v>17.402</v>
      </c>
      <c r="F307" s="25">
        <f>ROUND(17.402,4)</f>
        <v>17.402</v>
      </c>
      <c r="G307" s="24"/>
      <c r="H307" s="36"/>
    </row>
    <row r="308" spans="1:8" ht="12.75" customHeight="1">
      <c r="A308" s="22">
        <v>43087</v>
      </c>
      <c r="B308" s="22"/>
      <c r="C308" s="25">
        <f>ROUND(15.860357559375,4)</f>
        <v>15.8604</v>
      </c>
      <c r="D308" s="25">
        <f>F308</f>
        <v>17.7755</v>
      </c>
      <c r="E308" s="25">
        <f>F308</f>
        <v>17.7755</v>
      </c>
      <c r="F308" s="25">
        <f>ROUND(17.7755,4)</f>
        <v>17.7755</v>
      </c>
      <c r="G308" s="24"/>
      <c r="H308" s="36"/>
    </row>
    <row r="309" spans="1:8" ht="12.75" customHeight="1">
      <c r="A309" s="22">
        <v>43178</v>
      </c>
      <c r="B309" s="22"/>
      <c r="C309" s="25">
        <f>ROUND(15.860357559375,4)</f>
        <v>15.8604</v>
      </c>
      <c r="D309" s="25">
        <f>F309</f>
        <v>18.219</v>
      </c>
      <c r="E309" s="25">
        <f>F309</f>
        <v>18.219</v>
      </c>
      <c r="F309" s="25">
        <f>ROUND(18.219,4)</f>
        <v>18.219</v>
      </c>
      <c r="G309" s="24"/>
      <c r="H309" s="36"/>
    </row>
    <row r="310" spans="1:8" ht="12.75" customHeight="1">
      <c r="A310" s="22" t="s">
        <v>73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42632</v>
      </c>
      <c r="B311" s="22"/>
      <c r="C311" s="25">
        <f>ROUND(14.533405673539,4)</f>
        <v>14.5334</v>
      </c>
      <c r="D311" s="25">
        <f>F311</f>
        <v>14.6023</v>
      </c>
      <c r="E311" s="25">
        <f>F311</f>
        <v>14.6023</v>
      </c>
      <c r="F311" s="25">
        <f>ROUND(14.6023,4)</f>
        <v>14.6023</v>
      </c>
      <c r="G311" s="24"/>
      <c r="H311" s="36"/>
    </row>
    <row r="312" spans="1:8" ht="12.75" customHeight="1">
      <c r="A312" s="22">
        <v>42723</v>
      </c>
      <c r="B312" s="22"/>
      <c r="C312" s="25">
        <f>ROUND(14.533405673539,4)</f>
        <v>14.5334</v>
      </c>
      <c r="D312" s="25">
        <f>F312</f>
        <v>14.9504</v>
      </c>
      <c r="E312" s="25">
        <f>F312</f>
        <v>14.9504</v>
      </c>
      <c r="F312" s="25">
        <f>ROUND(14.9504,4)</f>
        <v>14.9504</v>
      </c>
      <c r="G312" s="24"/>
      <c r="H312" s="36"/>
    </row>
    <row r="313" spans="1:8" ht="12.75" customHeight="1">
      <c r="A313" s="22">
        <v>42807</v>
      </c>
      <c r="B313" s="22"/>
      <c r="C313" s="25">
        <f>ROUND(14.533405673539,4)</f>
        <v>14.5334</v>
      </c>
      <c r="D313" s="25">
        <f>F313</f>
        <v>15.2796</v>
      </c>
      <c r="E313" s="25">
        <f>F313</f>
        <v>15.2796</v>
      </c>
      <c r="F313" s="25">
        <f>ROUND(15.2796,4)</f>
        <v>15.2796</v>
      </c>
      <c r="G313" s="24"/>
      <c r="H313" s="36"/>
    </row>
    <row r="314" spans="1:8" ht="12.75" customHeight="1">
      <c r="A314" s="22">
        <v>42905</v>
      </c>
      <c r="B314" s="22"/>
      <c r="C314" s="25">
        <f>ROUND(14.533405673539,4)</f>
        <v>14.5334</v>
      </c>
      <c r="D314" s="25">
        <f>F314</f>
        <v>15.6691</v>
      </c>
      <c r="E314" s="25">
        <f>F314</f>
        <v>15.6691</v>
      </c>
      <c r="F314" s="25">
        <f>ROUND(15.6691,4)</f>
        <v>15.6691</v>
      </c>
      <c r="G314" s="24"/>
      <c r="H314" s="36"/>
    </row>
    <row r="315" spans="1:8" ht="12.75" customHeight="1">
      <c r="A315" s="22">
        <v>42996</v>
      </c>
      <c r="B315" s="22"/>
      <c r="C315" s="25">
        <f>ROUND(14.533405673539,4)</f>
        <v>14.5334</v>
      </c>
      <c r="D315" s="25">
        <f>F315</f>
        <v>16.035</v>
      </c>
      <c r="E315" s="25">
        <f>F315</f>
        <v>16.035</v>
      </c>
      <c r="F315" s="25">
        <f>ROUND(16.035,4)</f>
        <v>16.035</v>
      </c>
      <c r="G315" s="24"/>
      <c r="H315" s="36"/>
    </row>
    <row r="316" spans="1:8" ht="12.75" customHeight="1">
      <c r="A316" s="22" t="s">
        <v>74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42632</v>
      </c>
      <c r="B317" s="22"/>
      <c r="C317" s="25">
        <f>ROUND(18.5655994875,4)</f>
        <v>18.5656</v>
      </c>
      <c r="D317" s="25">
        <f>F317</f>
        <v>18.6433</v>
      </c>
      <c r="E317" s="25">
        <f>F317</f>
        <v>18.6433</v>
      </c>
      <c r="F317" s="25">
        <f>ROUND(18.6433,4)</f>
        <v>18.6433</v>
      </c>
      <c r="G317" s="24"/>
      <c r="H317" s="36"/>
    </row>
    <row r="318" spans="1:8" ht="12.75" customHeight="1">
      <c r="A318" s="22">
        <v>42723</v>
      </c>
      <c r="B318" s="22"/>
      <c r="C318" s="25">
        <f>ROUND(18.5655994875,4)</f>
        <v>18.5656</v>
      </c>
      <c r="D318" s="25">
        <f>F318</f>
        <v>19.018</v>
      </c>
      <c r="E318" s="25">
        <f>F318</f>
        <v>19.018</v>
      </c>
      <c r="F318" s="25">
        <f>ROUND(19.018,4)</f>
        <v>19.018</v>
      </c>
      <c r="G318" s="24"/>
      <c r="H318" s="36"/>
    </row>
    <row r="319" spans="1:8" ht="12.75" customHeight="1">
      <c r="A319" s="22">
        <v>42807</v>
      </c>
      <c r="B319" s="22"/>
      <c r="C319" s="25">
        <f>ROUND(18.5655994875,4)</f>
        <v>18.5656</v>
      </c>
      <c r="D319" s="25">
        <f>F319</f>
        <v>19.3728</v>
      </c>
      <c r="E319" s="25">
        <f>F319</f>
        <v>19.3728</v>
      </c>
      <c r="F319" s="25">
        <f>ROUND(19.3728,4)</f>
        <v>19.3728</v>
      </c>
      <c r="G319" s="24"/>
      <c r="H319" s="36"/>
    </row>
    <row r="320" spans="1:8" ht="12.75" customHeight="1">
      <c r="A320" s="22">
        <v>42905</v>
      </c>
      <c r="B320" s="22"/>
      <c r="C320" s="25">
        <f>ROUND(18.5655994875,4)</f>
        <v>18.5656</v>
      </c>
      <c r="D320" s="25">
        <f>F320</f>
        <v>19.7914</v>
      </c>
      <c r="E320" s="25">
        <f>F320</f>
        <v>19.7914</v>
      </c>
      <c r="F320" s="25">
        <f>ROUND(19.7914,4)</f>
        <v>19.7914</v>
      </c>
      <c r="G320" s="24"/>
      <c r="H320" s="36"/>
    </row>
    <row r="321" spans="1:8" ht="12.75" customHeight="1">
      <c r="A321" s="22">
        <v>42996</v>
      </c>
      <c r="B321" s="22"/>
      <c r="C321" s="25">
        <f>ROUND(18.5655994875,4)</f>
        <v>18.5656</v>
      </c>
      <c r="D321" s="25">
        <f>F321</f>
        <v>20.1948</v>
      </c>
      <c r="E321" s="25">
        <f>F321</f>
        <v>20.1948</v>
      </c>
      <c r="F321" s="25">
        <f>ROUND(20.1948,4)</f>
        <v>20.1948</v>
      </c>
      <c r="G321" s="24"/>
      <c r="H321" s="36"/>
    </row>
    <row r="322" spans="1:8" ht="12.75" customHeight="1">
      <c r="A322" s="22">
        <v>43087</v>
      </c>
      <c r="B322" s="22"/>
      <c r="C322" s="25">
        <f>ROUND(18.5655994875,4)</f>
        <v>18.5656</v>
      </c>
      <c r="D322" s="25">
        <f>F322</f>
        <v>20.6106</v>
      </c>
      <c r="E322" s="25">
        <f>F322</f>
        <v>20.6106</v>
      </c>
      <c r="F322" s="25">
        <f>ROUND(20.6106,4)</f>
        <v>20.6106</v>
      </c>
      <c r="G322" s="24"/>
      <c r="H322" s="36"/>
    </row>
    <row r="323" spans="1:8" ht="12.75" customHeight="1">
      <c r="A323" s="22">
        <v>43178</v>
      </c>
      <c r="B323" s="22"/>
      <c r="C323" s="25">
        <f>ROUND(18.5655994875,4)</f>
        <v>18.5656</v>
      </c>
      <c r="D323" s="25">
        <f>F323</f>
        <v>20.6603</v>
      </c>
      <c r="E323" s="25">
        <f>F323</f>
        <v>20.6603</v>
      </c>
      <c r="F323" s="25">
        <f>ROUND(20.6603,4)</f>
        <v>20.6603</v>
      </c>
      <c r="G323" s="24"/>
      <c r="H323" s="36"/>
    </row>
    <row r="324" spans="1:8" ht="12.75" customHeight="1">
      <c r="A324" s="22" t="s">
        <v>75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5">
        <f>ROUND(1.81325588591764,4)</f>
        <v>1.8133</v>
      </c>
      <c r="D325" s="25">
        <f>F325</f>
        <v>1.8206</v>
      </c>
      <c r="E325" s="25">
        <f>F325</f>
        <v>1.8206</v>
      </c>
      <c r="F325" s="25">
        <f>ROUND(1.8206,4)</f>
        <v>1.8206</v>
      </c>
      <c r="G325" s="24"/>
      <c r="H325" s="36"/>
    </row>
    <row r="326" spans="1:8" ht="12.75" customHeight="1">
      <c r="A326" s="22">
        <v>42723</v>
      </c>
      <c r="B326" s="22"/>
      <c r="C326" s="25">
        <f>ROUND(1.81325588591764,4)</f>
        <v>1.8133</v>
      </c>
      <c r="D326" s="25">
        <f>F326</f>
        <v>1.8554</v>
      </c>
      <c r="E326" s="25">
        <f>F326</f>
        <v>1.8554</v>
      </c>
      <c r="F326" s="25">
        <f>ROUND(1.8554,4)</f>
        <v>1.8554</v>
      </c>
      <c r="G326" s="24"/>
      <c r="H326" s="36"/>
    </row>
    <row r="327" spans="1:8" ht="12.75" customHeight="1">
      <c r="A327" s="22">
        <v>42807</v>
      </c>
      <c r="B327" s="22"/>
      <c r="C327" s="25">
        <f>ROUND(1.81325588591764,4)</f>
        <v>1.8133</v>
      </c>
      <c r="D327" s="25">
        <f>F327</f>
        <v>1.8872</v>
      </c>
      <c r="E327" s="25">
        <f>F327</f>
        <v>1.8872</v>
      </c>
      <c r="F327" s="25">
        <f>ROUND(1.8872,4)</f>
        <v>1.8872</v>
      </c>
      <c r="G327" s="24"/>
      <c r="H327" s="36"/>
    </row>
    <row r="328" spans="1:8" ht="12.75" customHeight="1">
      <c r="A328" s="22">
        <v>42905</v>
      </c>
      <c r="B328" s="22"/>
      <c r="C328" s="25">
        <f>ROUND(1.81325588591764,4)</f>
        <v>1.8133</v>
      </c>
      <c r="D328" s="25">
        <f>F328</f>
        <v>1.9246</v>
      </c>
      <c r="E328" s="25">
        <f>F328</f>
        <v>1.9246</v>
      </c>
      <c r="F328" s="25">
        <f>ROUND(1.9246,4)</f>
        <v>1.9246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42632</v>
      </c>
      <c r="B330" s="22"/>
      <c r="C330" s="28">
        <f>ROUND(0.139945020088814,6)</f>
        <v>0.139945</v>
      </c>
      <c r="D330" s="28">
        <f>F330</f>
        <v>0.140553</v>
      </c>
      <c r="E330" s="28">
        <f>F330</f>
        <v>0.140553</v>
      </c>
      <c r="F330" s="28">
        <f>ROUND(0.140553,6)</f>
        <v>0.140553</v>
      </c>
      <c r="G330" s="24"/>
      <c r="H330" s="36"/>
    </row>
    <row r="331" spans="1:8" ht="12.75" customHeight="1">
      <c r="A331" s="22">
        <v>42723</v>
      </c>
      <c r="B331" s="22"/>
      <c r="C331" s="28">
        <f>ROUND(0.139945020088814,6)</f>
        <v>0.139945</v>
      </c>
      <c r="D331" s="28">
        <f>F331</f>
        <v>0.143697</v>
      </c>
      <c r="E331" s="28">
        <f>F331</f>
        <v>0.143697</v>
      </c>
      <c r="F331" s="28">
        <f>ROUND(0.143697,6)</f>
        <v>0.143697</v>
      </c>
      <c r="G331" s="24"/>
      <c r="H331" s="36"/>
    </row>
    <row r="332" spans="1:8" ht="12.75" customHeight="1">
      <c r="A332" s="22">
        <v>42807</v>
      </c>
      <c r="B332" s="22"/>
      <c r="C332" s="28">
        <f>ROUND(0.139945020088814,6)</f>
        <v>0.139945</v>
      </c>
      <c r="D332" s="28">
        <f>F332</f>
        <v>0.146715</v>
      </c>
      <c r="E332" s="28">
        <f>F332</f>
        <v>0.146715</v>
      </c>
      <c r="F332" s="28">
        <f>ROUND(0.146715,6)</f>
        <v>0.146715</v>
      </c>
      <c r="G332" s="24"/>
      <c r="H332" s="36"/>
    </row>
    <row r="333" spans="1:8" ht="12.75" customHeight="1">
      <c r="A333" s="22">
        <v>42905</v>
      </c>
      <c r="B333" s="22"/>
      <c r="C333" s="28">
        <f>ROUND(0.139945020088814,6)</f>
        <v>0.139945</v>
      </c>
      <c r="D333" s="28">
        <f>F333</f>
        <v>0.150265</v>
      </c>
      <c r="E333" s="28">
        <f>F333</f>
        <v>0.150265</v>
      </c>
      <c r="F333" s="28">
        <f>ROUND(0.150265,6)</f>
        <v>0.150265</v>
      </c>
      <c r="G333" s="24"/>
      <c r="H333" s="36"/>
    </row>
    <row r="334" spans="1:8" ht="12.75" customHeight="1">
      <c r="A334" s="22">
        <v>42996</v>
      </c>
      <c r="B334" s="22"/>
      <c r="C334" s="28">
        <f>ROUND(0.139945020088814,6)</f>
        <v>0.139945</v>
      </c>
      <c r="D334" s="28">
        <f>F334</f>
        <v>0.153704</v>
      </c>
      <c r="E334" s="28">
        <f>F334</f>
        <v>0.153704</v>
      </c>
      <c r="F334" s="28">
        <f>ROUND(0.153704,6)</f>
        <v>0.153704</v>
      </c>
      <c r="G334" s="24"/>
      <c r="H334" s="36"/>
    </row>
    <row r="335" spans="1:8" ht="12.75" customHeight="1">
      <c r="A335" s="22" t="s">
        <v>77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5">
        <f>ROUND(0.138690828402367,4)</f>
        <v>0.1387</v>
      </c>
      <c r="D336" s="25">
        <f>F336</f>
        <v>0.1388</v>
      </c>
      <c r="E336" s="25">
        <f>F336</f>
        <v>0.1388</v>
      </c>
      <c r="F336" s="25">
        <f>ROUND(0.1388,4)</f>
        <v>0.1388</v>
      </c>
      <c r="G336" s="24"/>
      <c r="H336" s="36"/>
    </row>
    <row r="337" spans="1:8" ht="12.75" customHeight="1">
      <c r="A337" s="22">
        <v>42723</v>
      </c>
      <c r="B337" s="22"/>
      <c r="C337" s="25">
        <f>ROUND(0.138690828402367,4)</f>
        <v>0.1387</v>
      </c>
      <c r="D337" s="25">
        <f>F337</f>
        <v>0.1389</v>
      </c>
      <c r="E337" s="25">
        <f>F337</f>
        <v>0.1389</v>
      </c>
      <c r="F337" s="25">
        <f>ROUND(0.1389,4)</f>
        <v>0.1389</v>
      </c>
      <c r="G337" s="24"/>
      <c r="H337" s="36"/>
    </row>
    <row r="338" spans="1:8" ht="12.75" customHeight="1">
      <c r="A338" s="22">
        <v>42807</v>
      </c>
      <c r="B338" s="22"/>
      <c r="C338" s="25">
        <f>ROUND(0.138690828402367,4)</f>
        <v>0.1387</v>
      </c>
      <c r="D338" s="25">
        <f>F338</f>
        <v>0.1391</v>
      </c>
      <c r="E338" s="25">
        <f>F338</f>
        <v>0.1391</v>
      </c>
      <c r="F338" s="25">
        <f>ROUND(0.1391,4)</f>
        <v>0.1391</v>
      </c>
      <c r="G338" s="24"/>
      <c r="H338" s="36"/>
    </row>
    <row r="339" spans="1:8" ht="12.75" customHeight="1">
      <c r="A339" s="22">
        <v>42905</v>
      </c>
      <c r="B339" s="22"/>
      <c r="C339" s="25">
        <f>ROUND(0.138690828402367,4)</f>
        <v>0.1387</v>
      </c>
      <c r="D339" s="25">
        <f>F339</f>
        <v>0.1395</v>
      </c>
      <c r="E339" s="25">
        <f>F339</f>
        <v>0.1395</v>
      </c>
      <c r="F339" s="25">
        <f>ROUND(0.1395,4)</f>
        <v>0.1395</v>
      </c>
      <c r="G339" s="24"/>
      <c r="H339" s="36"/>
    </row>
    <row r="340" spans="1:8" ht="12.75" customHeight="1">
      <c r="A340" s="22" t="s">
        <v>78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42632</v>
      </c>
      <c r="B341" s="22"/>
      <c r="C341" s="25">
        <f>ROUND(0.085361153262519,4)</f>
        <v>0.0854</v>
      </c>
      <c r="D341" s="25">
        <f>F341</f>
        <v>0.0703</v>
      </c>
      <c r="E341" s="25">
        <f>F341</f>
        <v>0.0703</v>
      </c>
      <c r="F341" s="25">
        <f>ROUND(0.0703,4)</f>
        <v>0.0703</v>
      </c>
      <c r="G341" s="24"/>
      <c r="H341" s="36"/>
    </row>
    <row r="342" spans="1:8" ht="12.75" customHeight="1">
      <c r="A342" s="22">
        <v>42723</v>
      </c>
      <c r="B342" s="22"/>
      <c r="C342" s="25">
        <f>ROUND(0.085361153262519,4)</f>
        <v>0.0854</v>
      </c>
      <c r="D342" s="25">
        <f>F342</f>
        <v>0.0414</v>
      </c>
      <c r="E342" s="25">
        <f>F342</f>
        <v>0.0414</v>
      </c>
      <c r="F342" s="25">
        <f>ROUND(0.0414,4)</f>
        <v>0.0414</v>
      </c>
      <c r="G342" s="24"/>
      <c r="H342" s="36"/>
    </row>
    <row r="343" spans="1:8" ht="12.75" customHeight="1">
      <c r="A343" s="22">
        <v>42807</v>
      </c>
      <c r="B343" s="22"/>
      <c r="C343" s="25">
        <f>ROUND(0.085361153262519,4)</f>
        <v>0.0854</v>
      </c>
      <c r="D343" s="25">
        <f>F343</f>
        <v>0.0403</v>
      </c>
      <c r="E343" s="25">
        <f>F343</f>
        <v>0.0403</v>
      </c>
      <c r="F343" s="25">
        <f>ROUND(0.0403,4)</f>
        <v>0.0403</v>
      </c>
      <c r="G343" s="24"/>
      <c r="H343" s="36"/>
    </row>
    <row r="344" spans="1:8" ht="12.75" customHeight="1">
      <c r="A344" s="22">
        <v>42905</v>
      </c>
      <c r="B344" s="22"/>
      <c r="C344" s="25">
        <f>ROUND(0.085361153262519,4)</f>
        <v>0.0854</v>
      </c>
      <c r="D344" s="25">
        <f>F344</f>
        <v>0.039</v>
      </c>
      <c r="E344" s="25">
        <f>F344</f>
        <v>0.039</v>
      </c>
      <c r="F344" s="25">
        <f>ROUND(0.039,4)</f>
        <v>0.039</v>
      </c>
      <c r="G344" s="24"/>
      <c r="H344" s="36"/>
    </row>
    <row r="345" spans="1:8" ht="12.75" customHeight="1">
      <c r="A345" s="22">
        <v>42996</v>
      </c>
      <c r="B345" s="22"/>
      <c r="C345" s="25">
        <f>ROUND(0.085361153262519,4)</f>
        <v>0.0854</v>
      </c>
      <c r="D345" s="25">
        <f>F345</f>
        <v>0.0377</v>
      </c>
      <c r="E345" s="25">
        <f>F345</f>
        <v>0.0377</v>
      </c>
      <c r="F345" s="25">
        <f>ROUND(0.0377,4)</f>
        <v>0.0377</v>
      </c>
      <c r="G345" s="24"/>
      <c r="H345" s="36"/>
    </row>
    <row r="346" spans="1:8" ht="12.75" customHeight="1">
      <c r="A346" s="22" t="s">
        <v>79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5">
        <f>ROUND(10.329457125,4)</f>
        <v>10.3295</v>
      </c>
      <c r="D347" s="25">
        <f>F347</f>
        <v>10.3625</v>
      </c>
      <c r="E347" s="25">
        <f>F347</f>
        <v>10.3625</v>
      </c>
      <c r="F347" s="25">
        <f>ROUND(10.3625,4)</f>
        <v>10.3625</v>
      </c>
      <c r="G347" s="24"/>
      <c r="H347" s="36"/>
    </row>
    <row r="348" spans="1:8" ht="12.75" customHeight="1">
      <c r="A348" s="22">
        <v>42723</v>
      </c>
      <c r="B348" s="22"/>
      <c r="C348" s="25">
        <f>ROUND(10.329457125,4)</f>
        <v>10.3295</v>
      </c>
      <c r="D348" s="25">
        <f>F348</f>
        <v>10.5109</v>
      </c>
      <c r="E348" s="25">
        <f>F348</f>
        <v>10.5109</v>
      </c>
      <c r="F348" s="25">
        <f>ROUND(10.5109,4)</f>
        <v>10.5109</v>
      </c>
      <c r="G348" s="24"/>
      <c r="H348" s="36"/>
    </row>
    <row r="349" spans="1:8" ht="12.75" customHeight="1">
      <c r="A349" s="22">
        <v>42807</v>
      </c>
      <c r="B349" s="22"/>
      <c r="C349" s="25">
        <f>ROUND(10.329457125,4)</f>
        <v>10.3295</v>
      </c>
      <c r="D349" s="25">
        <f>F349</f>
        <v>10.6561</v>
      </c>
      <c r="E349" s="25">
        <f>F349</f>
        <v>10.6561</v>
      </c>
      <c r="F349" s="25">
        <f>ROUND(10.6561,4)</f>
        <v>10.6561</v>
      </c>
      <c r="G349" s="24"/>
      <c r="H349" s="36"/>
    </row>
    <row r="350" spans="1:8" ht="12.75" customHeight="1">
      <c r="A350" s="22">
        <v>42905</v>
      </c>
      <c r="B350" s="22"/>
      <c r="C350" s="25">
        <f>ROUND(10.329457125,4)</f>
        <v>10.3295</v>
      </c>
      <c r="D350" s="25">
        <f>F350</f>
        <v>10.8298</v>
      </c>
      <c r="E350" s="25">
        <f>F350</f>
        <v>10.8298</v>
      </c>
      <c r="F350" s="25">
        <f>ROUND(10.8298,4)</f>
        <v>10.8298</v>
      </c>
      <c r="G350" s="24"/>
      <c r="H350" s="36"/>
    </row>
    <row r="351" spans="1:8" ht="12.75" customHeight="1">
      <c r="A351" s="22" t="s">
        <v>80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5">
        <f>ROUND(10.4106673575897,4)</f>
        <v>10.4107</v>
      </c>
      <c r="D352" s="25">
        <f>F352</f>
        <v>10.4513</v>
      </c>
      <c r="E352" s="25">
        <f>F352</f>
        <v>10.4513</v>
      </c>
      <c r="F352" s="25">
        <f>ROUND(10.4513,4)</f>
        <v>10.4513</v>
      </c>
      <c r="G352" s="24"/>
      <c r="H352" s="36"/>
    </row>
    <row r="353" spans="1:8" ht="12.75" customHeight="1">
      <c r="A353" s="22">
        <v>42723</v>
      </c>
      <c r="B353" s="22"/>
      <c r="C353" s="25">
        <f>ROUND(10.4106673575897,4)</f>
        <v>10.4107</v>
      </c>
      <c r="D353" s="25">
        <f>F353</f>
        <v>10.6381</v>
      </c>
      <c r="E353" s="25">
        <f>F353</f>
        <v>10.6381</v>
      </c>
      <c r="F353" s="25">
        <f>ROUND(10.6381,4)</f>
        <v>10.6381</v>
      </c>
      <c r="G353" s="24"/>
      <c r="H353" s="36"/>
    </row>
    <row r="354" spans="1:8" ht="12.75" customHeight="1">
      <c r="A354" s="22">
        <v>42807</v>
      </c>
      <c r="B354" s="22"/>
      <c r="C354" s="25">
        <f>ROUND(10.4106673575897,4)</f>
        <v>10.4107</v>
      </c>
      <c r="D354" s="25">
        <f>F354</f>
        <v>10.8135</v>
      </c>
      <c r="E354" s="25">
        <f>F354</f>
        <v>10.8135</v>
      </c>
      <c r="F354" s="25">
        <f>ROUND(10.8135,4)</f>
        <v>10.8135</v>
      </c>
      <c r="G354" s="24"/>
      <c r="H354" s="36"/>
    </row>
    <row r="355" spans="1:8" ht="12.75" customHeight="1">
      <c r="A355" s="22">
        <v>42905</v>
      </c>
      <c r="B355" s="22"/>
      <c r="C355" s="25">
        <f>ROUND(10.4106673575897,4)</f>
        <v>10.4107</v>
      </c>
      <c r="D355" s="25">
        <f>F355</f>
        <v>11.0184</v>
      </c>
      <c r="E355" s="25">
        <f>F355</f>
        <v>11.0184</v>
      </c>
      <c r="F355" s="25">
        <f>ROUND(11.0184,4)</f>
        <v>11.0184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ROUND(4.7917305530001,4)</f>
        <v>4.7917</v>
      </c>
      <c r="D357" s="25">
        <f>F357</f>
        <v>4.7891</v>
      </c>
      <c r="E357" s="25">
        <f>F357</f>
        <v>4.7891</v>
      </c>
      <c r="F357" s="25">
        <f>ROUND(4.7891,4)</f>
        <v>4.7891</v>
      </c>
      <c r="G357" s="24"/>
      <c r="H357" s="36"/>
    </row>
    <row r="358" spans="1:8" ht="12.75" customHeight="1">
      <c r="A358" s="22">
        <v>42723</v>
      </c>
      <c r="B358" s="22"/>
      <c r="C358" s="25">
        <f>ROUND(4.7917305530001,4)</f>
        <v>4.7917</v>
      </c>
      <c r="D358" s="25">
        <f>F358</f>
        <v>4.7851</v>
      </c>
      <c r="E358" s="25">
        <f>F358</f>
        <v>4.7851</v>
      </c>
      <c r="F358" s="25">
        <f>ROUND(4.7851,4)</f>
        <v>4.7851</v>
      </c>
      <c r="G358" s="24"/>
      <c r="H358" s="36"/>
    </row>
    <row r="359" spans="1:8" ht="12.75" customHeight="1">
      <c r="A359" s="22">
        <v>42807</v>
      </c>
      <c r="B359" s="22"/>
      <c r="C359" s="25">
        <f>ROUND(4.7917305530001,4)</f>
        <v>4.7917</v>
      </c>
      <c r="D359" s="25">
        <f>F359</f>
        <v>4.7803</v>
      </c>
      <c r="E359" s="25">
        <f>F359</f>
        <v>4.7803</v>
      </c>
      <c r="F359" s="25">
        <f>ROUND(4.7803,4)</f>
        <v>4.7803</v>
      </c>
      <c r="G359" s="24"/>
      <c r="H359" s="36"/>
    </row>
    <row r="360" spans="1:8" ht="12.75" customHeight="1">
      <c r="A360" s="22" t="s">
        <v>82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42632</v>
      </c>
      <c r="B361" s="22"/>
      <c r="C361" s="25">
        <f>ROUND(14.06325,4)</f>
        <v>14.0633</v>
      </c>
      <c r="D361" s="25">
        <f>F361</f>
        <v>14.1181</v>
      </c>
      <c r="E361" s="25">
        <f>F361</f>
        <v>14.1181</v>
      </c>
      <c r="F361" s="25">
        <f>ROUND(14.1181,4)</f>
        <v>14.1181</v>
      </c>
      <c r="G361" s="24"/>
      <c r="H361" s="36"/>
    </row>
    <row r="362" spans="1:8" ht="12.75" customHeight="1">
      <c r="A362" s="22">
        <v>42723</v>
      </c>
      <c r="B362" s="22"/>
      <c r="C362" s="25">
        <f>ROUND(14.06325,4)</f>
        <v>14.0633</v>
      </c>
      <c r="D362" s="25">
        <f>F362</f>
        <v>14.3738</v>
      </c>
      <c r="E362" s="25">
        <f>F362</f>
        <v>14.3738</v>
      </c>
      <c r="F362" s="25">
        <f>ROUND(14.3738,4)</f>
        <v>14.3738</v>
      </c>
      <c r="G362" s="24"/>
      <c r="H362" s="36"/>
    </row>
    <row r="363" spans="1:8" ht="12.75" customHeight="1">
      <c r="A363" s="22">
        <v>42807</v>
      </c>
      <c r="B363" s="22"/>
      <c r="C363" s="25">
        <f>ROUND(14.06325,4)</f>
        <v>14.0633</v>
      </c>
      <c r="D363" s="25">
        <f>F363</f>
        <v>14.6122</v>
      </c>
      <c r="E363" s="25">
        <f>F363</f>
        <v>14.6122</v>
      </c>
      <c r="F363" s="25">
        <f>ROUND(14.6122,4)</f>
        <v>14.6122</v>
      </c>
      <c r="G363" s="24"/>
      <c r="H363" s="36"/>
    </row>
    <row r="364" spans="1:8" ht="12.75" customHeight="1">
      <c r="A364" s="22">
        <v>42905</v>
      </c>
      <c r="B364" s="22"/>
      <c r="C364" s="25">
        <f>ROUND(14.06325,4)</f>
        <v>14.0633</v>
      </c>
      <c r="D364" s="25">
        <f>F364</f>
        <v>14.8937</v>
      </c>
      <c r="E364" s="25">
        <f>F364</f>
        <v>14.8937</v>
      </c>
      <c r="F364" s="25">
        <f>ROUND(14.8937,4)</f>
        <v>14.8937</v>
      </c>
      <c r="G364" s="24"/>
      <c r="H364" s="36"/>
    </row>
    <row r="365" spans="1:8" ht="12.75" customHeight="1">
      <c r="A365" s="22">
        <v>42996</v>
      </c>
      <c r="B365" s="22"/>
      <c r="C365" s="25">
        <f>ROUND(14.06325,4)</f>
        <v>14.0633</v>
      </c>
      <c r="D365" s="25">
        <f>F365</f>
        <v>15.1627</v>
      </c>
      <c r="E365" s="25">
        <f>F365</f>
        <v>15.1627</v>
      </c>
      <c r="F365" s="25">
        <f>ROUND(15.1627,4)</f>
        <v>15.1627</v>
      </c>
      <c r="G365" s="24"/>
      <c r="H365" s="36"/>
    </row>
    <row r="366" spans="1:8" ht="12.75" customHeight="1">
      <c r="A366" s="22" t="s">
        <v>83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42632</v>
      </c>
      <c r="B367" s="22"/>
      <c r="C367" s="25">
        <f>ROUND(14.06325,4)</f>
        <v>14.0633</v>
      </c>
      <c r="D367" s="25">
        <f>F367</f>
        <v>14.1181</v>
      </c>
      <c r="E367" s="25">
        <f>F367</f>
        <v>14.1181</v>
      </c>
      <c r="F367" s="25">
        <f>ROUND(14.1181,4)</f>
        <v>14.1181</v>
      </c>
      <c r="G367" s="24"/>
      <c r="H367" s="36"/>
    </row>
    <row r="368" spans="1:8" ht="12.75" customHeight="1">
      <c r="A368" s="22">
        <v>42723</v>
      </c>
      <c r="B368" s="22"/>
      <c r="C368" s="25">
        <f>ROUND(14.06325,4)</f>
        <v>14.0633</v>
      </c>
      <c r="D368" s="25">
        <f>F368</f>
        <v>14.3738</v>
      </c>
      <c r="E368" s="25">
        <f>F368</f>
        <v>14.3738</v>
      </c>
      <c r="F368" s="25">
        <f>ROUND(14.3738,4)</f>
        <v>14.3738</v>
      </c>
      <c r="G368" s="24"/>
      <c r="H368" s="36"/>
    </row>
    <row r="369" spans="1:8" ht="12.75" customHeight="1">
      <c r="A369" s="22">
        <v>42807</v>
      </c>
      <c r="B369" s="22"/>
      <c r="C369" s="25">
        <f>ROUND(14.06325,4)</f>
        <v>14.0633</v>
      </c>
      <c r="D369" s="25">
        <f>F369</f>
        <v>14.6122</v>
      </c>
      <c r="E369" s="25">
        <f>F369</f>
        <v>14.6122</v>
      </c>
      <c r="F369" s="25">
        <f>ROUND(14.6122,4)</f>
        <v>14.6122</v>
      </c>
      <c r="G369" s="24"/>
      <c r="H369" s="36"/>
    </row>
    <row r="370" spans="1:8" ht="12.75" customHeight="1">
      <c r="A370" s="22">
        <v>42905</v>
      </c>
      <c r="B370" s="22"/>
      <c r="C370" s="25">
        <f>ROUND(14.06325,4)</f>
        <v>14.0633</v>
      </c>
      <c r="D370" s="25">
        <f>F370</f>
        <v>14.8937</v>
      </c>
      <c r="E370" s="25">
        <f>F370</f>
        <v>14.8937</v>
      </c>
      <c r="F370" s="25">
        <f>ROUND(14.8937,4)</f>
        <v>14.8937</v>
      </c>
      <c r="G370" s="24"/>
      <c r="H370" s="36"/>
    </row>
    <row r="371" spans="1:8" ht="12.75" customHeight="1">
      <c r="A371" s="22">
        <v>42996</v>
      </c>
      <c r="B371" s="22"/>
      <c r="C371" s="25">
        <f>ROUND(14.06325,4)</f>
        <v>14.0633</v>
      </c>
      <c r="D371" s="25">
        <f>F371</f>
        <v>15.1627</v>
      </c>
      <c r="E371" s="25">
        <f>F371</f>
        <v>15.1627</v>
      </c>
      <c r="F371" s="25">
        <f>ROUND(15.1627,4)</f>
        <v>15.1627</v>
      </c>
      <c r="G371" s="24"/>
      <c r="H371" s="36"/>
    </row>
    <row r="372" spans="1:8" ht="12.75" customHeight="1">
      <c r="A372" s="22">
        <v>43087</v>
      </c>
      <c r="B372" s="22"/>
      <c r="C372" s="25">
        <f>ROUND(14.06325,4)</f>
        <v>14.0633</v>
      </c>
      <c r="D372" s="25">
        <f>F372</f>
        <v>15.438</v>
      </c>
      <c r="E372" s="25">
        <f>F372</f>
        <v>15.438</v>
      </c>
      <c r="F372" s="25">
        <f>ROUND(15.438,4)</f>
        <v>15.438</v>
      </c>
      <c r="G372" s="24"/>
      <c r="H372" s="36"/>
    </row>
    <row r="373" spans="1:8" ht="12.75" customHeight="1">
      <c r="A373" s="22">
        <v>43178</v>
      </c>
      <c r="B373" s="22"/>
      <c r="C373" s="25">
        <f>ROUND(14.06325,4)</f>
        <v>14.0633</v>
      </c>
      <c r="D373" s="25">
        <f>F373</f>
        <v>15.7132</v>
      </c>
      <c r="E373" s="25">
        <f>F373</f>
        <v>15.7132</v>
      </c>
      <c r="F373" s="25">
        <f>ROUND(15.7132,4)</f>
        <v>15.7132</v>
      </c>
      <c r="G373" s="24"/>
      <c r="H373" s="36"/>
    </row>
    <row r="374" spans="1:8" ht="12.75" customHeight="1">
      <c r="A374" s="22">
        <v>43269</v>
      </c>
      <c r="B374" s="22"/>
      <c r="C374" s="25">
        <f>ROUND(14.06325,4)</f>
        <v>14.0633</v>
      </c>
      <c r="D374" s="25">
        <f>F374</f>
        <v>15.9885</v>
      </c>
      <c r="E374" s="25">
        <f>F374</f>
        <v>15.9885</v>
      </c>
      <c r="F374" s="25">
        <f>ROUND(15.9885,4)</f>
        <v>15.9885</v>
      </c>
      <c r="G374" s="24"/>
      <c r="H374" s="36"/>
    </row>
    <row r="375" spans="1:8" ht="12.75" customHeight="1">
      <c r="A375" s="22">
        <v>43360</v>
      </c>
      <c r="B375" s="22"/>
      <c r="C375" s="25">
        <f>ROUND(14.06325,4)</f>
        <v>14.0633</v>
      </c>
      <c r="D375" s="25">
        <f>F375</f>
        <v>16.2715</v>
      </c>
      <c r="E375" s="25">
        <f>F375</f>
        <v>16.2715</v>
      </c>
      <c r="F375" s="25">
        <f>ROUND(16.2715,4)</f>
        <v>16.2715</v>
      </c>
      <c r="G375" s="24"/>
      <c r="H375" s="36"/>
    </row>
    <row r="376" spans="1:8" ht="12.75" customHeight="1">
      <c r="A376" s="22">
        <v>43448</v>
      </c>
      <c r="B376" s="22"/>
      <c r="C376" s="25">
        <f>ROUND(14.06325,4)</f>
        <v>14.0633</v>
      </c>
      <c r="D376" s="25">
        <f>F376</f>
        <v>16.5756</v>
      </c>
      <c r="E376" s="25">
        <f>F376</f>
        <v>16.5756</v>
      </c>
      <c r="F376" s="25">
        <f>ROUND(16.5756,4)</f>
        <v>16.5756</v>
      </c>
      <c r="G376" s="24"/>
      <c r="H376" s="36"/>
    </row>
    <row r="377" spans="1:8" ht="12.75" customHeight="1">
      <c r="A377" s="22">
        <v>43542</v>
      </c>
      <c r="B377" s="22"/>
      <c r="C377" s="25">
        <f>ROUND(14.06325,4)</f>
        <v>14.0633</v>
      </c>
      <c r="D377" s="25">
        <f>F377</f>
        <v>16.9005</v>
      </c>
      <c r="E377" s="25">
        <f>F377</f>
        <v>16.9005</v>
      </c>
      <c r="F377" s="25">
        <f>ROUND(16.9005,4)</f>
        <v>16.9005</v>
      </c>
      <c r="G377" s="24"/>
      <c r="H377" s="36"/>
    </row>
    <row r="378" spans="1:8" ht="12.75" customHeight="1">
      <c r="A378" s="22">
        <v>43630</v>
      </c>
      <c r="B378" s="22"/>
      <c r="C378" s="25">
        <f>ROUND(14.06325,4)</f>
        <v>14.0633</v>
      </c>
      <c r="D378" s="25">
        <f>F378</f>
        <v>17.2046</v>
      </c>
      <c r="E378" s="25">
        <f>F378</f>
        <v>17.2046</v>
      </c>
      <c r="F378" s="25">
        <f>ROUND(17.2046,4)</f>
        <v>17.2046</v>
      </c>
      <c r="G378" s="24"/>
      <c r="H378" s="36"/>
    </row>
    <row r="379" spans="1:8" ht="12.75" customHeight="1">
      <c r="A379" s="22">
        <v>43724</v>
      </c>
      <c r="B379" s="22"/>
      <c r="C379" s="25">
        <f>ROUND(14.06325,4)</f>
        <v>14.0633</v>
      </c>
      <c r="D379" s="25">
        <f>F379</f>
        <v>17.5295</v>
      </c>
      <c r="E379" s="25">
        <f>F379</f>
        <v>17.5295</v>
      </c>
      <c r="F379" s="25">
        <f>ROUND(17.5295,4)</f>
        <v>17.5295</v>
      </c>
      <c r="G379" s="24"/>
      <c r="H379" s="36"/>
    </row>
    <row r="380" spans="1:8" ht="12.75" customHeight="1">
      <c r="A380" s="22" t="s">
        <v>84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42632</v>
      </c>
      <c r="B381" s="22"/>
      <c r="C381" s="25">
        <f>ROUND(1.41866740643599,4)</f>
        <v>1.4187</v>
      </c>
      <c r="D381" s="25">
        <f>F381</f>
        <v>1.4047</v>
      </c>
      <c r="E381" s="25">
        <f>F381</f>
        <v>1.4047</v>
      </c>
      <c r="F381" s="25">
        <f>ROUND(1.4047,4)</f>
        <v>1.4047</v>
      </c>
      <c r="G381" s="24"/>
      <c r="H381" s="36"/>
    </row>
    <row r="382" spans="1:8" ht="12.75" customHeight="1">
      <c r="A382" s="22">
        <v>42723</v>
      </c>
      <c r="B382" s="22"/>
      <c r="C382" s="25">
        <f>ROUND(1.41866740643599,4)</f>
        <v>1.4187</v>
      </c>
      <c r="D382" s="25">
        <f>F382</f>
        <v>1.3444</v>
      </c>
      <c r="E382" s="25">
        <f>F382</f>
        <v>1.3444</v>
      </c>
      <c r="F382" s="25">
        <f>ROUND(1.3444,4)</f>
        <v>1.3444</v>
      </c>
      <c r="G382" s="24"/>
      <c r="H382" s="36"/>
    </row>
    <row r="383" spans="1:8" ht="12.75" customHeight="1">
      <c r="A383" s="22">
        <v>42807</v>
      </c>
      <c r="B383" s="22"/>
      <c r="C383" s="25">
        <f>ROUND(1.41866740643599,4)</f>
        <v>1.4187</v>
      </c>
      <c r="D383" s="25">
        <f>F383</f>
        <v>1.2939</v>
      </c>
      <c r="E383" s="25">
        <f>F383</f>
        <v>1.2939</v>
      </c>
      <c r="F383" s="25">
        <f>ROUND(1.2939,4)</f>
        <v>1.2939</v>
      </c>
      <c r="G383" s="24"/>
      <c r="H383" s="36"/>
    </row>
    <row r="384" spans="1:8" ht="12.75" customHeight="1">
      <c r="A384" s="22">
        <v>42905</v>
      </c>
      <c r="B384" s="22"/>
      <c r="C384" s="25">
        <f>ROUND(1.41866740643599,4)</f>
        <v>1.4187</v>
      </c>
      <c r="D384" s="25">
        <f>F384</f>
        <v>1.2402</v>
      </c>
      <c r="E384" s="25">
        <f>F384</f>
        <v>1.2402</v>
      </c>
      <c r="F384" s="25">
        <f>ROUND(1.2402,4)</f>
        <v>1.2402</v>
      </c>
      <c r="G384" s="24"/>
      <c r="H384" s="36"/>
    </row>
    <row r="385" spans="1:8" ht="12.75" customHeight="1">
      <c r="A385" s="22" t="s">
        <v>85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ROUND(567.115,3)</f>
        <v>567.115</v>
      </c>
      <c r="D386" s="27">
        <f>F386</f>
        <v>575.18</v>
      </c>
      <c r="E386" s="27">
        <f>F386</f>
        <v>575.18</v>
      </c>
      <c r="F386" s="27">
        <f>ROUND(575.18,3)</f>
        <v>575.18</v>
      </c>
      <c r="G386" s="24"/>
      <c r="H386" s="36"/>
    </row>
    <row r="387" spans="1:8" ht="12.75" customHeight="1">
      <c r="A387" s="22">
        <v>42768</v>
      </c>
      <c r="B387" s="22"/>
      <c r="C387" s="27">
        <f>ROUND(567.115,3)</f>
        <v>567.115</v>
      </c>
      <c r="D387" s="27">
        <f>F387</f>
        <v>586.329</v>
      </c>
      <c r="E387" s="27">
        <f>F387</f>
        <v>586.329</v>
      </c>
      <c r="F387" s="27">
        <f>ROUND(586.329,3)</f>
        <v>586.329</v>
      </c>
      <c r="G387" s="24"/>
      <c r="H387" s="36"/>
    </row>
    <row r="388" spans="1:8" ht="12.75" customHeight="1">
      <c r="A388" s="22">
        <v>42859</v>
      </c>
      <c r="B388" s="22"/>
      <c r="C388" s="27">
        <f>ROUND(567.115,3)</f>
        <v>567.115</v>
      </c>
      <c r="D388" s="27">
        <f>F388</f>
        <v>598.207</v>
      </c>
      <c r="E388" s="27">
        <f>F388</f>
        <v>598.207</v>
      </c>
      <c r="F388" s="27">
        <f>ROUND(598.207,3)</f>
        <v>598.207</v>
      </c>
      <c r="G388" s="24"/>
      <c r="H388" s="36"/>
    </row>
    <row r="389" spans="1:8" ht="12.75" customHeight="1">
      <c r="A389" s="22">
        <v>42950</v>
      </c>
      <c r="B389" s="22"/>
      <c r="C389" s="27">
        <f>ROUND(567.115,3)</f>
        <v>567.115</v>
      </c>
      <c r="D389" s="27">
        <f>F389</f>
        <v>610.821</v>
      </c>
      <c r="E389" s="27">
        <f>F389</f>
        <v>610.821</v>
      </c>
      <c r="F389" s="27">
        <f>ROUND(610.821,3)</f>
        <v>610.821</v>
      </c>
      <c r="G389" s="24"/>
      <c r="H389" s="36"/>
    </row>
    <row r="390" spans="1:8" ht="12.75" customHeight="1">
      <c r="A390" s="22" t="s">
        <v>86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ROUND(493.818,3)</f>
        <v>493.818</v>
      </c>
      <c r="D391" s="27">
        <f>F391</f>
        <v>500.84</v>
      </c>
      <c r="E391" s="27">
        <f>F391</f>
        <v>500.84</v>
      </c>
      <c r="F391" s="27">
        <f>ROUND(500.84,3)</f>
        <v>500.84</v>
      </c>
      <c r="G391" s="24"/>
      <c r="H391" s="36"/>
    </row>
    <row r="392" spans="1:8" ht="12.75" customHeight="1">
      <c r="A392" s="22">
        <v>42768</v>
      </c>
      <c r="B392" s="22"/>
      <c r="C392" s="27">
        <f>ROUND(493.818,3)</f>
        <v>493.818</v>
      </c>
      <c r="D392" s="27">
        <f>F392</f>
        <v>510.549</v>
      </c>
      <c r="E392" s="27">
        <f>F392</f>
        <v>510.549</v>
      </c>
      <c r="F392" s="27">
        <f>ROUND(510.549,3)</f>
        <v>510.549</v>
      </c>
      <c r="G392" s="24"/>
      <c r="H392" s="36"/>
    </row>
    <row r="393" spans="1:8" ht="12.75" customHeight="1">
      <c r="A393" s="22">
        <v>42859</v>
      </c>
      <c r="B393" s="22"/>
      <c r="C393" s="27">
        <f>ROUND(493.818,3)</f>
        <v>493.818</v>
      </c>
      <c r="D393" s="27">
        <f>F393</f>
        <v>520.891</v>
      </c>
      <c r="E393" s="27">
        <f>F393</f>
        <v>520.891</v>
      </c>
      <c r="F393" s="27">
        <f>ROUND(520.891,3)</f>
        <v>520.891</v>
      </c>
      <c r="G393" s="24"/>
      <c r="H393" s="36"/>
    </row>
    <row r="394" spans="1:8" ht="12.75" customHeight="1">
      <c r="A394" s="22">
        <v>42950</v>
      </c>
      <c r="B394" s="22"/>
      <c r="C394" s="27">
        <f>ROUND(493.818,3)</f>
        <v>493.818</v>
      </c>
      <c r="D394" s="27">
        <f>F394</f>
        <v>531.875</v>
      </c>
      <c r="E394" s="27">
        <f>F394</f>
        <v>531.875</v>
      </c>
      <c r="F394" s="27">
        <f>ROUND(531.875,3)</f>
        <v>531.875</v>
      </c>
      <c r="G394" s="24"/>
      <c r="H394" s="36"/>
    </row>
    <row r="395" spans="1:8" ht="12.75" customHeight="1">
      <c r="A395" s="22" t="s">
        <v>87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ROUND(568.671,3)</f>
        <v>568.671</v>
      </c>
      <c r="D396" s="27">
        <f>F396</f>
        <v>576.758</v>
      </c>
      <c r="E396" s="27">
        <f>F396</f>
        <v>576.758</v>
      </c>
      <c r="F396" s="27">
        <f>ROUND(576.758,3)</f>
        <v>576.758</v>
      </c>
      <c r="G396" s="24"/>
      <c r="H396" s="36"/>
    </row>
    <row r="397" spans="1:8" ht="12.75" customHeight="1">
      <c r="A397" s="22">
        <v>42768</v>
      </c>
      <c r="B397" s="22"/>
      <c r="C397" s="27">
        <f>ROUND(568.671,3)</f>
        <v>568.671</v>
      </c>
      <c r="D397" s="27">
        <f>F397</f>
        <v>587.938</v>
      </c>
      <c r="E397" s="27">
        <f>F397</f>
        <v>587.938</v>
      </c>
      <c r="F397" s="27">
        <f>ROUND(587.938,3)</f>
        <v>587.938</v>
      </c>
      <c r="G397" s="24"/>
      <c r="H397" s="36"/>
    </row>
    <row r="398" spans="1:8" ht="12.75" customHeight="1">
      <c r="A398" s="22">
        <v>42859</v>
      </c>
      <c r="B398" s="22"/>
      <c r="C398" s="27">
        <f>ROUND(568.671,3)</f>
        <v>568.671</v>
      </c>
      <c r="D398" s="27">
        <f>F398</f>
        <v>599.848</v>
      </c>
      <c r="E398" s="27">
        <f>F398</f>
        <v>599.848</v>
      </c>
      <c r="F398" s="27">
        <f>ROUND(599.848,3)</f>
        <v>599.848</v>
      </c>
      <c r="G398" s="24"/>
      <c r="H398" s="36"/>
    </row>
    <row r="399" spans="1:8" ht="12.75" customHeight="1">
      <c r="A399" s="22">
        <v>42950</v>
      </c>
      <c r="B399" s="22"/>
      <c r="C399" s="27">
        <f>ROUND(568.671,3)</f>
        <v>568.671</v>
      </c>
      <c r="D399" s="27">
        <f>F399</f>
        <v>612.497</v>
      </c>
      <c r="E399" s="27">
        <f>F399</f>
        <v>612.497</v>
      </c>
      <c r="F399" s="27">
        <f>ROUND(612.497,3)</f>
        <v>612.497</v>
      </c>
      <c r="G399" s="24"/>
      <c r="H399" s="36"/>
    </row>
    <row r="400" spans="1:8" ht="12.75" customHeight="1">
      <c r="A400" s="22" t="s">
        <v>88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ROUND(518.408,3)</f>
        <v>518.408</v>
      </c>
      <c r="D401" s="27">
        <f>F401</f>
        <v>525.78</v>
      </c>
      <c r="E401" s="27">
        <f>F401</f>
        <v>525.78</v>
      </c>
      <c r="F401" s="27">
        <f>ROUND(525.78,3)</f>
        <v>525.78</v>
      </c>
      <c r="G401" s="24"/>
      <c r="H401" s="36"/>
    </row>
    <row r="402" spans="1:8" ht="12.75" customHeight="1">
      <c r="A402" s="22">
        <v>42768</v>
      </c>
      <c r="B402" s="22"/>
      <c r="C402" s="27">
        <f>ROUND(518.408,3)</f>
        <v>518.408</v>
      </c>
      <c r="D402" s="27">
        <f>F402</f>
        <v>535.972</v>
      </c>
      <c r="E402" s="27">
        <f>F402</f>
        <v>535.972</v>
      </c>
      <c r="F402" s="27">
        <f>ROUND(535.972,3)</f>
        <v>535.972</v>
      </c>
      <c r="G402" s="24"/>
      <c r="H402" s="36"/>
    </row>
    <row r="403" spans="1:8" ht="12.75" customHeight="1">
      <c r="A403" s="22">
        <v>42859</v>
      </c>
      <c r="B403" s="22"/>
      <c r="C403" s="27">
        <f>ROUND(518.408,3)</f>
        <v>518.408</v>
      </c>
      <c r="D403" s="27">
        <f>F403</f>
        <v>546.83</v>
      </c>
      <c r="E403" s="27">
        <f>F403</f>
        <v>546.83</v>
      </c>
      <c r="F403" s="27">
        <f>ROUND(546.83,3)</f>
        <v>546.83</v>
      </c>
      <c r="G403" s="24"/>
      <c r="H403" s="36"/>
    </row>
    <row r="404" spans="1:8" ht="12.75" customHeight="1">
      <c r="A404" s="22">
        <v>42950</v>
      </c>
      <c r="B404" s="22"/>
      <c r="C404" s="27">
        <f>ROUND(518.408,3)</f>
        <v>518.408</v>
      </c>
      <c r="D404" s="27">
        <f>F404</f>
        <v>558.36</v>
      </c>
      <c r="E404" s="27">
        <f>F404</f>
        <v>558.36</v>
      </c>
      <c r="F404" s="27">
        <f>ROUND(558.36,3)</f>
        <v>558.36</v>
      </c>
      <c r="G404" s="24"/>
      <c r="H404" s="36"/>
    </row>
    <row r="405" spans="1:8" ht="12.75" customHeight="1">
      <c r="A405" s="22" t="s">
        <v>89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ROUND(246.599144554446,3)</f>
        <v>246.599</v>
      </c>
      <c r="D406" s="27">
        <f>F406</f>
        <v>250.118</v>
      </c>
      <c r="E406" s="27">
        <f>F406</f>
        <v>250.118</v>
      </c>
      <c r="F406" s="27">
        <f>ROUND(250.118,3)</f>
        <v>250.118</v>
      </c>
      <c r="G406" s="24"/>
      <c r="H406" s="36"/>
    </row>
    <row r="407" spans="1:8" ht="12.75" customHeight="1">
      <c r="A407" s="22">
        <v>42768</v>
      </c>
      <c r="B407" s="22"/>
      <c r="C407" s="27">
        <f>ROUND(246.599144554446,3)</f>
        <v>246.599</v>
      </c>
      <c r="D407" s="27">
        <f>F407</f>
        <v>254.981</v>
      </c>
      <c r="E407" s="27">
        <f>F407</f>
        <v>254.981</v>
      </c>
      <c r="F407" s="27">
        <f>ROUND(254.981,3)</f>
        <v>254.981</v>
      </c>
      <c r="G407" s="24"/>
      <c r="H407" s="36"/>
    </row>
    <row r="408" spans="1:8" ht="12.75" customHeight="1">
      <c r="A408" s="22">
        <v>42859</v>
      </c>
      <c r="B408" s="22"/>
      <c r="C408" s="27">
        <f>ROUND(246.599144554446,3)</f>
        <v>246.599</v>
      </c>
      <c r="D408" s="27">
        <f>F408</f>
        <v>260.161</v>
      </c>
      <c r="E408" s="27">
        <f>F408</f>
        <v>260.161</v>
      </c>
      <c r="F408" s="27">
        <f>ROUND(260.161,3)</f>
        <v>260.161</v>
      </c>
      <c r="G408" s="24"/>
      <c r="H408" s="36"/>
    </row>
    <row r="409" spans="1:8" ht="12.75" customHeight="1">
      <c r="A409" s="22">
        <v>42950</v>
      </c>
      <c r="B409" s="22"/>
      <c r="C409" s="27">
        <f>ROUND(246.599144554446,3)</f>
        <v>246.599</v>
      </c>
      <c r="D409" s="27">
        <f>F409</f>
        <v>265.662</v>
      </c>
      <c r="E409" s="27">
        <f>F409</f>
        <v>265.662</v>
      </c>
      <c r="F409" s="27">
        <f>ROUND(265.662,3)</f>
        <v>265.662</v>
      </c>
      <c r="G409" s="24"/>
      <c r="H409" s="36"/>
    </row>
    <row r="410" spans="1:8" ht="12.75" customHeight="1">
      <c r="A410" s="22" t="s">
        <v>90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42677</v>
      </c>
      <c r="B411" s="22"/>
      <c r="C411" s="27">
        <f>ROUND(667.904817216144,3)</f>
        <v>667.905</v>
      </c>
      <c r="D411" s="27">
        <f>F411</f>
        <v>677.442</v>
      </c>
      <c r="E411" s="27">
        <f>F411</f>
        <v>677.442</v>
      </c>
      <c r="F411" s="27">
        <f>ROUND(677.442,3)</f>
        <v>677.442</v>
      </c>
      <c r="G411" s="24"/>
      <c r="H411" s="36"/>
    </row>
    <row r="412" spans="1:8" ht="12.75" customHeight="1">
      <c r="A412" s="22">
        <v>42768</v>
      </c>
      <c r="B412" s="22"/>
      <c r="C412" s="27">
        <f>ROUND(667.904817216144,3)</f>
        <v>667.905</v>
      </c>
      <c r="D412" s="27">
        <f>F412</f>
        <v>690.604</v>
      </c>
      <c r="E412" s="27">
        <f>F412</f>
        <v>690.604</v>
      </c>
      <c r="F412" s="27">
        <f>ROUND(690.604,3)</f>
        <v>690.604</v>
      </c>
      <c r="G412" s="24"/>
      <c r="H412" s="36"/>
    </row>
    <row r="413" spans="1:8" ht="12.75" customHeight="1">
      <c r="A413" s="22">
        <v>42859</v>
      </c>
      <c r="B413" s="22"/>
      <c r="C413" s="27">
        <f>ROUND(667.904817216144,3)</f>
        <v>667.905</v>
      </c>
      <c r="D413" s="27">
        <f>F413</f>
        <v>704.199</v>
      </c>
      <c r="E413" s="27">
        <f>F413</f>
        <v>704.199</v>
      </c>
      <c r="F413" s="27">
        <f>ROUND(704.199,3)</f>
        <v>704.199</v>
      </c>
      <c r="G413" s="24"/>
      <c r="H413" s="36"/>
    </row>
    <row r="414" spans="1:8" ht="12.75" customHeight="1">
      <c r="A414" s="22">
        <v>42950</v>
      </c>
      <c r="B414" s="22"/>
      <c r="C414" s="27">
        <f>ROUND(667.904817216144,3)</f>
        <v>667.905</v>
      </c>
      <c r="D414" s="27">
        <f>F414</f>
        <v>717.975</v>
      </c>
      <c r="E414" s="27">
        <f>F414</f>
        <v>717.975</v>
      </c>
      <c r="F414" s="27">
        <f>ROUND(717.975,3)</f>
        <v>717.975</v>
      </c>
      <c r="G414" s="24"/>
      <c r="H414" s="36"/>
    </row>
    <row r="415" spans="1:8" ht="12.75" customHeight="1">
      <c r="A415" s="22" t="s">
        <v>91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42632</v>
      </c>
      <c r="B416" s="22"/>
      <c r="C416" s="24">
        <f>ROUND(24695.79,2)</f>
        <v>24695.79</v>
      </c>
      <c r="D416" s="24">
        <f>F416</f>
        <v>24808.48</v>
      </c>
      <c r="E416" s="24">
        <f>F416</f>
        <v>24808.48</v>
      </c>
      <c r="F416" s="24">
        <f>ROUND(24808.48,2)</f>
        <v>24808.48</v>
      </c>
      <c r="G416" s="24"/>
      <c r="H416" s="36"/>
    </row>
    <row r="417" spans="1:8" ht="12.75" customHeight="1">
      <c r="A417" s="22">
        <v>42723</v>
      </c>
      <c r="B417" s="22"/>
      <c r="C417" s="24">
        <f>ROUND(24695.79,2)</f>
        <v>24695.79</v>
      </c>
      <c r="D417" s="24">
        <f>F417</f>
        <v>25283.74</v>
      </c>
      <c r="E417" s="24">
        <f>F417</f>
        <v>25283.74</v>
      </c>
      <c r="F417" s="24">
        <f>ROUND(25283.74,2)</f>
        <v>25283.74</v>
      </c>
      <c r="G417" s="24"/>
      <c r="H417" s="36"/>
    </row>
    <row r="418" spans="1:8" ht="12.75" customHeight="1">
      <c r="A418" s="22">
        <v>42807</v>
      </c>
      <c r="B418" s="22"/>
      <c r="C418" s="24">
        <f>ROUND(24695.79,2)</f>
        <v>24695.79</v>
      </c>
      <c r="D418" s="24">
        <f>F418</f>
        <v>25732.86</v>
      </c>
      <c r="E418" s="24">
        <f>F418</f>
        <v>25732.86</v>
      </c>
      <c r="F418" s="24">
        <f>ROUND(25732.86,2)</f>
        <v>25732.86</v>
      </c>
      <c r="G418" s="24"/>
      <c r="H418" s="36"/>
    </row>
    <row r="419" spans="1:8" ht="12.75" customHeight="1">
      <c r="A419" s="22" t="s">
        <v>92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42634</v>
      </c>
      <c r="B420" s="22"/>
      <c r="C420" s="27">
        <f>ROUND(7.358,3)</f>
        <v>7.358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42662</v>
      </c>
      <c r="B421" s="22"/>
      <c r="C421" s="27">
        <f>ROUND(7.358,3)</f>
        <v>7.358</v>
      </c>
      <c r="D421" s="27">
        <f>ROUND(7.55,3)</f>
        <v>7.55</v>
      </c>
      <c r="E421" s="27">
        <f>ROUND(7.45,3)</f>
        <v>7.45</v>
      </c>
      <c r="F421" s="27">
        <f>ROUND(7.5,3)</f>
        <v>7.5</v>
      </c>
      <c r="G421" s="24"/>
      <c r="H421" s="36"/>
    </row>
    <row r="422" spans="1:8" ht="12.75" customHeight="1">
      <c r="A422" s="22">
        <v>42690</v>
      </c>
      <c r="B422" s="22"/>
      <c r="C422" s="27">
        <f>ROUND(7.358,3)</f>
        <v>7.358</v>
      </c>
      <c r="D422" s="27">
        <f>ROUND(7.56,3)</f>
        <v>7.56</v>
      </c>
      <c r="E422" s="27">
        <f>ROUND(7.46,3)</f>
        <v>7.46</v>
      </c>
      <c r="F422" s="27">
        <f>ROUND(7.51,3)</f>
        <v>7.51</v>
      </c>
      <c r="G422" s="24"/>
      <c r="H422" s="36"/>
    </row>
    <row r="423" spans="1:8" ht="12.75" customHeight="1">
      <c r="A423" s="22">
        <v>42725</v>
      </c>
      <c r="B423" s="22"/>
      <c r="C423" s="27">
        <f>ROUND(7.358,3)</f>
        <v>7.358</v>
      </c>
      <c r="D423" s="27">
        <f>ROUND(7.63,3)</f>
        <v>7.63</v>
      </c>
      <c r="E423" s="27">
        <f>ROUND(7.53,3)</f>
        <v>7.53</v>
      </c>
      <c r="F423" s="27">
        <f>ROUND(7.58,3)</f>
        <v>7.58</v>
      </c>
      <c r="G423" s="24"/>
      <c r="H423" s="36"/>
    </row>
    <row r="424" spans="1:8" ht="12.75" customHeight="1">
      <c r="A424" s="22">
        <v>42753</v>
      </c>
      <c r="B424" s="22"/>
      <c r="C424" s="27">
        <f>ROUND(7.358,3)</f>
        <v>7.358</v>
      </c>
      <c r="D424" s="27">
        <v>7.64</v>
      </c>
      <c r="E424" s="27">
        <v>7.54</v>
      </c>
      <c r="F424" s="27">
        <f>ROUND(7.59,3)</f>
        <v>7.59</v>
      </c>
      <c r="G424" s="24"/>
      <c r="H424" s="36"/>
    </row>
    <row r="425" spans="1:8" ht="12.75" customHeight="1">
      <c r="A425" s="22">
        <v>42781</v>
      </c>
      <c r="B425" s="22"/>
      <c r="C425" s="27">
        <f>ROUND(7.358,3)</f>
        <v>7.358</v>
      </c>
      <c r="D425" s="27">
        <f>ROUND(7.69,3)</f>
        <v>7.69</v>
      </c>
      <c r="E425" s="27">
        <f>ROUND(7.59,3)</f>
        <v>7.59</v>
      </c>
      <c r="F425" s="27">
        <f>ROUND(7.64,3)</f>
        <v>7.64</v>
      </c>
      <c r="G425" s="24"/>
      <c r="H425" s="36"/>
    </row>
    <row r="426" spans="1:8" ht="12.75" customHeight="1">
      <c r="A426" s="22">
        <v>42809</v>
      </c>
      <c r="B426" s="22"/>
      <c r="C426" s="27">
        <f>ROUND(7.358,3)</f>
        <v>7.358</v>
      </c>
      <c r="D426" s="27">
        <f>ROUND(7.74,3)</f>
        <v>7.74</v>
      </c>
      <c r="E426" s="27">
        <f>ROUND(7.64,3)</f>
        <v>7.64</v>
      </c>
      <c r="F426" s="27">
        <f>ROUND(7.69,3)</f>
        <v>7.69</v>
      </c>
      <c r="G426" s="24"/>
      <c r="H426" s="36"/>
    </row>
    <row r="427" spans="1:8" ht="12.75" customHeight="1">
      <c r="A427" s="22">
        <v>42907</v>
      </c>
      <c r="B427" s="22"/>
      <c r="C427" s="27">
        <f>ROUND(7.358,3)</f>
        <v>7.358</v>
      </c>
      <c r="D427" s="27">
        <f>ROUND(7.81,3)</f>
        <v>7.81</v>
      </c>
      <c r="E427" s="27">
        <f>ROUND(7.71,3)</f>
        <v>7.71</v>
      </c>
      <c r="F427" s="27">
        <f>ROUND(7.76,3)</f>
        <v>7.76</v>
      </c>
      <c r="G427" s="24"/>
      <c r="H427" s="36"/>
    </row>
    <row r="428" spans="1:8" ht="12.75" customHeight="1">
      <c r="A428" s="22">
        <v>42998</v>
      </c>
      <c r="B428" s="22"/>
      <c r="C428" s="27">
        <f>ROUND(7.358,3)</f>
        <v>7.358</v>
      </c>
      <c r="D428" s="27">
        <f>ROUND(7.83,3)</f>
        <v>7.83</v>
      </c>
      <c r="E428" s="27">
        <f>ROUND(7.73,3)</f>
        <v>7.73</v>
      </c>
      <c r="F428" s="27">
        <f>ROUND(7.78,3)</f>
        <v>7.78</v>
      </c>
      <c r="G428" s="24"/>
      <c r="H428" s="36"/>
    </row>
    <row r="429" spans="1:8" ht="12.75" customHeight="1">
      <c r="A429" s="22">
        <v>43089</v>
      </c>
      <c r="B429" s="22"/>
      <c r="C429" s="27">
        <f>ROUND(7.358,3)</f>
        <v>7.358</v>
      </c>
      <c r="D429" s="27">
        <f>ROUND(7.84,3)</f>
        <v>7.84</v>
      </c>
      <c r="E429" s="27">
        <f>ROUND(7.74,3)</f>
        <v>7.74</v>
      </c>
      <c r="F429" s="27">
        <f>ROUND(7.79,3)</f>
        <v>7.79</v>
      </c>
      <c r="G429" s="24"/>
      <c r="H429" s="36"/>
    </row>
    <row r="430" spans="1:8" ht="12.75" customHeight="1">
      <c r="A430" s="22">
        <v>43179</v>
      </c>
      <c r="B430" s="22"/>
      <c r="C430" s="27">
        <f>ROUND(7.358,3)</f>
        <v>7.358</v>
      </c>
      <c r="D430" s="27">
        <f>ROUND(7.85,3)</f>
        <v>7.85</v>
      </c>
      <c r="E430" s="27">
        <f>ROUND(7.75,3)</f>
        <v>7.75</v>
      </c>
      <c r="F430" s="27">
        <f>ROUND(7.8,3)</f>
        <v>7.8</v>
      </c>
      <c r="G430" s="24"/>
      <c r="H430" s="36"/>
    </row>
    <row r="431" spans="1:8" ht="12.75" customHeight="1">
      <c r="A431" s="22">
        <v>43269</v>
      </c>
      <c r="B431" s="22"/>
      <c r="C431" s="27">
        <f>ROUND(7.358,3)</f>
        <v>7.358</v>
      </c>
      <c r="D431" s="27">
        <f>ROUND(7.86,3)</f>
        <v>7.86</v>
      </c>
      <c r="E431" s="27">
        <f>ROUND(7.76,3)</f>
        <v>7.76</v>
      </c>
      <c r="F431" s="27">
        <f>ROUND(7.81,3)</f>
        <v>7.81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42677</v>
      </c>
      <c r="B433" s="22"/>
      <c r="C433" s="27">
        <f>ROUND(516.631,3)</f>
        <v>516.631</v>
      </c>
      <c r="D433" s="27">
        <f>F433</f>
        <v>523.978</v>
      </c>
      <c r="E433" s="27">
        <f>F433</f>
        <v>523.978</v>
      </c>
      <c r="F433" s="27">
        <f>ROUND(523.978,3)</f>
        <v>523.978</v>
      </c>
      <c r="G433" s="24"/>
      <c r="H433" s="36"/>
    </row>
    <row r="434" spans="1:8" ht="12.75" customHeight="1">
      <c r="A434" s="22">
        <v>42768</v>
      </c>
      <c r="B434" s="22"/>
      <c r="C434" s="27">
        <f>ROUND(516.631,3)</f>
        <v>516.631</v>
      </c>
      <c r="D434" s="27">
        <f>F434</f>
        <v>534.135</v>
      </c>
      <c r="E434" s="27">
        <f>F434</f>
        <v>534.135</v>
      </c>
      <c r="F434" s="27">
        <f>ROUND(534.135,3)</f>
        <v>534.135</v>
      </c>
      <c r="G434" s="24"/>
      <c r="H434" s="36"/>
    </row>
    <row r="435" spans="1:8" ht="12.75" customHeight="1">
      <c r="A435" s="22">
        <v>42859</v>
      </c>
      <c r="B435" s="22"/>
      <c r="C435" s="27">
        <f>ROUND(516.631,3)</f>
        <v>516.631</v>
      </c>
      <c r="D435" s="27">
        <f>F435</f>
        <v>544.955</v>
      </c>
      <c r="E435" s="27">
        <f>F435</f>
        <v>544.955</v>
      </c>
      <c r="F435" s="27">
        <f>ROUND(544.955,3)</f>
        <v>544.955</v>
      </c>
      <c r="G435" s="24"/>
      <c r="H435" s="36"/>
    </row>
    <row r="436" spans="1:8" ht="12.75" customHeight="1">
      <c r="A436" s="22">
        <v>42950</v>
      </c>
      <c r="B436" s="22"/>
      <c r="C436" s="27">
        <f>ROUND(516.631,3)</f>
        <v>516.631</v>
      </c>
      <c r="D436" s="27">
        <f>F436</f>
        <v>556.446</v>
      </c>
      <c r="E436" s="27">
        <f>F436</f>
        <v>556.446</v>
      </c>
      <c r="F436" s="27">
        <f>ROUND(556.446,3)</f>
        <v>556.446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6">
        <f>ROUND(99.888902638067,5)</f>
        <v>99.8889</v>
      </c>
      <c r="D438" s="26">
        <f>F438</f>
        <v>100.09486</v>
      </c>
      <c r="E438" s="26">
        <f>F438</f>
        <v>100.09486</v>
      </c>
      <c r="F438" s="26">
        <f>ROUND(100.09486223106,5)</f>
        <v>100.09486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6">
        <f>ROUND(99.888902638067,5)</f>
        <v>99.8889</v>
      </c>
      <c r="D440" s="26">
        <f>F440</f>
        <v>100.08</v>
      </c>
      <c r="E440" s="26">
        <f>F440</f>
        <v>100.08</v>
      </c>
      <c r="F440" s="26">
        <f>ROUND(100.080001243278,5)</f>
        <v>100.08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6">
        <f>ROUND(99.888902638067,5)</f>
        <v>99.8889</v>
      </c>
      <c r="D442" s="26">
        <f>F442</f>
        <v>99.76721</v>
      </c>
      <c r="E442" s="26">
        <f>F442</f>
        <v>99.76721</v>
      </c>
      <c r="F442" s="26">
        <f>ROUND(99.7672093327846,5)</f>
        <v>99.76721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6">
        <f>ROUND(99.888902638067,5)</f>
        <v>99.8889</v>
      </c>
      <c r="D444" s="26">
        <f>F444</f>
        <v>99.8889</v>
      </c>
      <c r="E444" s="26">
        <f>F444</f>
        <v>99.8889</v>
      </c>
      <c r="F444" s="26">
        <f>ROUND(99.888902638067,5)</f>
        <v>99.8889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ROUND(99.4847491923634,5)</f>
        <v>99.48475</v>
      </c>
      <c r="D446" s="26">
        <f>F446</f>
        <v>100.23859</v>
      </c>
      <c r="E446" s="26">
        <f>F446</f>
        <v>100.23859</v>
      </c>
      <c r="F446" s="26">
        <f>ROUND(100.238585712855,5)</f>
        <v>100.23859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ROUND(99.4847491923634,5)</f>
        <v>99.48475</v>
      </c>
      <c r="D448" s="26">
        <f>F448</f>
        <v>99.59367</v>
      </c>
      <c r="E448" s="26">
        <f>F448</f>
        <v>99.59367</v>
      </c>
      <c r="F448" s="26">
        <f>ROUND(99.5936740730861,5)</f>
        <v>99.59367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6">
        <f>ROUND(99.4847491923634,5)</f>
        <v>99.48475</v>
      </c>
      <c r="D450" s="26">
        <f>F450</f>
        <v>99.33291</v>
      </c>
      <c r="E450" s="26">
        <f>F450</f>
        <v>99.33291</v>
      </c>
      <c r="F450" s="26">
        <f>ROUND(99.3329100246717,5)</f>
        <v>99.33291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6">
        <f>ROUND(99.4847491923634,5)</f>
        <v>99.48475</v>
      </c>
      <c r="D452" s="26">
        <f>F452</f>
        <v>99.48475</v>
      </c>
      <c r="E452" s="26">
        <f>F452</f>
        <v>99.48475</v>
      </c>
      <c r="F452" s="26">
        <f>ROUND(99.4847491923634,5)</f>
        <v>99.48475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6">
        <f>ROUND(98.1416693355367,5)</f>
        <v>98.14167</v>
      </c>
      <c r="D454" s="26">
        <f>F454</f>
        <v>99.01977</v>
      </c>
      <c r="E454" s="26">
        <f>F454</f>
        <v>99.01977</v>
      </c>
      <c r="F454" s="26">
        <f>ROUND(99.01976565963,5)</f>
        <v>99.01977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6">
        <f>ROUND(98.1416693355367,5)</f>
        <v>98.14167</v>
      </c>
      <c r="D456" s="26">
        <f>F456</f>
        <v>98.42911</v>
      </c>
      <c r="E456" s="26">
        <f>F456</f>
        <v>98.42911</v>
      </c>
      <c r="F456" s="26">
        <f>ROUND(98.429106625071,5)</f>
        <v>98.42911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6">
        <f>ROUND(98.1416693355367,5)</f>
        <v>98.14167</v>
      </c>
      <c r="D458" s="26">
        <f>F458</f>
        <v>97.80337</v>
      </c>
      <c r="E458" s="26">
        <f>F458</f>
        <v>97.80337</v>
      </c>
      <c r="F458" s="26">
        <f>ROUND(97.8033652984985,5)</f>
        <v>97.80337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6">
        <f>ROUND(98.1416693355367,5)</f>
        <v>98.14167</v>
      </c>
      <c r="D460" s="26">
        <f>F460</f>
        <v>98.14167</v>
      </c>
      <c r="E460" s="26">
        <f>F460</f>
        <v>98.14167</v>
      </c>
      <c r="F460" s="26">
        <f>ROUND(98.1416693355367,5)</f>
        <v>98.14167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6">
        <f>ROUND(97.7010871961217,5)</f>
        <v>97.70109</v>
      </c>
      <c r="D462" s="26">
        <f>F462</f>
        <v>99.64981</v>
      </c>
      <c r="E462" s="26">
        <f>F462</f>
        <v>99.64981</v>
      </c>
      <c r="F462" s="26">
        <f>ROUND(99.6498055499067,5)</f>
        <v>99.64981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6">
        <f>ROUND(97.7010871961217,5)</f>
        <v>97.70109</v>
      </c>
      <c r="D464" s="26">
        <f>F464</f>
        <v>96.79229</v>
      </c>
      <c r="E464" s="26">
        <f>F464</f>
        <v>96.79229</v>
      </c>
      <c r="F464" s="26">
        <f>ROUND(96.7922862668712,5)</f>
        <v>96.79229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46188</v>
      </c>
      <c r="B466" s="22"/>
      <c r="C466" s="26">
        <f>ROUND(97.7010871961217,5)</f>
        <v>97.70109</v>
      </c>
      <c r="D466" s="26">
        <f>F466</f>
        <v>95.60764</v>
      </c>
      <c r="E466" s="26">
        <f>F466</f>
        <v>95.60764</v>
      </c>
      <c r="F466" s="26">
        <f>ROUND(95.6076388650062,5)</f>
        <v>95.60764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46286</v>
      </c>
      <c r="B468" s="32"/>
      <c r="C468" s="33">
        <f>ROUND(97.7010871961217,5)</f>
        <v>97.70109</v>
      </c>
      <c r="D468" s="33">
        <f>F468</f>
        <v>97.70109</v>
      </c>
      <c r="E468" s="33">
        <f>F468</f>
        <v>97.70109</v>
      </c>
      <c r="F468" s="33">
        <f>ROUND(97.7010871961217,5)</f>
        <v>97.70109</v>
      </c>
      <c r="G468" s="34"/>
      <c r="H468" s="37"/>
    </row>
  </sheetData>
  <sheetProtection/>
  <mergeCells count="467"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2016-08-26T15:42:13Z</dcterms:modified>
  <cp:category/>
  <cp:version/>
  <cp:contentType/>
  <cp:contentStatus/>
</cp:coreProperties>
</file>