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<sst xmlns="http://schemas.openxmlformats.org/spreadsheetml/2006/main" count="115" uniqueCount="115">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</sst>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L16" sqref="L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42704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ROUND(2.02,5)</f>
        <v>2.02</v>
      </c>
      <c r="D6" s="24">
        <f>F6</f>
        <v>2.02</v>
      </c>
      <c r="E6" s="24">
        <f>F6</f>
        <v>2.02</v>
      </c>
      <c r="F6" s="24">
        <f>ROUND(2.02,5)</f>
        <v>2.02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ROUND(2.02,5)</f>
        <v>2.02</v>
      </c>
      <c r="D8" s="24">
        <f>F8</f>
        <v>2.02</v>
      </c>
      <c r="E8" s="24">
        <f>F8</f>
        <v>2.02</v>
      </c>
      <c r="F8" s="24">
        <f>ROUND(2.02,5)</f>
        <v>2.02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ROUND(2.07,5)</f>
        <v>2.07</v>
      </c>
      <c r="D10" s="24">
        <f>F10</f>
        <v>2.07</v>
      </c>
      <c r="E10" s="24">
        <f>F10</f>
        <v>2.07</v>
      </c>
      <c r="F10" s="24">
        <f>ROUND(2.07,5)</f>
        <v>2.07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ROUND(10.625,5)</f>
        <v>10.625</v>
      </c>
      <c r="D14" s="24">
        <f>F14</f>
        <v>10.625</v>
      </c>
      <c r="E14" s="24">
        <f>F14</f>
        <v>10.625</v>
      </c>
      <c r="F14" s="24">
        <f>ROUND(10.625,5)</f>
        <v>10.625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ROUND(8.73,5)</f>
        <v>8.73</v>
      </c>
      <c r="D16" s="24">
        <f>F16</f>
        <v>8.73</v>
      </c>
      <c r="E16" s="24">
        <f>F16</f>
        <v>8.73</v>
      </c>
      <c r="F16" s="24">
        <f>ROUND(8.73,5)</f>
        <v>8.73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ROUND(9.02,3)</f>
        <v>9.02</v>
      </c>
      <c r="D18" s="29">
        <f>F18</f>
        <v>9.02</v>
      </c>
      <c r="E18" s="29">
        <f>F18</f>
        <v>9.02</v>
      </c>
      <c r="F18" s="29">
        <f>ROUND(9.02,3)</f>
        <v>9.02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ROUND(2.075,3)</f>
        <v>2.075</v>
      </c>
      <c r="D20" s="29">
        <f>F20</f>
        <v>2.075</v>
      </c>
      <c r="E20" s="29">
        <f>F20</f>
        <v>2.075</v>
      </c>
      <c r="F20" s="29">
        <f>ROUND(2.075,3)</f>
        <v>2.075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ROUND(2.06,3)</f>
        <v>2.06</v>
      </c>
      <c r="D22" s="29">
        <f>F22</f>
        <v>2.06</v>
      </c>
      <c r="E22" s="29">
        <f>F22</f>
        <v>2.06</v>
      </c>
      <c r="F22" s="29">
        <f>ROUND(2.06,3)</f>
        <v>2.06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ROUND(7.78,3)</f>
        <v>7.78</v>
      </c>
      <c r="D24" s="29">
        <f>F24</f>
        <v>7.78</v>
      </c>
      <c r="E24" s="29">
        <f>F24</f>
        <v>7.78</v>
      </c>
      <c r="F24" s="29">
        <f>ROUND(7.78,3)</f>
        <v>7.78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ROUND(7.99,3)</f>
        <v>7.99</v>
      </c>
      <c r="D26" s="29">
        <f>F26</f>
        <v>7.99</v>
      </c>
      <c r="E26" s="29">
        <f>F26</f>
        <v>7.99</v>
      </c>
      <c r="F26" s="29">
        <f>ROUND(7.99,3)</f>
        <v>7.99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ROUND(8.26,3)</f>
        <v>8.26</v>
      </c>
      <c r="D28" s="29">
        <f>F28</f>
        <v>8.26</v>
      </c>
      <c r="E28" s="29">
        <f>F28</f>
        <v>8.26</v>
      </c>
      <c r="F28" s="29">
        <f>ROUND(8.26,3)</f>
        <v>8.26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ROUND(8.45,3)</f>
        <v>8.45</v>
      </c>
      <c r="D30" s="29">
        <f>F30</f>
        <v>8.45</v>
      </c>
      <c r="E30" s="29">
        <f>F30</f>
        <v>8.45</v>
      </c>
      <c r="F30" s="29">
        <f>ROUND(8.45,3)</f>
        <v>8.45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ROUND(9.63,3)</f>
        <v>9.63</v>
      </c>
      <c r="D32" s="29">
        <f>F32</f>
        <v>9.63</v>
      </c>
      <c r="E32" s="29">
        <f>F32</f>
        <v>9.63</v>
      </c>
      <c r="F32" s="29">
        <f>ROUND(9.63,3)</f>
        <v>9.63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ROUND(4.1,5)</f>
        <v>4.1</v>
      </c>
      <c r="D36" s="24">
        <f>F36</f>
        <v>4.1</v>
      </c>
      <c r="E36" s="24">
        <f>F36</f>
        <v>4.1</v>
      </c>
      <c r="F36" s="24">
        <f>ROUND(4.1,5)</f>
        <v>4.1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ROUND(2.06,3)</f>
        <v>2.06</v>
      </c>
      <c r="D38" s="29">
        <f>F38</f>
        <v>2.06</v>
      </c>
      <c r="E38" s="29">
        <f>F38</f>
        <v>2.06</v>
      </c>
      <c r="F38" s="29">
        <f>ROUND(2.06,3)</f>
        <v>2.06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ROUND(9.435,3)</f>
        <v>9.435</v>
      </c>
      <c r="D40" s="29">
        <f>F40</f>
        <v>9.435</v>
      </c>
      <c r="E40" s="29">
        <f>F40</f>
        <v>9.435</v>
      </c>
      <c r="F40" s="29">
        <f>ROUND(9.435,3)</f>
        <v>9.435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ROUND(2.02,5)</f>
        <v>2.02</v>
      </c>
      <c r="D42" s="24">
        <f>F42</f>
        <v>128.19353</v>
      </c>
      <c r="E42" s="24">
        <f>F42</f>
        <v>128.19353</v>
      </c>
      <c r="F42" s="24">
        <f>ROUND(128.19353,5)</f>
        <v>128.19353</v>
      </c>
      <c r="G42" s="25"/>
      <c r="H42" s="26"/>
    </row>
    <row r="43" spans="1:8" ht="12.75" customHeight="1">
      <c r="A43" s="23">
        <v>42859</v>
      </c>
      <c r="B43" s="23"/>
      <c r="C43" s="24">
        <f>ROUND(2.02,5)</f>
        <v>2.02</v>
      </c>
      <c r="D43" s="24">
        <f>F43</f>
        <v>130.69193</v>
      </c>
      <c r="E43" s="24">
        <f>F43</f>
        <v>130.69193</v>
      </c>
      <c r="F43" s="24">
        <f>ROUND(130.69193,5)</f>
        <v>130.69193</v>
      </c>
      <c r="G43" s="25"/>
      <c r="H43" s="26"/>
    </row>
    <row r="44" spans="1:8" ht="12.75" customHeight="1">
      <c r="A44" s="23">
        <v>42950</v>
      </c>
      <c r="B44" s="23"/>
      <c r="C44" s="24">
        <f>ROUND(2.02,5)</f>
        <v>2.02</v>
      </c>
      <c r="D44" s="24">
        <f>F44</f>
        <v>131.98881</v>
      </c>
      <c r="E44" s="24">
        <f>F44</f>
        <v>131.98881</v>
      </c>
      <c r="F44" s="24">
        <f>ROUND(131.98881,5)</f>
        <v>131.98881</v>
      </c>
      <c r="G44" s="25"/>
      <c r="H44" s="26"/>
    </row>
    <row r="45" spans="1:8" ht="12.75" customHeight="1">
      <c r="A45" s="23">
        <v>43041</v>
      </c>
      <c r="B45" s="23"/>
      <c r="C45" s="24">
        <f>ROUND(2.02,5)</f>
        <v>2.02</v>
      </c>
      <c r="D45" s="24">
        <f>F45</f>
        <v>134.77691</v>
      </c>
      <c r="E45" s="24">
        <f>F45</f>
        <v>134.77691</v>
      </c>
      <c r="F45" s="24">
        <f>ROUND(134.77691,5)</f>
        <v>134.77691</v>
      </c>
      <c r="G45" s="25"/>
      <c r="H45" s="26"/>
    </row>
    <row r="46" spans="1:8" ht="12.75" customHeight="1">
      <c r="A46" s="23">
        <v>43132</v>
      </c>
      <c r="B46" s="23"/>
      <c r="C46" s="24">
        <f>ROUND(2.02,5)</f>
        <v>2.02</v>
      </c>
      <c r="D46" s="24">
        <f>F46</f>
        <v>137.43817</v>
      </c>
      <c r="E46" s="24">
        <f>F46</f>
        <v>137.43817</v>
      </c>
      <c r="F46" s="24">
        <f>ROUND(137.43817,5)</f>
        <v>137.43817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ROUND(9.415,5)</f>
        <v>9.415</v>
      </c>
      <c r="D48" s="24">
        <f>F48</f>
        <v>9.4541</v>
      </c>
      <c r="E48" s="24">
        <f>F48</f>
        <v>9.4541</v>
      </c>
      <c r="F48" s="24">
        <f>ROUND(9.4541,5)</f>
        <v>9.4541</v>
      </c>
      <c r="G48" s="25"/>
      <c r="H48" s="26"/>
    </row>
    <row r="49" spans="1:8" ht="12.75" customHeight="1">
      <c r="A49" s="23">
        <v>42859</v>
      </c>
      <c r="B49" s="23"/>
      <c r="C49" s="24">
        <f>ROUND(9.415,5)</f>
        <v>9.415</v>
      </c>
      <c r="D49" s="24">
        <f>F49</f>
        <v>9.5079</v>
      </c>
      <c r="E49" s="24">
        <f>F49</f>
        <v>9.5079</v>
      </c>
      <c r="F49" s="24">
        <f>ROUND(9.5079,5)</f>
        <v>9.5079</v>
      </c>
      <c r="G49" s="25"/>
      <c r="H49" s="26"/>
    </row>
    <row r="50" spans="1:8" ht="12.75" customHeight="1">
      <c r="A50" s="23">
        <v>42950</v>
      </c>
      <c r="B50" s="23"/>
      <c r="C50" s="24">
        <f>ROUND(9.415,5)</f>
        <v>9.415</v>
      </c>
      <c r="D50" s="24">
        <f>F50</f>
        <v>9.55608</v>
      </c>
      <c r="E50" s="24">
        <f>F50</f>
        <v>9.55608</v>
      </c>
      <c r="F50" s="24">
        <f>ROUND(9.55608,5)</f>
        <v>9.55608</v>
      </c>
      <c r="G50" s="25"/>
      <c r="H50" s="26"/>
    </row>
    <row r="51" spans="1:8" ht="12.75" customHeight="1">
      <c r="A51" s="23">
        <v>43041</v>
      </c>
      <c r="B51" s="23"/>
      <c r="C51" s="24">
        <f>ROUND(9.415,5)</f>
        <v>9.415</v>
      </c>
      <c r="D51" s="24">
        <f>F51</f>
        <v>9.58672</v>
      </c>
      <c r="E51" s="24">
        <f>F51</f>
        <v>9.58672</v>
      </c>
      <c r="F51" s="24">
        <f>ROUND(9.58672,5)</f>
        <v>9.58672</v>
      </c>
      <c r="G51" s="25"/>
      <c r="H51" s="26"/>
    </row>
    <row r="52" spans="1:8" ht="12.75" customHeight="1">
      <c r="A52" s="23">
        <v>43132</v>
      </c>
      <c r="B52" s="23"/>
      <c r="C52" s="24">
        <f>ROUND(9.415,5)</f>
        <v>9.415</v>
      </c>
      <c r="D52" s="24">
        <f>F52</f>
        <v>9.63386</v>
      </c>
      <c r="E52" s="24">
        <f>F52</f>
        <v>9.63386</v>
      </c>
      <c r="F52" s="24">
        <f>ROUND(9.63386,5)</f>
        <v>9.63386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ROUND(9.545,5)</f>
        <v>9.545</v>
      </c>
      <c r="D54" s="24">
        <f>F54</f>
        <v>9.58598</v>
      </c>
      <c r="E54" s="24">
        <f>F54</f>
        <v>9.58598</v>
      </c>
      <c r="F54" s="24">
        <f>ROUND(9.58598,5)</f>
        <v>9.58598</v>
      </c>
      <c r="G54" s="25"/>
      <c r="H54" s="26"/>
    </row>
    <row r="55" spans="1:8" ht="12.75" customHeight="1">
      <c r="A55" s="23">
        <v>42859</v>
      </c>
      <c r="B55" s="23"/>
      <c r="C55" s="24">
        <f>ROUND(9.545,5)</f>
        <v>9.545</v>
      </c>
      <c r="D55" s="24">
        <f>F55</f>
        <v>9.6387</v>
      </c>
      <c r="E55" s="24">
        <f>F55</f>
        <v>9.6387</v>
      </c>
      <c r="F55" s="24">
        <f>ROUND(9.6387,5)</f>
        <v>9.6387</v>
      </c>
      <c r="G55" s="25"/>
      <c r="H55" s="26"/>
    </row>
    <row r="56" spans="1:8" ht="12.75" customHeight="1">
      <c r="A56" s="23">
        <v>42950</v>
      </c>
      <c r="B56" s="23"/>
      <c r="C56" s="24">
        <f>ROUND(9.545,5)</f>
        <v>9.545</v>
      </c>
      <c r="D56" s="24">
        <f>F56</f>
        <v>9.68431</v>
      </c>
      <c r="E56" s="24">
        <f>F56</f>
        <v>9.68431</v>
      </c>
      <c r="F56" s="24">
        <f>ROUND(9.68431,5)</f>
        <v>9.68431</v>
      </c>
      <c r="G56" s="25"/>
      <c r="H56" s="26"/>
    </row>
    <row r="57" spans="1:8" ht="12.75" customHeight="1">
      <c r="A57" s="23">
        <v>43041</v>
      </c>
      <c r="B57" s="23"/>
      <c r="C57" s="24">
        <f>ROUND(9.545,5)</f>
        <v>9.545</v>
      </c>
      <c r="D57" s="24">
        <f>F57</f>
        <v>9.71963</v>
      </c>
      <c r="E57" s="24">
        <f>F57</f>
        <v>9.71963</v>
      </c>
      <c r="F57" s="24">
        <f>ROUND(9.71963,5)</f>
        <v>9.71963</v>
      </c>
      <c r="G57" s="25"/>
      <c r="H57" s="26"/>
    </row>
    <row r="58" spans="1:8" ht="12.75" customHeight="1">
      <c r="A58" s="23">
        <v>43132</v>
      </c>
      <c r="B58" s="23"/>
      <c r="C58" s="24">
        <f>ROUND(9.545,5)</f>
        <v>9.545</v>
      </c>
      <c r="D58" s="24">
        <f>F58</f>
        <v>9.77026</v>
      </c>
      <c r="E58" s="24">
        <f>F58</f>
        <v>9.77026</v>
      </c>
      <c r="F58" s="24">
        <f>ROUND(9.77026,5)</f>
        <v>9.77026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ROUND(105.83411,5)</f>
        <v>105.83411</v>
      </c>
      <c r="D60" s="24">
        <f>F60</f>
        <v>107.24024</v>
      </c>
      <c r="E60" s="24">
        <f>F60</f>
        <v>107.24024</v>
      </c>
      <c r="F60" s="24">
        <f>ROUND(107.24024,5)</f>
        <v>107.24024</v>
      </c>
      <c r="G60" s="25"/>
      <c r="H60" s="26"/>
    </row>
    <row r="61" spans="1:8" ht="12.75" customHeight="1">
      <c r="A61" s="23">
        <v>42859</v>
      </c>
      <c r="B61" s="23"/>
      <c r="C61" s="24">
        <f>ROUND(105.83411,5)</f>
        <v>105.83411</v>
      </c>
      <c r="D61" s="24">
        <f>F61</f>
        <v>108.29124</v>
      </c>
      <c r="E61" s="24">
        <f>F61</f>
        <v>108.29124</v>
      </c>
      <c r="F61" s="24">
        <f>ROUND(108.29124,5)</f>
        <v>108.29124</v>
      </c>
      <c r="G61" s="25"/>
      <c r="H61" s="26"/>
    </row>
    <row r="62" spans="1:8" ht="12.75" customHeight="1">
      <c r="A62" s="23">
        <v>42950</v>
      </c>
      <c r="B62" s="23"/>
      <c r="C62" s="24">
        <f>ROUND(105.83411,5)</f>
        <v>105.83411</v>
      </c>
      <c r="D62" s="24">
        <f>F62</f>
        <v>110.46994</v>
      </c>
      <c r="E62" s="24">
        <f>F62</f>
        <v>110.46994</v>
      </c>
      <c r="F62" s="24">
        <f>ROUND(110.46994,5)</f>
        <v>110.46994</v>
      </c>
      <c r="G62" s="25"/>
      <c r="H62" s="26"/>
    </row>
    <row r="63" spans="1:8" ht="12.75" customHeight="1">
      <c r="A63" s="23">
        <v>43041</v>
      </c>
      <c r="B63" s="23"/>
      <c r="C63" s="24">
        <f>ROUND(105.83411,5)</f>
        <v>105.83411</v>
      </c>
      <c r="D63" s="24">
        <f>F63</f>
        <v>111.72147</v>
      </c>
      <c r="E63" s="24">
        <f>F63</f>
        <v>111.72147</v>
      </c>
      <c r="F63" s="24">
        <f>ROUND(111.72147,5)</f>
        <v>111.72147</v>
      </c>
      <c r="G63" s="25"/>
      <c r="H63" s="26"/>
    </row>
    <row r="64" spans="1:8" ht="12.75" customHeight="1">
      <c r="A64" s="23">
        <v>43132</v>
      </c>
      <c r="B64" s="23"/>
      <c r="C64" s="24">
        <f>ROUND(105.83411,5)</f>
        <v>105.83411</v>
      </c>
      <c r="D64" s="24">
        <f>F64</f>
        <v>113.92734</v>
      </c>
      <c r="E64" s="24">
        <f>F64</f>
        <v>113.92734</v>
      </c>
      <c r="F64" s="24">
        <f>ROUND(113.92734,5)</f>
        <v>113.92734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ROUND(9.735,5)</f>
        <v>9.735</v>
      </c>
      <c r="D66" s="24">
        <f>F66</f>
        <v>9.77475</v>
      </c>
      <c r="E66" s="24">
        <f>F66</f>
        <v>9.77475</v>
      </c>
      <c r="F66" s="24">
        <f>ROUND(9.77475,5)</f>
        <v>9.77475</v>
      </c>
      <c r="G66" s="25"/>
      <c r="H66" s="26"/>
    </row>
    <row r="67" spans="1:8" ht="12.75" customHeight="1">
      <c r="A67" s="23">
        <v>42859</v>
      </c>
      <c r="B67" s="23"/>
      <c r="C67" s="24">
        <f>ROUND(9.735,5)</f>
        <v>9.735</v>
      </c>
      <c r="D67" s="24">
        <f>F67</f>
        <v>9.82949</v>
      </c>
      <c r="E67" s="24">
        <f>F67</f>
        <v>9.82949</v>
      </c>
      <c r="F67" s="24">
        <f>ROUND(9.82949,5)</f>
        <v>9.82949</v>
      </c>
      <c r="G67" s="25"/>
      <c r="H67" s="26"/>
    </row>
    <row r="68" spans="1:8" ht="12.75" customHeight="1">
      <c r="A68" s="23">
        <v>42950</v>
      </c>
      <c r="B68" s="23"/>
      <c r="C68" s="24">
        <f>ROUND(9.735,5)</f>
        <v>9.735</v>
      </c>
      <c r="D68" s="24">
        <f>F68</f>
        <v>9.87953</v>
      </c>
      <c r="E68" s="24">
        <f>F68</f>
        <v>9.87953</v>
      </c>
      <c r="F68" s="24">
        <f>ROUND(9.87953,5)</f>
        <v>9.87953</v>
      </c>
      <c r="G68" s="25"/>
      <c r="H68" s="26"/>
    </row>
    <row r="69" spans="1:8" ht="12.75" customHeight="1">
      <c r="A69" s="23">
        <v>43041</v>
      </c>
      <c r="B69" s="23"/>
      <c r="C69" s="24">
        <f>ROUND(9.735,5)</f>
        <v>9.735</v>
      </c>
      <c r="D69" s="24">
        <f>F69</f>
        <v>9.91425</v>
      </c>
      <c r="E69" s="24">
        <f>F69</f>
        <v>9.91425</v>
      </c>
      <c r="F69" s="24">
        <f>ROUND(9.91425,5)</f>
        <v>9.91425</v>
      </c>
      <c r="G69" s="25"/>
      <c r="H69" s="26"/>
    </row>
    <row r="70" spans="1:8" ht="12.75" customHeight="1">
      <c r="A70" s="23">
        <v>43132</v>
      </c>
      <c r="B70" s="23"/>
      <c r="C70" s="24">
        <f>ROUND(9.735,5)</f>
        <v>9.735</v>
      </c>
      <c r="D70" s="24">
        <f>F70</f>
        <v>9.96314</v>
      </c>
      <c r="E70" s="24">
        <f>F70</f>
        <v>9.96314</v>
      </c>
      <c r="F70" s="24">
        <f>ROUND(9.96314,5)</f>
        <v>9.96314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ROUND(2.02,5)</f>
        <v>2.02</v>
      </c>
      <c r="D72" s="24">
        <f>F72</f>
        <v>133.41568</v>
      </c>
      <c r="E72" s="24">
        <f>F72</f>
        <v>133.41568</v>
      </c>
      <c r="F72" s="24">
        <f>ROUND(133.41568,5)</f>
        <v>133.41568</v>
      </c>
      <c r="G72" s="25"/>
      <c r="H72" s="26"/>
    </row>
    <row r="73" spans="1:8" ht="12.75" customHeight="1">
      <c r="A73" s="23">
        <v>42859</v>
      </c>
      <c r="B73" s="23"/>
      <c r="C73" s="24">
        <f>ROUND(2.02,5)</f>
        <v>2.02</v>
      </c>
      <c r="D73" s="24">
        <f>F73</f>
        <v>136.01596</v>
      </c>
      <c r="E73" s="24">
        <f>F73</f>
        <v>136.01596</v>
      </c>
      <c r="F73" s="24">
        <f>ROUND(136.01596,5)</f>
        <v>136.01596</v>
      </c>
      <c r="G73" s="25"/>
      <c r="H73" s="26"/>
    </row>
    <row r="74" spans="1:8" ht="12.75" customHeight="1">
      <c r="A74" s="23">
        <v>42950</v>
      </c>
      <c r="B74" s="23"/>
      <c r="C74" s="24">
        <f>ROUND(2.02,5)</f>
        <v>2.02</v>
      </c>
      <c r="D74" s="24">
        <f>F74</f>
        <v>137.25347</v>
      </c>
      <c r="E74" s="24">
        <f>F74</f>
        <v>137.25347</v>
      </c>
      <c r="F74" s="24">
        <f>ROUND(137.25347,5)</f>
        <v>137.25347</v>
      </c>
      <c r="G74" s="25"/>
      <c r="H74" s="26"/>
    </row>
    <row r="75" spans="1:8" ht="12.75" customHeight="1">
      <c r="A75" s="23">
        <v>43041</v>
      </c>
      <c r="B75" s="23"/>
      <c r="C75" s="24">
        <f>ROUND(2.02,5)</f>
        <v>2.02</v>
      </c>
      <c r="D75" s="24">
        <f>F75</f>
        <v>140.1528</v>
      </c>
      <c r="E75" s="24">
        <f>F75</f>
        <v>140.1528</v>
      </c>
      <c r="F75" s="24">
        <f>ROUND(140.1528,5)</f>
        <v>140.1528</v>
      </c>
      <c r="G75" s="25"/>
      <c r="H75" s="26"/>
    </row>
    <row r="76" spans="1:8" ht="12.75" customHeight="1">
      <c r="A76" s="23">
        <v>43132</v>
      </c>
      <c r="B76" s="23"/>
      <c r="C76" s="24">
        <f>ROUND(2.02,5)</f>
        <v>2.02</v>
      </c>
      <c r="D76" s="24">
        <f>F76</f>
        <v>142.92011</v>
      </c>
      <c r="E76" s="24">
        <f>F76</f>
        <v>142.92011</v>
      </c>
      <c r="F76" s="24">
        <f>ROUND(142.92011,5)</f>
        <v>142.92011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ROUND(9.77,5)</f>
        <v>9.77</v>
      </c>
      <c r="D78" s="24">
        <f>F78</f>
        <v>9.80932</v>
      </c>
      <c r="E78" s="24">
        <f>F78</f>
        <v>9.80932</v>
      </c>
      <c r="F78" s="24">
        <f>ROUND(9.80932,5)</f>
        <v>9.80932</v>
      </c>
      <c r="G78" s="25"/>
      <c r="H78" s="26"/>
    </row>
    <row r="79" spans="1:8" ht="12.75" customHeight="1">
      <c r="A79" s="23">
        <v>42859</v>
      </c>
      <c r="B79" s="23"/>
      <c r="C79" s="24">
        <f>ROUND(9.77,5)</f>
        <v>9.77</v>
      </c>
      <c r="D79" s="24">
        <f>F79</f>
        <v>9.86343</v>
      </c>
      <c r="E79" s="24">
        <f>F79</f>
        <v>9.86343</v>
      </c>
      <c r="F79" s="24">
        <f>ROUND(9.86343,5)</f>
        <v>9.86343</v>
      </c>
      <c r="G79" s="25"/>
      <c r="H79" s="26"/>
    </row>
    <row r="80" spans="1:8" ht="12.75" customHeight="1">
      <c r="A80" s="23">
        <v>42950</v>
      </c>
      <c r="B80" s="23"/>
      <c r="C80" s="24">
        <f>ROUND(9.77,5)</f>
        <v>9.77</v>
      </c>
      <c r="D80" s="24">
        <f>F80</f>
        <v>9.91296</v>
      </c>
      <c r="E80" s="24">
        <f>F80</f>
        <v>9.91296</v>
      </c>
      <c r="F80" s="24">
        <f>ROUND(9.91296,5)</f>
        <v>9.91296</v>
      </c>
      <c r="G80" s="25"/>
      <c r="H80" s="26"/>
    </row>
    <row r="81" spans="1:8" ht="12.75" customHeight="1">
      <c r="A81" s="23">
        <v>43041</v>
      </c>
      <c r="B81" s="23"/>
      <c r="C81" s="24">
        <f>ROUND(9.77,5)</f>
        <v>9.77</v>
      </c>
      <c r="D81" s="24">
        <f>F81</f>
        <v>9.94753</v>
      </c>
      <c r="E81" s="24">
        <f>F81</f>
        <v>9.94753</v>
      </c>
      <c r="F81" s="24">
        <f>ROUND(9.94753,5)</f>
        <v>9.94753</v>
      </c>
      <c r="G81" s="25"/>
      <c r="H81" s="26"/>
    </row>
    <row r="82" spans="1:8" ht="12.75" customHeight="1">
      <c r="A82" s="23">
        <v>43132</v>
      </c>
      <c r="B82" s="23"/>
      <c r="C82" s="24">
        <f>ROUND(9.77,5)</f>
        <v>9.77</v>
      </c>
      <c r="D82" s="24">
        <f>F82</f>
        <v>9.99584</v>
      </c>
      <c r="E82" s="24">
        <f>F82</f>
        <v>9.99584</v>
      </c>
      <c r="F82" s="24">
        <f>ROUND(9.99584,5)</f>
        <v>9.99584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ROUND(9.775,5)</f>
        <v>9.775</v>
      </c>
      <c r="D84" s="24">
        <f>F84</f>
        <v>9.81286</v>
      </c>
      <c r="E84" s="24">
        <f>F84</f>
        <v>9.81286</v>
      </c>
      <c r="F84" s="24">
        <f>ROUND(9.81286,5)</f>
        <v>9.81286</v>
      </c>
      <c r="G84" s="25"/>
      <c r="H84" s="26"/>
    </row>
    <row r="85" spans="1:8" ht="12.75" customHeight="1">
      <c r="A85" s="23">
        <v>42859</v>
      </c>
      <c r="B85" s="23"/>
      <c r="C85" s="24">
        <f>ROUND(9.775,5)</f>
        <v>9.775</v>
      </c>
      <c r="D85" s="24">
        <f>F85</f>
        <v>9.86488</v>
      </c>
      <c r="E85" s="24">
        <f>F85</f>
        <v>9.86488</v>
      </c>
      <c r="F85" s="24">
        <f>ROUND(9.86488,5)</f>
        <v>9.86488</v>
      </c>
      <c r="G85" s="25"/>
      <c r="H85" s="26"/>
    </row>
    <row r="86" spans="1:8" ht="12.75" customHeight="1">
      <c r="A86" s="23">
        <v>42950</v>
      </c>
      <c r="B86" s="23"/>
      <c r="C86" s="24">
        <f>ROUND(9.775,5)</f>
        <v>9.775</v>
      </c>
      <c r="D86" s="24">
        <f>F86</f>
        <v>9.91241</v>
      </c>
      <c r="E86" s="24">
        <f>F86</f>
        <v>9.91241</v>
      </c>
      <c r="F86" s="24">
        <f>ROUND(9.91241,5)</f>
        <v>9.91241</v>
      </c>
      <c r="G86" s="25"/>
      <c r="H86" s="26"/>
    </row>
    <row r="87" spans="1:8" ht="12.75" customHeight="1">
      <c r="A87" s="23">
        <v>43041</v>
      </c>
      <c r="B87" s="23"/>
      <c r="C87" s="24">
        <f>ROUND(9.775,5)</f>
        <v>9.775</v>
      </c>
      <c r="D87" s="24">
        <f>F87</f>
        <v>9.94552</v>
      </c>
      <c r="E87" s="24">
        <f>F87</f>
        <v>9.94552</v>
      </c>
      <c r="F87" s="24">
        <f>ROUND(9.94552,5)</f>
        <v>9.94552</v>
      </c>
      <c r="G87" s="25"/>
      <c r="H87" s="26"/>
    </row>
    <row r="88" spans="1:8" ht="12.75" customHeight="1">
      <c r="A88" s="23">
        <v>43132</v>
      </c>
      <c r="B88" s="23"/>
      <c r="C88" s="24">
        <f>ROUND(9.775,5)</f>
        <v>9.775</v>
      </c>
      <c r="D88" s="24">
        <f>F88</f>
        <v>9.99172</v>
      </c>
      <c r="E88" s="24">
        <f>F88</f>
        <v>9.99172</v>
      </c>
      <c r="F88" s="24">
        <f>ROUND(9.99172,5)</f>
        <v>9.99172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ROUND(130.77472,5)</f>
        <v>130.77472</v>
      </c>
      <c r="D90" s="24">
        <f>F90</f>
        <v>132.51231</v>
      </c>
      <c r="E90" s="24">
        <f>F90</f>
        <v>132.51231</v>
      </c>
      <c r="F90" s="24">
        <f>ROUND(132.51231,5)</f>
        <v>132.51231</v>
      </c>
      <c r="G90" s="25"/>
      <c r="H90" s="26"/>
    </row>
    <row r="91" spans="1:8" ht="12.75" customHeight="1">
      <c r="A91" s="23">
        <v>42859</v>
      </c>
      <c r="B91" s="23"/>
      <c r="C91" s="24">
        <f>ROUND(130.77472,5)</f>
        <v>130.77472</v>
      </c>
      <c r="D91" s="24">
        <f>F91</f>
        <v>133.56681</v>
      </c>
      <c r="E91" s="24">
        <f>F91</f>
        <v>133.56681</v>
      </c>
      <c r="F91" s="24">
        <f>ROUND(133.56681,5)</f>
        <v>133.56681</v>
      </c>
      <c r="G91" s="25"/>
      <c r="H91" s="26"/>
    </row>
    <row r="92" spans="1:8" ht="12.75" customHeight="1">
      <c r="A92" s="23">
        <v>42950</v>
      </c>
      <c r="B92" s="23"/>
      <c r="C92" s="24">
        <f>ROUND(130.77472,5)</f>
        <v>130.77472</v>
      </c>
      <c r="D92" s="24">
        <f>F92</f>
        <v>136.25405</v>
      </c>
      <c r="E92" s="24">
        <f>F92</f>
        <v>136.25405</v>
      </c>
      <c r="F92" s="24">
        <f>ROUND(136.25405,5)</f>
        <v>136.25405</v>
      </c>
      <c r="G92" s="25"/>
      <c r="H92" s="26"/>
    </row>
    <row r="93" spans="1:8" ht="12.75" customHeight="1">
      <c r="A93" s="23">
        <v>43041</v>
      </c>
      <c r="B93" s="23"/>
      <c r="C93" s="24">
        <f>ROUND(130.77472,5)</f>
        <v>130.77472</v>
      </c>
      <c r="D93" s="24">
        <f>F93</f>
        <v>137.53942</v>
      </c>
      <c r="E93" s="24">
        <f>F93</f>
        <v>137.53942</v>
      </c>
      <c r="F93" s="24">
        <f>ROUND(137.53942,5)</f>
        <v>137.53942</v>
      </c>
      <c r="G93" s="25"/>
      <c r="H93" s="26"/>
    </row>
    <row r="94" spans="1:8" ht="12.75" customHeight="1">
      <c r="A94" s="23">
        <v>43132</v>
      </c>
      <c r="B94" s="23"/>
      <c r="C94" s="24">
        <f>ROUND(130.77472,5)</f>
        <v>130.77472</v>
      </c>
      <c r="D94" s="24">
        <f>F94</f>
        <v>140.25452</v>
      </c>
      <c r="E94" s="24">
        <f>F94</f>
        <v>140.25452</v>
      </c>
      <c r="F94" s="24">
        <f>ROUND(140.25452,5)</f>
        <v>140.25452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ROUND(2.07,5)</f>
        <v>2.07</v>
      </c>
      <c r="D96" s="24">
        <f>F96</f>
        <v>141.91454</v>
      </c>
      <c r="E96" s="24">
        <f>F96</f>
        <v>141.91454</v>
      </c>
      <c r="F96" s="24">
        <f>ROUND(141.91454,5)</f>
        <v>141.91454</v>
      </c>
      <c r="G96" s="25"/>
      <c r="H96" s="26"/>
    </row>
    <row r="97" spans="1:8" ht="12.75" customHeight="1">
      <c r="A97" s="23">
        <v>42859</v>
      </c>
      <c r="B97" s="23"/>
      <c r="C97" s="24">
        <f>ROUND(2.07,5)</f>
        <v>2.07</v>
      </c>
      <c r="D97" s="24">
        <f>F97</f>
        <v>144.68013</v>
      </c>
      <c r="E97" s="24">
        <f>F97</f>
        <v>144.68013</v>
      </c>
      <c r="F97" s="24">
        <f>ROUND(144.68013,5)</f>
        <v>144.68013</v>
      </c>
      <c r="G97" s="25"/>
      <c r="H97" s="26"/>
    </row>
    <row r="98" spans="1:8" ht="12.75" customHeight="1">
      <c r="A98" s="23">
        <v>42950</v>
      </c>
      <c r="B98" s="23"/>
      <c r="C98" s="24">
        <f>ROUND(2.07,5)</f>
        <v>2.07</v>
      </c>
      <c r="D98" s="24">
        <f>F98</f>
        <v>145.92928</v>
      </c>
      <c r="E98" s="24">
        <f>F98</f>
        <v>145.92928</v>
      </c>
      <c r="F98" s="24">
        <f>ROUND(145.92928,5)</f>
        <v>145.92928</v>
      </c>
      <c r="G98" s="25"/>
      <c r="H98" s="26"/>
    </row>
    <row r="99" spans="1:8" ht="12.75" customHeight="1">
      <c r="A99" s="23">
        <v>43041</v>
      </c>
      <c r="B99" s="23"/>
      <c r="C99" s="24">
        <f>ROUND(2.07,5)</f>
        <v>2.07</v>
      </c>
      <c r="D99" s="24">
        <f>F99</f>
        <v>149.01176</v>
      </c>
      <c r="E99" s="24">
        <f>F99</f>
        <v>149.01176</v>
      </c>
      <c r="F99" s="24">
        <f>ROUND(149.01176,5)</f>
        <v>149.01176</v>
      </c>
      <c r="G99" s="25"/>
      <c r="H99" s="26"/>
    </row>
    <row r="100" spans="1:8" ht="12.75" customHeight="1">
      <c r="A100" s="23">
        <v>43132</v>
      </c>
      <c r="B100" s="23"/>
      <c r="C100" s="24">
        <f>ROUND(2.07,5)</f>
        <v>2.07</v>
      </c>
      <c r="D100" s="24">
        <f>F100</f>
        <v>151.95423</v>
      </c>
      <c r="E100" s="24">
        <f>F100</f>
        <v>151.95423</v>
      </c>
      <c r="F100" s="24">
        <f>ROUND(151.95423,5)</f>
        <v>151.95423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ROUND(2.72,5)</f>
        <v>2.72</v>
      </c>
      <c r="D102" s="24">
        <f>F102</f>
        <v>129.07316</v>
      </c>
      <c r="E102" s="24">
        <f>F102</f>
        <v>129.07316</v>
      </c>
      <c r="F102" s="24">
        <f>ROUND(129.07316,5)</f>
        <v>129.07316</v>
      </c>
      <c r="G102" s="25"/>
      <c r="H102" s="26"/>
    </row>
    <row r="103" spans="1:8" ht="12.75" customHeight="1">
      <c r="A103" s="23">
        <v>42859</v>
      </c>
      <c r="B103" s="23"/>
      <c r="C103" s="24">
        <f>ROUND(2.72,5)</f>
        <v>2.72</v>
      </c>
      <c r="D103" s="24">
        <f>F103</f>
        <v>129.90677</v>
      </c>
      <c r="E103" s="24">
        <f>F103</f>
        <v>129.90677</v>
      </c>
      <c r="F103" s="24">
        <f>ROUND(129.90677,5)</f>
        <v>129.90677</v>
      </c>
      <c r="G103" s="25"/>
      <c r="H103" s="26"/>
    </row>
    <row r="104" spans="1:8" ht="12.75" customHeight="1">
      <c r="A104" s="23">
        <v>42950</v>
      </c>
      <c r="B104" s="23"/>
      <c r="C104" s="24">
        <f>ROUND(2.72,5)</f>
        <v>2.72</v>
      </c>
      <c r="D104" s="24">
        <f>F104</f>
        <v>132.52057</v>
      </c>
      <c r="E104" s="24">
        <f>F104</f>
        <v>132.52057</v>
      </c>
      <c r="F104" s="24">
        <f>ROUND(132.52057,5)</f>
        <v>132.52057</v>
      </c>
      <c r="G104" s="25"/>
      <c r="H104" s="26"/>
    </row>
    <row r="105" spans="1:8" ht="12.75" customHeight="1">
      <c r="A105" s="23">
        <v>43041</v>
      </c>
      <c r="B105" s="23"/>
      <c r="C105" s="24">
        <f>ROUND(2.72,5)</f>
        <v>2.72</v>
      </c>
      <c r="D105" s="24">
        <f>F105</f>
        <v>135.31951</v>
      </c>
      <c r="E105" s="24">
        <f>F105</f>
        <v>135.31951</v>
      </c>
      <c r="F105" s="24">
        <f>ROUND(135.31951,5)</f>
        <v>135.31951</v>
      </c>
      <c r="G105" s="25"/>
      <c r="H105" s="26"/>
    </row>
    <row r="106" spans="1:8" ht="12.75" customHeight="1">
      <c r="A106" s="23">
        <v>43132</v>
      </c>
      <c r="B106" s="23"/>
      <c r="C106" s="24">
        <f>ROUND(2.72,5)</f>
        <v>2.72</v>
      </c>
      <c r="D106" s="24">
        <f>F106</f>
        <v>137.99188</v>
      </c>
      <c r="E106" s="24">
        <f>F106</f>
        <v>137.99188</v>
      </c>
      <c r="F106" s="24">
        <f>ROUND(137.99188,5)</f>
        <v>137.99188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ROUND(10.625,5)</f>
        <v>10.625</v>
      </c>
      <c r="D108" s="24">
        <f>F108</f>
        <v>10.68967</v>
      </c>
      <c r="E108" s="24">
        <f>F108</f>
        <v>10.68967</v>
      </c>
      <c r="F108" s="24">
        <f>ROUND(10.68967,5)</f>
        <v>10.68967</v>
      </c>
      <c r="G108" s="25"/>
      <c r="H108" s="26"/>
    </row>
    <row r="109" spans="1:8" ht="12.75" customHeight="1">
      <c r="A109" s="23">
        <v>42859</v>
      </c>
      <c r="B109" s="23"/>
      <c r="C109" s="24">
        <f>ROUND(10.625,5)</f>
        <v>10.625</v>
      </c>
      <c r="D109" s="24">
        <f>F109</f>
        <v>10.77394</v>
      </c>
      <c r="E109" s="24">
        <f>F109</f>
        <v>10.77394</v>
      </c>
      <c r="F109" s="24">
        <f>ROUND(10.77394,5)</f>
        <v>10.77394</v>
      </c>
      <c r="G109" s="25"/>
      <c r="H109" s="26"/>
    </row>
    <row r="110" spans="1:8" ht="12.75" customHeight="1">
      <c r="A110" s="23">
        <v>42950</v>
      </c>
      <c r="B110" s="23"/>
      <c r="C110" s="24">
        <f>ROUND(10.625,5)</f>
        <v>10.625</v>
      </c>
      <c r="D110" s="24">
        <f>F110</f>
        <v>10.85167</v>
      </c>
      <c r="E110" s="24">
        <f>F110</f>
        <v>10.85167</v>
      </c>
      <c r="F110" s="24">
        <f>ROUND(10.85167,5)</f>
        <v>10.85167</v>
      </c>
      <c r="G110" s="25"/>
      <c r="H110" s="26"/>
    </row>
    <row r="111" spans="1:8" ht="12.75" customHeight="1">
      <c r="A111" s="23">
        <v>43041</v>
      </c>
      <c r="B111" s="23"/>
      <c r="C111" s="24">
        <f>ROUND(10.625,5)</f>
        <v>10.625</v>
      </c>
      <c r="D111" s="24">
        <f>F111</f>
        <v>10.92245</v>
      </c>
      <c r="E111" s="24">
        <f>F111</f>
        <v>10.92245</v>
      </c>
      <c r="F111" s="24">
        <f>ROUND(10.92245,5)</f>
        <v>10.92245</v>
      </c>
      <c r="G111" s="25"/>
      <c r="H111" s="26"/>
    </row>
    <row r="112" spans="1:8" ht="12.75" customHeight="1">
      <c r="A112" s="23">
        <v>43132</v>
      </c>
      <c r="B112" s="23"/>
      <c r="C112" s="24">
        <f>ROUND(10.625,5)</f>
        <v>10.625</v>
      </c>
      <c r="D112" s="24">
        <f>F112</f>
        <v>11.0117</v>
      </c>
      <c r="E112" s="24">
        <f>F112</f>
        <v>11.0117</v>
      </c>
      <c r="F112" s="24">
        <f>ROUND(11.0117,5)</f>
        <v>11.0117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ROUND(10.765,5)</f>
        <v>10.765</v>
      </c>
      <c r="D114" s="24">
        <f>F114</f>
        <v>10.82613</v>
      </c>
      <c r="E114" s="24">
        <f>F114</f>
        <v>10.82613</v>
      </c>
      <c r="F114" s="24">
        <f>ROUND(10.82613,5)</f>
        <v>10.82613</v>
      </c>
      <c r="G114" s="25"/>
      <c r="H114" s="26"/>
    </row>
    <row r="115" spans="1:8" ht="12.75" customHeight="1">
      <c r="A115" s="23">
        <v>42859</v>
      </c>
      <c r="B115" s="23"/>
      <c r="C115" s="24">
        <f>ROUND(10.765,5)</f>
        <v>10.765</v>
      </c>
      <c r="D115" s="24">
        <f>F115</f>
        <v>10.91034</v>
      </c>
      <c r="E115" s="24">
        <f>F115</f>
        <v>10.91034</v>
      </c>
      <c r="F115" s="24">
        <f>ROUND(10.91034,5)</f>
        <v>10.91034</v>
      </c>
      <c r="G115" s="25"/>
      <c r="H115" s="26"/>
    </row>
    <row r="116" spans="1:8" ht="12.75" customHeight="1">
      <c r="A116" s="23">
        <v>42950</v>
      </c>
      <c r="B116" s="23"/>
      <c r="C116" s="24">
        <f>ROUND(10.765,5)</f>
        <v>10.765</v>
      </c>
      <c r="D116" s="24">
        <f>F116</f>
        <v>10.98707</v>
      </c>
      <c r="E116" s="24">
        <f>F116</f>
        <v>10.98707</v>
      </c>
      <c r="F116" s="24">
        <f>ROUND(10.98707,5)</f>
        <v>10.98707</v>
      </c>
      <c r="G116" s="25"/>
      <c r="H116" s="26"/>
    </row>
    <row r="117" spans="1:8" ht="12.75" customHeight="1">
      <c r="A117" s="23">
        <v>43041</v>
      </c>
      <c r="B117" s="23"/>
      <c r="C117" s="24">
        <f>ROUND(10.765,5)</f>
        <v>10.765</v>
      </c>
      <c r="D117" s="24">
        <f>F117</f>
        <v>11.05628</v>
      </c>
      <c r="E117" s="24">
        <f>F117</f>
        <v>11.05628</v>
      </c>
      <c r="F117" s="24">
        <f>ROUND(11.05628,5)</f>
        <v>11.05628</v>
      </c>
      <c r="G117" s="25"/>
      <c r="H117" s="26"/>
    </row>
    <row r="118" spans="1:8" ht="12.75" customHeight="1">
      <c r="A118" s="23">
        <v>43132</v>
      </c>
      <c r="B118" s="23"/>
      <c r="C118" s="24">
        <f>ROUND(10.765,5)</f>
        <v>10.765</v>
      </c>
      <c r="D118" s="24">
        <f>F118</f>
        <v>11.13992</v>
      </c>
      <c r="E118" s="24">
        <f>F118</f>
        <v>11.13992</v>
      </c>
      <c r="F118" s="24">
        <f>ROUND(11.13992,5)</f>
        <v>11.13992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ROUND(8.73,5)</f>
        <v>8.73</v>
      </c>
      <c r="D122" s="24">
        <f>F122</f>
        <v>8.7729</v>
      </c>
      <c r="E122" s="24">
        <f>F122</f>
        <v>8.7729</v>
      </c>
      <c r="F122" s="24">
        <f>ROUND(8.7729,5)</f>
        <v>8.7729</v>
      </c>
      <c r="G122" s="25"/>
      <c r="H122" s="26"/>
    </row>
    <row r="123" spans="1:8" ht="12.75" customHeight="1">
      <c r="A123" s="23">
        <v>42859</v>
      </c>
      <c r="B123" s="23"/>
      <c r="C123" s="24">
        <f>ROUND(8.73,5)</f>
        <v>8.73</v>
      </c>
      <c r="D123" s="24">
        <f>F123</f>
        <v>8.81948</v>
      </c>
      <c r="E123" s="24">
        <f>F123</f>
        <v>8.81948</v>
      </c>
      <c r="F123" s="24">
        <f>ROUND(8.81948,5)</f>
        <v>8.81948</v>
      </c>
      <c r="G123" s="25"/>
      <c r="H123" s="26"/>
    </row>
    <row r="124" spans="1:8" ht="12.75" customHeight="1">
      <c r="A124" s="23">
        <v>42950</v>
      </c>
      <c r="B124" s="23"/>
      <c r="C124" s="24">
        <f>ROUND(8.73,5)</f>
        <v>8.73</v>
      </c>
      <c r="D124" s="24">
        <f>F124</f>
        <v>8.8542</v>
      </c>
      <c r="E124" s="24">
        <f>F124</f>
        <v>8.8542</v>
      </c>
      <c r="F124" s="24">
        <f>ROUND(8.8542,5)</f>
        <v>8.8542</v>
      </c>
      <c r="G124" s="25"/>
      <c r="H124" s="26"/>
    </row>
    <row r="125" spans="1:8" ht="12.75" customHeight="1">
      <c r="A125" s="23">
        <v>43041</v>
      </c>
      <c r="B125" s="23"/>
      <c r="C125" s="24">
        <f>ROUND(8.73,5)</f>
        <v>8.73</v>
      </c>
      <c r="D125" s="24">
        <f>F125</f>
        <v>8.87404</v>
      </c>
      <c r="E125" s="24">
        <f>F125</f>
        <v>8.87404</v>
      </c>
      <c r="F125" s="24">
        <f>ROUND(8.87404,5)</f>
        <v>8.87404</v>
      </c>
      <c r="G125" s="25"/>
      <c r="H125" s="26"/>
    </row>
    <row r="126" spans="1:8" ht="12.75" customHeight="1">
      <c r="A126" s="23">
        <v>43132</v>
      </c>
      <c r="B126" s="23"/>
      <c r="C126" s="24">
        <f>ROUND(8.73,5)</f>
        <v>8.73</v>
      </c>
      <c r="D126" s="24">
        <f>F126</f>
        <v>8.92337</v>
      </c>
      <c r="E126" s="24">
        <f>F126</f>
        <v>8.92337</v>
      </c>
      <c r="F126" s="24">
        <f>ROUND(8.92337,5)</f>
        <v>8.92337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ROUND(9.685,5)</f>
        <v>9.685</v>
      </c>
      <c r="D128" s="24">
        <f>F128</f>
        <v>9.72825</v>
      </c>
      <c r="E128" s="24">
        <f>F128</f>
        <v>9.72825</v>
      </c>
      <c r="F128" s="24">
        <f>ROUND(9.72825,5)</f>
        <v>9.72825</v>
      </c>
      <c r="G128" s="25"/>
      <c r="H128" s="26"/>
    </row>
    <row r="129" spans="1:8" ht="12.75" customHeight="1">
      <c r="A129" s="23">
        <v>42859</v>
      </c>
      <c r="B129" s="23"/>
      <c r="C129" s="24">
        <f>ROUND(9.685,5)</f>
        <v>9.685</v>
      </c>
      <c r="D129" s="24">
        <f>F129</f>
        <v>9.78062</v>
      </c>
      <c r="E129" s="24">
        <f>F129</f>
        <v>9.78062</v>
      </c>
      <c r="F129" s="24">
        <f>ROUND(9.78062,5)</f>
        <v>9.78062</v>
      </c>
      <c r="G129" s="25"/>
      <c r="H129" s="26"/>
    </row>
    <row r="130" spans="1:8" ht="12.75" customHeight="1">
      <c r="A130" s="23">
        <v>42950</v>
      </c>
      <c r="B130" s="23"/>
      <c r="C130" s="24">
        <f>ROUND(9.685,5)</f>
        <v>9.685</v>
      </c>
      <c r="D130" s="24">
        <f>F130</f>
        <v>9.82674</v>
      </c>
      <c r="E130" s="24">
        <f>F130</f>
        <v>9.82674</v>
      </c>
      <c r="F130" s="24">
        <f>ROUND(9.82674,5)</f>
        <v>9.82674</v>
      </c>
      <c r="G130" s="25"/>
      <c r="H130" s="26"/>
    </row>
    <row r="131" spans="1:8" ht="12.75" customHeight="1">
      <c r="A131" s="23">
        <v>43041</v>
      </c>
      <c r="B131" s="23"/>
      <c r="C131" s="24">
        <f>ROUND(9.685,5)</f>
        <v>9.685</v>
      </c>
      <c r="D131" s="24">
        <f>F131</f>
        <v>9.86526</v>
      </c>
      <c r="E131" s="24">
        <f>F131</f>
        <v>9.86526</v>
      </c>
      <c r="F131" s="24">
        <f>ROUND(9.86526,5)</f>
        <v>9.86526</v>
      </c>
      <c r="G131" s="25"/>
      <c r="H131" s="26"/>
    </row>
    <row r="132" spans="1:8" ht="12.75" customHeight="1">
      <c r="A132" s="23">
        <v>43132</v>
      </c>
      <c r="B132" s="23"/>
      <c r="C132" s="24">
        <f>ROUND(9.685,5)</f>
        <v>9.685</v>
      </c>
      <c r="D132" s="24">
        <f>F132</f>
        <v>9.91937</v>
      </c>
      <c r="E132" s="24">
        <f>F132</f>
        <v>9.91937</v>
      </c>
      <c r="F132" s="24">
        <f>ROUND(9.91937,5)</f>
        <v>9.91937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ROUND(9.02,5)</f>
        <v>9.02</v>
      </c>
      <c r="D134" s="24">
        <f>F134</f>
        <v>9.05824</v>
      </c>
      <c r="E134" s="24">
        <f>F134</f>
        <v>9.05824</v>
      </c>
      <c r="F134" s="24">
        <f>ROUND(9.05824,5)</f>
        <v>9.05824</v>
      </c>
      <c r="G134" s="25"/>
      <c r="H134" s="26"/>
    </row>
    <row r="135" spans="1:8" ht="12.75" customHeight="1">
      <c r="A135" s="23">
        <v>42859</v>
      </c>
      <c r="B135" s="23"/>
      <c r="C135" s="24">
        <f>ROUND(9.02,5)</f>
        <v>9.02</v>
      </c>
      <c r="D135" s="24">
        <f>F135</f>
        <v>9.1072</v>
      </c>
      <c r="E135" s="24">
        <f>F135</f>
        <v>9.1072</v>
      </c>
      <c r="F135" s="24">
        <f>ROUND(9.1072,5)</f>
        <v>9.1072</v>
      </c>
      <c r="G135" s="25"/>
      <c r="H135" s="26"/>
    </row>
    <row r="136" spans="1:8" ht="12.75" customHeight="1">
      <c r="A136" s="23">
        <v>42950</v>
      </c>
      <c r="B136" s="23"/>
      <c r="C136" s="24">
        <f>ROUND(9.02,5)</f>
        <v>9.02</v>
      </c>
      <c r="D136" s="24">
        <f>F136</f>
        <v>9.14723</v>
      </c>
      <c r="E136" s="24">
        <f>F136</f>
        <v>9.14723</v>
      </c>
      <c r="F136" s="24">
        <f>ROUND(9.14723,5)</f>
        <v>9.14723</v>
      </c>
      <c r="G136" s="25"/>
      <c r="H136" s="26"/>
    </row>
    <row r="137" spans="1:8" ht="12.75" customHeight="1">
      <c r="A137" s="23">
        <v>43041</v>
      </c>
      <c r="B137" s="23"/>
      <c r="C137" s="24">
        <f>ROUND(9.02,5)</f>
        <v>9.02</v>
      </c>
      <c r="D137" s="24">
        <f>F137</f>
        <v>9.17119</v>
      </c>
      <c r="E137" s="24">
        <f>F137</f>
        <v>9.17119</v>
      </c>
      <c r="F137" s="24">
        <f>ROUND(9.17119,5)</f>
        <v>9.17119</v>
      </c>
      <c r="G137" s="25"/>
      <c r="H137" s="26"/>
    </row>
    <row r="138" spans="1:8" ht="12.75" customHeight="1">
      <c r="A138" s="23">
        <v>43132</v>
      </c>
      <c r="B138" s="23"/>
      <c r="C138" s="24">
        <f>ROUND(9.02,5)</f>
        <v>9.02</v>
      </c>
      <c r="D138" s="24">
        <f>F138</f>
        <v>9.21533</v>
      </c>
      <c r="E138" s="24">
        <f>F138</f>
        <v>9.21533</v>
      </c>
      <c r="F138" s="24">
        <f>ROUND(9.21533,5)</f>
        <v>9.21533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ROUND(2.075,5)</f>
        <v>2.075</v>
      </c>
      <c r="D140" s="24">
        <f>F140</f>
        <v>296.69262</v>
      </c>
      <c r="E140" s="24">
        <f>F140</f>
        <v>296.69262</v>
      </c>
      <c r="F140" s="24">
        <f>ROUND(296.69262,5)</f>
        <v>296.69262</v>
      </c>
      <c r="G140" s="25"/>
      <c r="H140" s="26"/>
    </row>
    <row r="141" spans="1:8" ht="12.75" customHeight="1">
      <c r="A141" s="23">
        <v>42859</v>
      </c>
      <c r="B141" s="23"/>
      <c r="C141" s="24">
        <f>ROUND(2.075,5)</f>
        <v>2.075</v>
      </c>
      <c r="D141" s="24">
        <f>F141</f>
        <v>302.47475</v>
      </c>
      <c r="E141" s="24">
        <f>F141</f>
        <v>302.47475</v>
      </c>
      <c r="F141" s="24">
        <f>ROUND(302.47475,5)</f>
        <v>302.47475</v>
      </c>
      <c r="G141" s="25"/>
      <c r="H141" s="26"/>
    </row>
    <row r="142" spans="1:8" ht="12.75" customHeight="1">
      <c r="A142" s="23">
        <v>42950</v>
      </c>
      <c r="B142" s="23"/>
      <c r="C142" s="24">
        <f>ROUND(2.075,5)</f>
        <v>2.075</v>
      </c>
      <c r="D142" s="24">
        <f>F142</f>
        <v>301.66123</v>
      </c>
      <c r="E142" s="24">
        <f>F142</f>
        <v>301.66123</v>
      </c>
      <c r="F142" s="24">
        <f>ROUND(301.66123,5)</f>
        <v>301.66123</v>
      </c>
      <c r="G142" s="25"/>
      <c r="H142" s="26"/>
    </row>
    <row r="143" spans="1:8" ht="12.75" customHeight="1">
      <c r="A143" s="23">
        <v>43041</v>
      </c>
      <c r="B143" s="23"/>
      <c r="C143" s="24">
        <f>ROUND(2.075,5)</f>
        <v>2.075</v>
      </c>
      <c r="D143" s="24">
        <f>F143</f>
        <v>308.03415</v>
      </c>
      <c r="E143" s="24">
        <f>F143</f>
        <v>308.03415</v>
      </c>
      <c r="F143" s="24">
        <f>ROUND(308.03415,5)</f>
        <v>308.03415</v>
      </c>
      <c r="G143" s="25"/>
      <c r="H143" s="26"/>
    </row>
    <row r="144" spans="1:8" ht="12.75" customHeight="1">
      <c r="A144" s="23">
        <v>43132</v>
      </c>
      <c r="B144" s="23"/>
      <c r="C144" s="24">
        <f>ROUND(2.075,5)</f>
        <v>2.075</v>
      </c>
      <c r="D144" s="24">
        <f>F144</f>
        <v>314.11548</v>
      </c>
      <c r="E144" s="24">
        <f>F144</f>
        <v>314.11548</v>
      </c>
      <c r="F144" s="24">
        <f>ROUND(314.11548,5)</f>
        <v>314.11548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ROUND(2.06,5)</f>
        <v>2.06</v>
      </c>
      <c r="D146" s="24">
        <f>F146</f>
        <v>246.38136</v>
      </c>
      <c r="E146" s="24">
        <f>F146</f>
        <v>246.38136</v>
      </c>
      <c r="F146" s="24">
        <f>ROUND(246.38136,5)</f>
        <v>246.38136</v>
      </c>
      <c r="G146" s="25"/>
      <c r="H146" s="26"/>
    </row>
    <row r="147" spans="1:8" ht="12.75" customHeight="1">
      <c r="A147" s="23">
        <v>42859</v>
      </c>
      <c r="B147" s="23"/>
      <c r="C147" s="24">
        <f>ROUND(2.06,5)</f>
        <v>2.06</v>
      </c>
      <c r="D147" s="24">
        <f>F147</f>
        <v>251.18294</v>
      </c>
      <c r="E147" s="24">
        <f>F147</f>
        <v>251.18294</v>
      </c>
      <c r="F147" s="24">
        <f>ROUND(251.18294,5)</f>
        <v>251.18294</v>
      </c>
      <c r="G147" s="25"/>
      <c r="H147" s="26"/>
    </row>
    <row r="148" spans="1:8" ht="12.75" customHeight="1">
      <c r="A148" s="23">
        <v>42950</v>
      </c>
      <c r="B148" s="23"/>
      <c r="C148" s="24">
        <f>ROUND(2.06,5)</f>
        <v>2.06</v>
      </c>
      <c r="D148" s="24">
        <f>F148</f>
        <v>252.57198</v>
      </c>
      <c r="E148" s="24">
        <f>F148</f>
        <v>252.57198</v>
      </c>
      <c r="F148" s="24">
        <f>ROUND(252.57198,5)</f>
        <v>252.57198</v>
      </c>
      <c r="G148" s="25"/>
      <c r="H148" s="26"/>
    </row>
    <row r="149" spans="1:8" ht="12.75" customHeight="1">
      <c r="A149" s="23">
        <v>43041</v>
      </c>
      <c r="B149" s="23"/>
      <c r="C149" s="24">
        <f>ROUND(2.06,5)</f>
        <v>2.06</v>
      </c>
      <c r="D149" s="24">
        <f>F149</f>
        <v>257.9071</v>
      </c>
      <c r="E149" s="24">
        <f>F149</f>
        <v>257.9071</v>
      </c>
      <c r="F149" s="24">
        <f>ROUND(257.9071,5)</f>
        <v>257.9071</v>
      </c>
      <c r="G149" s="25"/>
      <c r="H149" s="26"/>
    </row>
    <row r="150" spans="1:8" ht="12.75" customHeight="1">
      <c r="A150" s="23">
        <v>43132</v>
      </c>
      <c r="B150" s="23"/>
      <c r="C150" s="24">
        <f>ROUND(2.06,5)</f>
        <v>2.06</v>
      </c>
      <c r="D150" s="24">
        <f>F150</f>
        <v>262.99987</v>
      </c>
      <c r="E150" s="24">
        <f>F150</f>
        <v>262.99987</v>
      </c>
      <c r="F150" s="24">
        <f>ROUND(262.99987,5)</f>
        <v>262.99987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ROUND(7.78,5)</f>
        <v>7.78</v>
      </c>
      <c r="D152" s="24">
        <f>F152</f>
        <v>7.8406</v>
      </c>
      <c r="E152" s="24">
        <f>F152</f>
        <v>7.8406</v>
      </c>
      <c r="F152" s="24">
        <f>ROUND(7.8406,5)</f>
        <v>7.8406</v>
      </c>
      <c r="G152" s="25"/>
      <c r="H152" s="26"/>
    </row>
    <row r="153" spans="1:8" ht="12.75" customHeight="1">
      <c r="A153" s="23">
        <v>42859</v>
      </c>
      <c r="B153" s="23"/>
      <c r="C153" s="24">
        <f>ROUND(7.78,5)</f>
        <v>7.78</v>
      </c>
      <c r="D153" s="24">
        <f>F153</f>
        <v>7.70341</v>
      </c>
      <c r="E153" s="24">
        <f>F153</f>
        <v>7.70341</v>
      </c>
      <c r="F153" s="24">
        <f>ROUND(7.70341,5)</f>
        <v>7.70341</v>
      </c>
      <c r="G153" s="25"/>
      <c r="H153" s="26"/>
    </row>
    <row r="154" spans="1:8" ht="12.75" customHeight="1">
      <c r="A154" s="23">
        <v>42950</v>
      </c>
      <c r="B154" s="23"/>
      <c r="C154" s="24">
        <f>ROUND(7.78,5)</f>
        <v>7.78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ROUND(7.78,5)</f>
        <v>7.78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ROUND(7.99,5)</f>
        <v>7.99</v>
      </c>
      <c r="D157" s="24">
        <f>F157</f>
        <v>8.02593</v>
      </c>
      <c r="E157" s="24">
        <f>F157</f>
        <v>8.02593</v>
      </c>
      <c r="F157" s="24">
        <f>ROUND(8.02593,5)</f>
        <v>8.02593</v>
      </c>
      <c r="G157" s="25"/>
      <c r="H157" s="26"/>
    </row>
    <row r="158" spans="1:8" ht="12.75" customHeight="1">
      <c r="A158" s="23">
        <v>42859</v>
      </c>
      <c r="B158" s="23"/>
      <c r="C158" s="24">
        <f>ROUND(7.99,5)</f>
        <v>7.99</v>
      </c>
      <c r="D158" s="24">
        <f>F158</f>
        <v>8.05565</v>
      </c>
      <c r="E158" s="24">
        <f>F158</f>
        <v>8.05565</v>
      </c>
      <c r="F158" s="24">
        <f>ROUND(8.05565,5)</f>
        <v>8.05565</v>
      </c>
      <c r="G158" s="25"/>
      <c r="H158" s="26"/>
    </row>
    <row r="159" spans="1:8" ht="12.75" customHeight="1">
      <c r="A159" s="23">
        <v>42950</v>
      </c>
      <c r="B159" s="23"/>
      <c r="C159" s="24">
        <f>ROUND(7.99,5)</f>
        <v>7.99</v>
      </c>
      <c r="D159" s="24">
        <f>F159</f>
        <v>8.0414</v>
      </c>
      <c r="E159" s="24">
        <f>F159</f>
        <v>8.0414</v>
      </c>
      <c r="F159" s="24">
        <f>ROUND(8.0414,5)</f>
        <v>8.0414</v>
      </c>
      <c r="G159" s="25"/>
      <c r="H159" s="26"/>
    </row>
    <row r="160" spans="1:8" ht="12.75" customHeight="1">
      <c r="A160" s="23">
        <v>43041</v>
      </c>
      <c r="B160" s="23"/>
      <c r="C160" s="24">
        <f>ROUND(7.99,5)</f>
        <v>7.99</v>
      </c>
      <c r="D160" s="24">
        <f>F160</f>
        <v>7.91823</v>
      </c>
      <c r="E160" s="24">
        <f>F160</f>
        <v>7.91823</v>
      </c>
      <c r="F160" s="24">
        <f>ROUND(7.91823,5)</f>
        <v>7.91823</v>
      </c>
      <c r="G160" s="25"/>
      <c r="H160" s="26"/>
    </row>
    <row r="161" spans="1:8" ht="12.75" customHeight="1">
      <c r="A161" s="23">
        <v>43132</v>
      </c>
      <c r="B161" s="23"/>
      <c r="C161" s="24">
        <f>ROUND(7.99,5)</f>
        <v>7.99</v>
      </c>
      <c r="D161" s="24">
        <f>F161</f>
        <v>7.85373</v>
      </c>
      <c r="E161" s="24">
        <f>F161</f>
        <v>7.85373</v>
      </c>
      <c r="F161" s="24">
        <f>ROUND(7.85373,5)</f>
        <v>7.85373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ROUND(8.26,5)</f>
        <v>8.26</v>
      </c>
      <c r="D163" s="24">
        <f>F163</f>
        <v>8.29988</v>
      </c>
      <c r="E163" s="24">
        <f>F163</f>
        <v>8.29988</v>
      </c>
      <c r="F163" s="24">
        <f>ROUND(8.29988,5)</f>
        <v>8.29988</v>
      </c>
      <c r="G163" s="25"/>
      <c r="H163" s="26"/>
    </row>
    <row r="164" spans="1:8" ht="12.75" customHeight="1">
      <c r="A164" s="23">
        <v>42859</v>
      </c>
      <c r="B164" s="23"/>
      <c r="C164" s="24">
        <f>ROUND(8.26,5)</f>
        <v>8.26</v>
      </c>
      <c r="D164" s="24">
        <f>F164</f>
        <v>8.35128</v>
      </c>
      <c r="E164" s="24">
        <f>F164</f>
        <v>8.35128</v>
      </c>
      <c r="F164" s="24">
        <f>ROUND(8.35128,5)</f>
        <v>8.35128</v>
      </c>
      <c r="G164" s="25"/>
      <c r="H164" s="26"/>
    </row>
    <row r="165" spans="1:8" ht="12.75" customHeight="1">
      <c r="A165" s="23">
        <v>42950</v>
      </c>
      <c r="B165" s="23"/>
      <c r="C165" s="24">
        <f>ROUND(8.26,5)</f>
        <v>8.26</v>
      </c>
      <c r="D165" s="24">
        <f>F165</f>
        <v>8.38046</v>
      </c>
      <c r="E165" s="24">
        <f>F165</f>
        <v>8.38046</v>
      </c>
      <c r="F165" s="24">
        <f>ROUND(8.38046,5)</f>
        <v>8.38046</v>
      </c>
      <c r="G165" s="25"/>
      <c r="H165" s="26"/>
    </row>
    <row r="166" spans="1:8" ht="12.75" customHeight="1">
      <c r="A166" s="23">
        <v>43041</v>
      </c>
      <c r="B166" s="23"/>
      <c r="C166" s="24">
        <f>ROUND(8.26,5)</f>
        <v>8.26</v>
      </c>
      <c r="D166" s="24">
        <f>F166</f>
        <v>8.35134</v>
      </c>
      <c r="E166" s="24">
        <f>F166</f>
        <v>8.35134</v>
      </c>
      <c r="F166" s="24">
        <f>ROUND(8.35134,5)</f>
        <v>8.35134</v>
      </c>
      <c r="G166" s="25"/>
      <c r="H166" s="26"/>
    </row>
    <row r="167" spans="1:8" ht="12.75" customHeight="1">
      <c r="A167" s="23">
        <v>43132</v>
      </c>
      <c r="B167" s="23"/>
      <c r="C167" s="24">
        <f>ROUND(8.26,5)</f>
        <v>8.26</v>
      </c>
      <c r="D167" s="24">
        <f>F167</f>
        <v>8.37616</v>
      </c>
      <c r="E167" s="24">
        <f>F167</f>
        <v>8.37616</v>
      </c>
      <c r="F167" s="24">
        <f>ROUND(8.37616,5)</f>
        <v>8.37616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ROUND(8.45,5)</f>
        <v>8.45</v>
      </c>
      <c r="D169" s="24">
        <f>F169</f>
        <v>8.49069</v>
      </c>
      <c r="E169" s="24">
        <f>F169</f>
        <v>8.49069</v>
      </c>
      <c r="F169" s="24">
        <f>ROUND(8.49069,5)</f>
        <v>8.49069</v>
      </c>
      <c r="G169" s="25"/>
      <c r="H169" s="26"/>
    </row>
    <row r="170" spans="1:8" ht="12.75" customHeight="1">
      <c r="A170" s="23">
        <v>42859</v>
      </c>
      <c r="B170" s="23"/>
      <c r="C170" s="24">
        <f>ROUND(8.45,5)</f>
        <v>8.45</v>
      </c>
      <c r="D170" s="24">
        <f>F170</f>
        <v>8.53694</v>
      </c>
      <c r="E170" s="24">
        <f>F170</f>
        <v>8.53694</v>
      </c>
      <c r="F170" s="24">
        <f>ROUND(8.53694,5)</f>
        <v>8.53694</v>
      </c>
      <c r="G170" s="25"/>
      <c r="H170" s="26"/>
    </row>
    <row r="171" spans="1:8" ht="12.75" customHeight="1">
      <c r="A171" s="23">
        <v>42950</v>
      </c>
      <c r="B171" s="23"/>
      <c r="C171" s="24">
        <f>ROUND(8.45,5)</f>
        <v>8.45</v>
      </c>
      <c r="D171" s="24">
        <f>F171</f>
        <v>8.56686</v>
      </c>
      <c r="E171" s="24">
        <f>F171</f>
        <v>8.56686</v>
      </c>
      <c r="F171" s="24">
        <f>ROUND(8.56686,5)</f>
        <v>8.56686</v>
      </c>
      <c r="G171" s="25"/>
      <c r="H171" s="26"/>
    </row>
    <row r="172" spans="1:8" ht="12.75" customHeight="1">
      <c r="A172" s="23">
        <v>43041</v>
      </c>
      <c r="B172" s="23"/>
      <c r="C172" s="24">
        <f>ROUND(8.45,5)</f>
        <v>8.45</v>
      </c>
      <c r="D172" s="24">
        <f>F172</f>
        <v>8.56844</v>
      </c>
      <c r="E172" s="24">
        <f>F172</f>
        <v>8.56844</v>
      </c>
      <c r="F172" s="24">
        <f>ROUND(8.56844,5)</f>
        <v>8.56844</v>
      </c>
      <c r="G172" s="25"/>
      <c r="H172" s="26"/>
    </row>
    <row r="173" spans="1:8" ht="12.75" customHeight="1">
      <c r="A173" s="23">
        <v>43132</v>
      </c>
      <c r="B173" s="23"/>
      <c r="C173" s="24">
        <f>ROUND(8.45,5)</f>
        <v>8.45</v>
      </c>
      <c r="D173" s="24">
        <f>F173</f>
        <v>8.60897</v>
      </c>
      <c r="E173" s="24">
        <f>F173</f>
        <v>8.60897</v>
      </c>
      <c r="F173" s="24">
        <f>ROUND(8.60897,5)</f>
        <v>8.60897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ROUND(9.63,5)</f>
        <v>9.63</v>
      </c>
      <c r="D175" s="24">
        <f>F175</f>
        <v>9.6669</v>
      </c>
      <c r="E175" s="24">
        <f>F175</f>
        <v>9.6669</v>
      </c>
      <c r="F175" s="24">
        <f>ROUND(9.6669,5)</f>
        <v>9.6669</v>
      </c>
      <c r="G175" s="25"/>
      <c r="H175" s="26"/>
    </row>
    <row r="176" spans="1:8" ht="12.75" customHeight="1">
      <c r="A176" s="23">
        <v>42859</v>
      </c>
      <c r="B176" s="23"/>
      <c r="C176" s="24">
        <f>ROUND(9.63,5)</f>
        <v>9.63</v>
      </c>
      <c r="D176" s="24">
        <f>F176</f>
        <v>9.71436</v>
      </c>
      <c r="E176" s="24">
        <f>F176</f>
        <v>9.71436</v>
      </c>
      <c r="F176" s="24">
        <f>ROUND(9.71436,5)</f>
        <v>9.71436</v>
      </c>
      <c r="G176" s="25"/>
      <c r="H176" s="26"/>
    </row>
    <row r="177" spans="1:8" ht="12.75" customHeight="1">
      <c r="A177" s="23">
        <v>42950</v>
      </c>
      <c r="B177" s="23"/>
      <c r="C177" s="24">
        <f>ROUND(9.63,5)</f>
        <v>9.63</v>
      </c>
      <c r="D177" s="24">
        <f>F177</f>
        <v>9.75545</v>
      </c>
      <c r="E177" s="24">
        <f>F177</f>
        <v>9.75545</v>
      </c>
      <c r="F177" s="24">
        <f>ROUND(9.75545,5)</f>
        <v>9.75545</v>
      </c>
      <c r="G177" s="25"/>
      <c r="H177" s="26"/>
    </row>
    <row r="178" spans="1:8" ht="12.75" customHeight="1">
      <c r="A178" s="23">
        <v>43041</v>
      </c>
      <c r="B178" s="23"/>
      <c r="C178" s="24">
        <f>ROUND(9.63,5)</f>
        <v>9.63</v>
      </c>
      <c r="D178" s="24">
        <f>F178</f>
        <v>9.78754</v>
      </c>
      <c r="E178" s="24">
        <f>F178</f>
        <v>9.78754</v>
      </c>
      <c r="F178" s="24">
        <f>ROUND(9.78754,5)</f>
        <v>9.78754</v>
      </c>
      <c r="G178" s="25"/>
      <c r="H178" s="26"/>
    </row>
    <row r="179" spans="1:8" ht="12.75" customHeight="1">
      <c r="A179" s="23">
        <v>43132</v>
      </c>
      <c r="B179" s="23"/>
      <c r="C179" s="24">
        <f>ROUND(9.63,5)</f>
        <v>9.63</v>
      </c>
      <c r="D179" s="24">
        <f>F179</f>
        <v>9.83246</v>
      </c>
      <c r="E179" s="24">
        <f>F179</f>
        <v>9.83246</v>
      </c>
      <c r="F179" s="24">
        <f>ROUND(9.83246,5)</f>
        <v>9.83246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ROUND(2.05,5)</f>
        <v>2.05</v>
      </c>
      <c r="D181" s="24">
        <f>F181</f>
        <v>187.53543</v>
      </c>
      <c r="E181" s="24">
        <f>F181</f>
        <v>187.53543</v>
      </c>
      <c r="F181" s="24">
        <f>ROUND(187.53543,5)</f>
        <v>187.53543</v>
      </c>
      <c r="G181" s="25"/>
      <c r="H181" s="26"/>
    </row>
    <row r="182" spans="1:8" ht="12.75" customHeight="1">
      <c r="A182" s="23">
        <v>42859</v>
      </c>
      <c r="B182" s="23"/>
      <c r="C182" s="24">
        <f>ROUND(2.05,5)</f>
        <v>2.05</v>
      </c>
      <c r="D182" s="24">
        <f>F182</f>
        <v>188.8741</v>
      </c>
      <c r="E182" s="24">
        <f>F182</f>
        <v>188.8741</v>
      </c>
      <c r="F182" s="24">
        <f>ROUND(188.8741,5)</f>
        <v>188.8741</v>
      </c>
      <c r="G182" s="25"/>
      <c r="H182" s="26"/>
    </row>
    <row r="183" spans="1:8" ht="12.75" customHeight="1">
      <c r="A183" s="23">
        <v>42950</v>
      </c>
      <c r="B183" s="23"/>
      <c r="C183" s="24">
        <f>ROUND(2.05,5)</f>
        <v>2.05</v>
      </c>
      <c r="D183" s="24">
        <f>F183</f>
        <v>192.67417</v>
      </c>
      <c r="E183" s="24">
        <f>F183</f>
        <v>192.67417</v>
      </c>
      <c r="F183" s="24">
        <f>ROUND(192.67417,5)</f>
        <v>192.67417</v>
      </c>
      <c r="G183" s="25"/>
      <c r="H183" s="26"/>
    </row>
    <row r="184" spans="1:8" ht="12.75" customHeight="1">
      <c r="A184" s="23">
        <v>43041</v>
      </c>
      <c r="B184" s="23"/>
      <c r="C184" s="24">
        <f>ROUND(2.05,5)</f>
        <v>2.05</v>
      </c>
      <c r="D184" s="24">
        <f>F184</f>
        <v>194.32952</v>
      </c>
      <c r="E184" s="24">
        <f>F184</f>
        <v>194.32952</v>
      </c>
      <c r="F184" s="24">
        <f>ROUND(194.32952,5)</f>
        <v>194.32952</v>
      </c>
      <c r="G184" s="25"/>
      <c r="H184" s="26"/>
    </row>
    <row r="185" spans="1:8" ht="12.75" customHeight="1">
      <c r="A185" s="23">
        <v>43132</v>
      </c>
      <c r="B185" s="23"/>
      <c r="C185" s="24">
        <f>ROUND(2.05,5)</f>
        <v>2.05</v>
      </c>
      <c r="D185" s="24">
        <f>F185</f>
        <v>198.16551</v>
      </c>
      <c r="E185" s="24">
        <f>F185</f>
        <v>198.16551</v>
      </c>
      <c r="F185" s="24">
        <f>ROUND(198.16551,5)</f>
        <v>198.16551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ROUND(4.1,5)</f>
        <v>4.1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ROUND(4.1,5)</f>
        <v>4.1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ROUND(4.1,5)</f>
        <v>4.1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ROUND(4.1,5)</f>
        <v>4.1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ROUND(2.06,5)</f>
        <v>2.06</v>
      </c>
      <c r="D192" s="24">
        <f>F192</f>
        <v>146.89857</v>
      </c>
      <c r="E192" s="24">
        <f>F192</f>
        <v>146.89857</v>
      </c>
      <c r="F192" s="24">
        <f>ROUND(146.89857,5)</f>
        <v>146.89857</v>
      </c>
      <c r="G192" s="25"/>
      <c r="H192" s="26"/>
    </row>
    <row r="193" spans="1:8" ht="12.75" customHeight="1">
      <c r="A193" s="23">
        <v>42859</v>
      </c>
      <c r="B193" s="23"/>
      <c r="C193" s="24">
        <f>ROUND(2.06,5)</f>
        <v>2.06</v>
      </c>
      <c r="D193" s="24">
        <f>F193</f>
        <v>149.76156</v>
      </c>
      <c r="E193" s="24">
        <f>F193</f>
        <v>149.76156</v>
      </c>
      <c r="F193" s="24">
        <f>ROUND(149.76156,5)</f>
        <v>149.76156</v>
      </c>
      <c r="G193" s="25"/>
      <c r="H193" s="26"/>
    </row>
    <row r="194" spans="1:8" ht="12.75" customHeight="1">
      <c r="A194" s="23">
        <v>42950</v>
      </c>
      <c r="B194" s="23"/>
      <c r="C194" s="24">
        <f>ROUND(2.06,5)</f>
        <v>2.06</v>
      </c>
      <c r="D194" s="24">
        <f>F194</f>
        <v>150.74435</v>
      </c>
      <c r="E194" s="24">
        <f>F194</f>
        <v>150.74435</v>
      </c>
      <c r="F194" s="24">
        <f>ROUND(150.74435,5)</f>
        <v>150.74435</v>
      </c>
      <c r="G194" s="25"/>
      <c r="H194" s="26"/>
    </row>
    <row r="195" spans="1:8" ht="12.75" customHeight="1">
      <c r="A195" s="23">
        <v>43041</v>
      </c>
      <c r="B195" s="23"/>
      <c r="C195" s="24">
        <f>ROUND(2.06,5)</f>
        <v>2.06</v>
      </c>
      <c r="D195" s="24">
        <f>F195</f>
        <v>153.92898</v>
      </c>
      <c r="E195" s="24">
        <f>F195</f>
        <v>153.92898</v>
      </c>
      <c r="F195" s="24">
        <f>ROUND(153.92898,5)</f>
        <v>153.92898</v>
      </c>
      <c r="G195" s="25"/>
      <c r="H195" s="26"/>
    </row>
    <row r="196" spans="1:8" ht="12.75" customHeight="1">
      <c r="A196" s="23">
        <v>43132</v>
      </c>
      <c r="B196" s="23"/>
      <c r="C196" s="24">
        <f>ROUND(2.06,5)</f>
        <v>2.06</v>
      </c>
      <c r="D196" s="24">
        <f>F196</f>
        <v>156.96799</v>
      </c>
      <c r="E196" s="24">
        <f>F196</f>
        <v>156.96799</v>
      </c>
      <c r="F196" s="24">
        <f>ROUND(156.96799,5)</f>
        <v>156.96799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ROUND(9.435,5)</f>
        <v>9.435</v>
      </c>
      <c r="D198" s="24">
        <f>F198</f>
        <v>9.47483</v>
      </c>
      <c r="E198" s="24">
        <f>F198</f>
        <v>9.47483</v>
      </c>
      <c r="F198" s="24">
        <f>ROUND(9.47483,5)</f>
        <v>9.47483</v>
      </c>
      <c r="G198" s="25"/>
      <c r="H198" s="26"/>
    </row>
    <row r="199" spans="1:8" ht="12.75" customHeight="1">
      <c r="A199" s="23">
        <v>42859</v>
      </c>
      <c r="B199" s="23"/>
      <c r="C199" s="24">
        <f>ROUND(9.435,5)</f>
        <v>9.435</v>
      </c>
      <c r="D199" s="24">
        <f>F199</f>
        <v>9.52214</v>
      </c>
      <c r="E199" s="24">
        <f>F199</f>
        <v>9.52214</v>
      </c>
      <c r="F199" s="24">
        <f>ROUND(9.52214,5)</f>
        <v>9.52214</v>
      </c>
      <c r="G199" s="25"/>
      <c r="H199" s="26"/>
    </row>
    <row r="200" spans="1:8" ht="12.75" customHeight="1">
      <c r="A200" s="23">
        <v>42950</v>
      </c>
      <c r="B200" s="23"/>
      <c r="C200" s="24">
        <f>ROUND(9.435,5)</f>
        <v>9.435</v>
      </c>
      <c r="D200" s="24">
        <f>F200</f>
        <v>9.56271</v>
      </c>
      <c r="E200" s="24">
        <f>F200</f>
        <v>9.56271</v>
      </c>
      <c r="F200" s="24">
        <f>ROUND(9.56271,5)</f>
        <v>9.56271</v>
      </c>
      <c r="G200" s="25"/>
      <c r="H200" s="26"/>
    </row>
    <row r="201" spans="1:8" ht="12.75" customHeight="1">
      <c r="A201" s="23">
        <v>43041</v>
      </c>
      <c r="B201" s="23"/>
      <c r="C201" s="24">
        <f>ROUND(9.435,5)</f>
        <v>9.435</v>
      </c>
      <c r="D201" s="24">
        <f>F201</f>
        <v>9.59522</v>
      </c>
      <c r="E201" s="24">
        <f>F201</f>
        <v>9.59522</v>
      </c>
      <c r="F201" s="24">
        <f>ROUND(9.59522,5)</f>
        <v>9.59522</v>
      </c>
      <c r="G201" s="25"/>
      <c r="H201" s="26"/>
    </row>
    <row r="202" spans="1:8" ht="12.75" customHeight="1">
      <c r="A202" s="23">
        <v>43132</v>
      </c>
      <c r="B202" s="23"/>
      <c r="C202" s="24">
        <f>ROUND(9.435,5)</f>
        <v>9.435</v>
      </c>
      <c r="D202" s="24">
        <f>F202</f>
        <v>9.64383</v>
      </c>
      <c r="E202" s="24">
        <f>F202</f>
        <v>9.64383</v>
      </c>
      <c r="F202" s="24">
        <f>ROUND(9.64383,5)</f>
        <v>9.64383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ROUND(9.7,5)</f>
        <v>9.7</v>
      </c>
      <c r="D204" s="24">
        <f>F204</f>
        <v>9.73775</v>
      </c>
      <c r="E204" s="24">
        <f>F204</f>
        <v>9.73775</v>
      </c>
      <c r="F204" s="24">
        <f>ROUND(9.73775,5)</f>
        <v>9.73775</v>
      </c>
      <c r="G204" s="25"/>
      <c r="H204" s="26"/>
    </row>
    <row r="205" spans="1:8" ht="12.75" customHeight="1">
      <c r="A205" s="23">
        <v>42859</v>
      </c>
      <c r="B205" s="23"/>
      <c r="C205" s="24">
        <f>ROUND(9.7,5)</f>
        <v>9.7</v>
      </c>
      <c r="D205" s="24">
        <f>F205</f>
        <v>9.78326</v>
      </c>
      <c r="E205" s="24">
        <f>F205</f>
        <v>9.78326</v>
      </c>
      <c r="F205" s="24">
        <f>ROUND(9.78326,5)</f>
        <v>9.78326</v>
      </c>
      <c r="G205" s="25"/>
      <c r="H205" s="26"/>
    </row>
    <row r="206" spans="1:8" ht="12.75" customHeight="1">
      <c r="A206" s="23">
        <v>42950</v>
      </c>
      <c r="B206" s="23"/>
      <c r="C206" s="24">
        <f>ROUND(9.7,5)</f>
        <v>9.7</v>
      </c>
      <c r="D206" s="24">
        <f>F206</f>
        <v>9.82308</v>
      </c>
      <c r="E206" s="24">
        <f>F206</f>
        <v>9.82308</v>
      </c>
      <c r="F206" s="24">
        <f>ROUND(9.82308,5)</f>
        <v>9.82308</v>
      </c>
      <c r="G206" s="25"/>
      <c r="H206" s="26"/>
    </row>
    <row r="207" spans="1:8" ht="12.75" customHeight="1">
      <c r="A207" s="23">
        <v>43041</v>
      </c>
      <c r="B207" s="23"/>
      <c r="C207" s="24">
        <f>ROUND(9.7,5)</f>
        <v>9.7</v>
      </c>
      <c r="D207" s="24">
        <f>F207</f>
        <v>9.85611</v>
      </c>
      <c r="E207" s="24">
        <f>F207</f>
        <v>9.85611</v>
      </c>
      <c r="F207" s="24">
        <f>ROUND(9.85611,5)</f>
        <v>9.85611</v>
      </c>
      <c r="G207" s="25"/>
      <c r="H207" s="26"/>
    </row>
    <row r="208" spans="1:8" ht="12.75" customHeight="1">
      <c r="A208" s="23">
        <v>43132</v>
      </c>
      <c r="B208" s="23"/>
      <c r="C208" s="24">
        <f>ROUND(9.7,5)</f>
        <v>9.7</v>
      </c>
      <c r="D208" s="24">
        <f>F208</f>
        <v>9.90223</v>
      </c>
      <c r="E208" s="24">
        <f>F208</f>
        <v>9.90223</v>
      </c>
      <c r="F208" s="24">
        <f>ROUND(9.90223,5)</f>
        <v>9.90223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ROUND(9.75,5)</f>
        <v>9.75</v>
      </c>
      <c r="D210" s="24">
        <f>F210</f>
        <v>9.78899</v>
      </c>
      <c r="E210" s="24">
        <f>F210</f>
        <v>9.78899</v>
      </c>
      <c r="F210" s="24">
        <f>ROUND(9.78899,5)</f>
        <v>9.78899</v>
      </c>
      <c r="G210" s="25"/>
      <c r="H210" s="26"/>
    </row>
    <row r="211" spans="1:8" ht="12.75" customHeight="1">
      <c r="A211" s="23">
        <v>42859</v>
      </c>
      <c r="B211" s="23"/>
      <c r="C211" s="24">
        <f>ROUND(9.75,5)</f>
        <v>9.75</v>
      </c>
      <c r="D211" s="24">
        <f>F211</f>
        <v>9.83617</v>
      </c>
      <c r="E211" s="24">
        <f>F211</f>
        <v>9.83617</v>
      </c>
      <c r="F211" s="24">
        <f>ROUND(9.83617,5)</f>
        <v>9.83617</v>
      </c>
      <c r="G211" s="25"/>
      <c r="H211" s="26"/>
    </row>
    <row r="212" spans="1:8" ht="12.75" customHeight="1">
      <c r="A212" s="23">
        <v>42950</v>
      </c>
      <c r="B212" s="23"/>
      <c r="C212" s="24">
        <f>ROUND(9.75,5)</f>
        <v>9.75</v>
      </c>
      <c r="D212" s="24">
        <f>F212</f>
        <v>9.87767</v>
      </c>
      <c r="E212" s="24">
        <f>F212</f>
        <v>9.87767</v>
      </c>
      <c r="F212" s="24">
        <f>ROUND(9.87767,5)</f>
        <v>9.87767</v>
      </c>
      <c r="G212" s="25"/>
      <c r="H212" s="26"/>
    </row>
    <row r="213" spans="1:8" ht="12.75" customHeight="1">
      <c r="A213" s="23">
        <v>43041</v>
      </c>
      <c r="B213" s="23"/>
      <c r="C213" s="24">
        <f>ROUND(9.75,5)</f>
        <v>9.75</v>
      </c>
      <c r="D213" s="24">
        <f>F213</f>
        <v>9.91234</v>
      </c>
      <c r="E213" s="24">
        <f>F213</f>
        <v>9.91234</v>
      </c>
      <c r="F213" s="24">
        <f>ROUND(9.91234,5)</f>
        <v>9.91234</v>
      </c>
      <c r="G213" s="25"/>
      <c r="H213" s="26"/>
    </row>
    <row r="214" spans="1:8" ht="12.75" customHeight="1">
      <c r="A214" s="23">
        <v>43132</v>
      </c>
      <c r="B214" s="23"/>
      <c r="C214" s="24">
        <f>ROUND(9.75,5)</f>
        <v>9.75</v>
      </c>
      <c r="D214" s="24">
        <f>F214</f>
        <v>9.96031</v>
      </c>
      <c r="E214" s="24">
        <f>F214</f>
        <v>9.96031</v>
      </c>
      <c r="F214" s="24">
        <f>ROUND(9.96031,5)</f>
        <v>9.96031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ROUND(369.195508758634,4)</f>
        <v>369.1955</v>
      </c>
      <c r="D218" s="28">
        <f>F218</f>
        <v>370.598</v>
      </c>
      <c r="E218" s="28">
        <f>F218</f>
        <v>370.598</v>
      </c>
      <c r="F218" s="28">
        <f>ROUND(370.598,4)</f>
        <v>370.598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ROUND(14.876888,4)</f>
        <v>14.8769</v>
      </c>
      <c r="D220" s="28">
        <f>F220</f>
        <v>15.0743</v>
      </c>
      <c r="E220" s="28">
        <f>F220</f>
        <v>15.0743</v>
      </c>
      <c r="F220" s="28">
        <f>ROUND(15.0743,4)</f>
        <v>15.0743</v>
      </c>
      <c r="G220" s="25"/>
      <c r="H220" s="26"/>
    </row>
    <row r="221" spans="1:8" ht="12.75" customHeight="1">
      <c r="A221" s="23">
        <v>42766</v>
      </c>
      <c r="B221" s="23"/>
      <c r="C221" s="28">
        <f>ROUND(14.876888,4)</f>
        <v>14.8769</v>
      </c>
      <c r="D221" s="28">
        <f>F221</f>
        <v>14.9244</v>
      </c>
      <c r="E221" s="28">
        <f>F221</f>
        <v>14.9244</v>
      </c>
      <c r="F221" s="28">
        <f>ROUND(14.9244,4)</f>
        <v>14.9244</v>
      </c>
      <c r="G221" s="25"/>
      <c r="H221" s="26"/>
    </row>
    <row r="222" spans="1:8" ht="12.75" customHeight="1">
      <c r="A222" s="23">
        <v>42790</v>
      </c>
      <c r="B222" s="23"/>
      <c r="C222" s="28">
        <f>ROUND(14.876888,4)</f>
        <v>14.8769</v>
      </c>
      <c r="D222" s="28">
        <f>F222</f>
        <v>15.1896</v>
      </c>
      <c r="E222" s="28">
        <f>F222</f>
        <v>15.1896</v>
      </c>
      <c r="F222" s="28">
        <f>ROUND(15.1896,4)</f>
        <v>15.1896</v>
      </c>
      <c r="G222" s="25"/>
      <c r="H222" s="26"/>
    </row>
    <row r="223" spans="1:8" ht="12.75" customHeight="1">
      <c r="A223" s="23">
        <v>42825</v>
      </c>
      <c r="B223" s="23"/>
      <c r="C223" s="28">
        <f>ROUND(14.876888,4)</f>
        <v>14.8769</v>
      </c>
      <c r="D223" s="28">
        <f>F223</f>
        <v>15.3195</v>
      </c>
      <c r="E223" s="28">
        <f>F223</f>
        <v>15.3195</v>
      </c>
      <c r="F223" s="28">
        <f>ROUND(15.3195,4)</f>
        <v>15.3195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42706</v>
      </c>
      <c r="B225" s="23"/>
      <c r="C225" s="28">
        <f>ROUND(17.47472948,4)</f>
        <v>17.4747</v>
      </c>
      <c r="D225" s="28">
        <f>F225</f>
        <v>17.4782</v>
      </c>
      <c r="E225" s="28">
        <f>F225</f>
        <v>17.4782</v>
      </c>
      <c r="F225" s="28">
        <f>ROUND(17.4782,4)</f>
        <v>17.4782</v>
      </c>
      <c r="G225" s="25"/>
      <c r="H225" s="26"/>
    </row>
    <row r="226" spans="1:8" ht="12.75" customHeight="1">
      <c r="A226" s="23">
        <v>42719</v>
      </c>
      <c r="B226" s="23"/>
      <c r="C226" s="28">
        <f>ROUND(17.47472948,4)</f>
        <v>17.4747</v>
      </c>
      <c r="D226" s="28">
        <f>F226</f>
        <v>17.5224</v>
      </c>
      <c r="E226" s="28">
        <f>F226</f>
        <v>17.5224</v>
      </c>
      <c r="F226" s="28">
        <f>ROUND(17.5224,4)</f>
        <v>17.5224</v>
      </c>
      <c r="G226" s="25"/>
      <c r="H226" s="26"/>
    </row>
    <row r="227" spans="1:8" ht="12.75" customHeight="1">
      <c r="A227" s="23">
        <v>42766</v>
      </c>
      <c r="B227" s="23"/>
      <c r="C227" s="28">
        <f>ROUND(17.47472948,4)</f>
        <v>17.4747</v>
      </c>
      <c r="D227" s="28">
        <f>F227</f>
        <v>17.7144</v>
      </c>
      <c r="E227" s="28">
        <f>F227</f>
        <v>17.7144</v>
      </c>
      <c r="F227" s="28">
        <f>ROUND(17.7144,4)</f>
        <v>17.7144</v>
      </c>
      <c r="G227" s="25"/>
      <c r="H227" s="26"/>
    </row>
    <row r="228" spans="1:8" ht="12.75" customHeight="1">
      <c r="A228" s="23">
        <v>42825</v>
      </c>
      <c r="B228" s="23"/>
      <c r="C228" s="28">
        <f>ROUND(17.47472948,4)</f>
        <v>17.4747</v>
      </c>
      <c r="D228" s="28">
        <f>F228</f>
        <v>17.9398</v>
      </c>
      <c r="E228" s="28">
        <f>F228</f>
        <v>17.9398</v>
      </c>
      <c r="F228" s="28">
        <f>ROUND(17.9398,4)</f>
        <v>17.9398</v>
      </c>
      <c r="G228" s="25"/>
      <c r="H228" s="26"/>
    </row>
    <row r="229" spans="1:8" ht="12.75" customHeight="1">
      <c r="A229" s="23">
        <v>42850</v>
      </c>
      <c r="B229" s="23"/>
      <c r="C229" s="28">
        <f>ROUND(17.47472948,4)</f>
        <v>17.4747</v>
      </c>
      <c r="D229" s="28">
        <f>F229</f>
        <v>18.0358</v>
      </c>
      <c r="E229" s="28">
        <f>F229</f>
        <v>18.0358</v>
      </c>
      <c r="F229" s="28">
        <f>ROUND(18.0358,4)</f>
        <v>18.0358</v>
      </c>
      <c r="G229" s="25"/>
      <c r="H229" s="26"/>
    </row>
    <row r="230" spans="1:8" ht="12.75" customHeight="1">
      <c r="A230" s="23" t="s">
        <v>64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42704</v>
      </c>
      <c r="B231" s="23"/>
      <c r="C231" s="28">
        <f>ROUND(14.0348,4)</f>
        <v>14.0348</v>
      </c>
      <c r="D231" s="28">
        <f>F231</f>
        <v>14.0348</v>
      </c>
      <c r="E231" s="28">
        <f>F231</f>
        <v>14.0348</v>
      </c>
      <c r="F231" s="28">
        <f>ROUND(14.0348,4)</f>
        <v>14.0348</v>
      </c>
      <c r="G231" s="25"/>
      <c r="H231" s="26"/>
    </row>
    <row r="232" spans="1:8" ht="12.75" customHeight="1">
      <c r="A232" s="23">
        <v>42709</v>
      </c>
      <c r="B232" s="23"/>
      <c r="C232" s="28">
        <f>ROUND(14.0348,4)</f>
        <v>14.0348</v>
      </c>
      <c r="D232" s="28">
        <f>F232</f>
        <v>14.0425</v>
      </c>
      <c r="E232" s="28">
        <f>F232</f>
        <v>14.0425</v>
      </c>
      <c r="F232" s="28">
        <f>ROUND(14.0425,4)</f>
        <v>14.0425</v>
      </c>
      <c r="G232" s="25"/>
      <c r="H232" s="26"/>
    </row>
    <row r="233" spans="1:8" ht="12.75" customHeight="1">
      <c r="A233" s="23">
        <v>42710</v>
      </c>
      <c r="B233" s="23"/>
      <c r="C233" s="28">
        <f>ROUND(14.0348,4)</f>
        <v>14.0348</v>
      </c>
      <c r="D233" s="28">
        <f>F233</f>
        <v>14.0452</v>
      </c>
      <c r="E233" s="28">
        <f>F233</f>
        <v>14.0452</v>
      </c>
      <c r="F233" s="28">
        <f>ROUND(14.0452,4)</f>
        <v>14.0452</v>
      </c>
      <c r="G233" s="25"/>
      <c r="H233" s="26"/>
    </row>
    <row r="234" spans="1:8" ht="12.75" customHeight="1">
      <c r="A234" s="23">
        <v>42713</v>
      </c>
      <c r="B234" s="23"/>
      <c r="C234" s="28">
        <f>ROUND(14.0348,4)</f>
        <v>14.0348</v>
      </c>
      <c r="D234" s="28">
        <f>F234</f>
        <v>14.0531</v>
      </c>
      <c r="E234" s="28">
        <f>F234</f>
        <v>14.0531</v>
      </c>
      <c r="F234" s="28">
        <f>ROUND(14.0531,4)</f>
        <v>14.0531</v>
      </c>
      <c r="G234" s="25"/>
      <c r="H234" s="26"/>
    </row>
    <row r="235" spans="1:8" ht="12.75" customHeight="1">
      <c r="A235" s="23">
        <v>42716</v>
      </c>
      <c r="B235" s="23"/>
      <c r="C235" s="28">
        <f>ROUND(14.0348,4)</f>
        <v>14.0348</v>
      </c>
      <c r="D235" s="28">
        <f>F235</f>
        <v>14.0618</v>
      </c>
      <c r="E235" s="28">
        <f>F235</f>
        <v>14.0618</v>
      </c>
      <c r="F235" s="28">
        <f>ROUND(14.0618,4)</f>
        <v>14.0618</v>
      </c>
      <c r="G235" s="25"/>
      <c r="H235" s="26"/>
    </row>
    <row r="236" spans="1:8" ht="12.75" customHeight="1">
      <c r="A236" s="23">
        <v>42717</v>
      </c>
      <c r="B236" s="23"/>
      <c r="C236" s="28">
        <f>ROUND(14.0348,4)</f>
        <v>14.0348</v>
      </c>
      <c r="D236" s="28">
        <f>F236</f>
        <v>14.0647</v>
      </c>
      <c r="E236" s="28">
        <f>F236</f>
        <v>14.0647</v>
      </c>
      <c r="F236" s="28">
        <f>ROUND(14.0647,4)</f>
        <v>14.0647</v>
      </c>
      <c r="G236" s="25"/>
      <c r="H236" s="26"/>
    </row>
    <row r="237" spans="1:8" ht="12.75" customHeight="1">
      <c r="A237" s="23">
        <v>42718</v>
      </c>
      <c r="B237" s="23"/>
      <c r="C237" s="28">
        <f>ROUND(14.0348,4)</f>
        <v>14.0348</v>
      </c>
      <c r="D237" s="28">
        <f>F237</f>
        <v>14.0677</v>
      </c>
      <c r="E237" s="28">
        <f>F237</f>
        <v>14.0677</v>
      </c>
      <c r="F237" s="28">
        <f>ROUND(14.0677,4)</f>
        <v>14.0677</v>
      </c>
      <c r="G237" s="25"/>
      <c r="H237" s="26"/>
    </row>
    <row r="238" spans="1:8" ht="12.75" customHeight="1">
      <c r="A238" s="23">
        <v>42719</v>
      </c>
      <c r="B238" s="23"/>
      <c r="C238" s="28">
        <f>ROUND(14.0348,4)</f>
        <v>14.0348</v>
      </c>
      <c r="D238" s="28">
        <f>F238</f>
        <v>14.0706</v>
      </c>
      <c r="E238" s="28">
        <f>F238</f>
        <v>14.0706</v>
      </c>
      <c r="F238" s="28">
        <f>ROUND(14.0706,4)</f>
        <v>14.0706</v>
      </c>
      <c r="G238" s="25"/>
      <c r="H238" s="26"/>
    </row>
    <row r="239" spans="1:8" ht="12.75" customHeight="1">
      <c r="A239" s="23">
        <v>42725</v>
      </c>
      <c r="B239" s="23"/>
      <c r="C239" s="28">
        <f>ROUND(14.0348,4)</f>
        <v>14.0348</v>
      </c>
      <c r="D239" s="28">
        <f>F239</f>
        <v>14.088</v>
      </c>
      <c r="E239" s="28">
        <f>F239</f>
        <v>14.088</v>
      </c>
      <c r="F239" s="28">
        <f>ROUND(14.088,4)</f>
        <v>14.088</v>
      </c>
      <c r="G239" s="25"/>
      <c r="H239" s="26"/>
    </row>
    <row r="240" spans="1:8" ht="12.75" customHeight="1">
      <c r="A240" s="23">
        <v>42732</v>
      </c>
      <c r="B240" s="23"/>
      <c r="C240" s="28">
        <f>ROUND(14.0348,4)</f>
        <v>14.0348</v>
      </c>
      <c r="D240" s="28">
        <f>F240</f>
        <v>14.1083</v>
      </c>
      <c r="E240" s="28">
        <f>F240</f>
        <v>14.1083</v>
      </c>
      <c r="F240" s="28">
        <f>ROUND(14.1083,4)</f>
        <v>14.1083</v>
      </c>
      <c r="G240" s="25"/>
      <c r="H240" s="26"/>
    </row>
    <row r="241" spans="1:8" ht="12.75" customHeight="1">
      <c r="A241" s="23">
        <v>42733</v>
      </c>
      <c r="B241" s="23"/>
      <c r="C241" s="28">
        <f>ROUND(14.0348,4)</f>
        <v>14.0348</v>
      </c>
      <c r="D241" s="28">
        <f>F241</f>
        <v>14.1112</v>
      </c>
      <c r="E241" s="28">
        <f>F241</f>
        <v>14.1112</v>
      </c>
      <c r="F241" s="28">
        <f>ROUND(14.1112,4)</f>
        <v>14.1112</v>
      </c>
      <c r="G241" s="25"/>
      <c r="H241" s="26"/>
    </row>
    <row r="242" spans="1:8" ht="12.75" customHeight="1">
      <c r="A242" s="23">
        <v>42739</v>
      </c>
      <c r="B242" s="23"/>
      <c r="C242" s="28">
        <f>ROUND(14.0348,4)</f>
        <v>14.0348</v>
      </c>
      <c r="D242" s="28">
        <f>F242</f>
        <v>14.1285</v>
      </c>
      <c r="E242" s="28">
        <f>F242</f>
        <v>14.1285</v>
      </c>
      <c r="F242" s="28">
        <f>ROUND(14.1285,4)</f>
        <v>14.1285</v>
      </c>
      <c r="G242" s="25"/>
      <c r="H242" s="26"/>
    </row>
    <row r="243" spans="1:8" ht="12.75" customHeight="1">
      <c r="A243" s="23">
        <v>42746</v>
      </c>
      <c r="B243" s="23"/>
      <c r="C243" s="28">
        <f>ROUND(14.0348,4)</f>
        <v>14.0348</v>
      </c>
      <c r="D243" s="28">
        <f>F243</f>
        <v>14.1479</v>
      </c>
      <c r="E243" s="28">
        <f>F243</f>
        <v>14.1479</v>
      </c>
      <c r="F243" s="28">
        <f>ROUND(14.1479,4)</f>
        <v>14.1479</v>
      </c>
      <c r="G243" s="25"/>
      <c r="H243" s="26"/>
    </row>
    <row r="244" spans="1:8" ht="12.75" customHeight="1">
      <c r="A244" s="23">
        <v>42748</v>
      </c>
      <c r="B244" s="23"/>
      <c r="C244" s="28">
        <f>ROUND(14.0348,4)</f>
        <v>14.0348</v>
      </c>
      <c r="D244" s="28">
        <f>F244</f>
        <v>14.1535</v>
      </c>
      <c r="E244" s="28">
        <f>F244</f>
        <v>14.1535</v>
      </c>
      <c r="F244" s="28">
        <f>ROUND(14.1535,4)</f>
        <v>14.1535</v>
      </c>
      <c r="G244" s="25"/>
      <c r="H244" s="26"/>
    </row>
    <row r="245" spans="1:8" ht="12.75" customHeight="1">
      <c r="A245" s="23">
        <v>42752</v>
      </c>
      <c r="B245" s="23"/>
      <c r="C245" s="28">
        <f>ROUND(14.0348,4)</f>
        <v>14.0348</v>
      </c>
      <c r="D245" s="28">
        <f>F245</f>
        <v>14.1646</v>
      </c>
      <c r="E245" s="28">
        <f>F245</f>
        <v>14.1646</v>
      </c>
      <c r="F245" s="28">
        <f>ROUND(14.1646,4)</f>
        <v>14.1646</v>
      </c>
      <c r="G245" s="25"/>
      <c r="H245" s="26"/>
    </row>
    <row r="246" spans="1:8" ht="12.75" customHeight="1">
      <c r="A246" s="23">
        <v>42753</v>
      </c>
      <c r="B246" s="23"/>
      <c r="C246" s="28">
        <f>ROUND(14.0348,4)</f>
        <v>14.0348</v>
      </c>
      <c r="D246" s="28">
        <f>F246</f>
        <v>14.1674</v>
      </c>
      <c r="E246" s="28">
        <f>F246</f>
        <v>14.1674</v>
      </c>
      <c r="F246" s="28">
        <f>ROUND(14.1674,4)</f>
        <v>14.1674</v>
      </c>
      <c r="G246" s="25"/>
      <c r="H246" s="26"/>
    </row>
    <row r="247" spans="1:8" ht="12.75" customHeight="1">
      <c r="A247" s="23">
        <v>42755</v>
      </c>
      <c r="B247" s="23"/>
      <c r="C247" s="28">
        <f>ROUND(14.0348,4)</f>
        <v>14.0348</v>
      </c>
      <c r="D247" s="28">
        <f>F247</f>
        <v>14.1729</v>
      </c>
      <c r="E247" s="28">
        <f>F247</f>
        <v>14.1729</v>
      </c>
      <c r="F247" s="28">
        <f>ROUND(14.1729,4)</f>
        <v>14.1729</v>
      </c>
      <c r="G247" s="25"/>
      <c r="H247" s="26"/>
    </row>
    <row r="248" spans="1:8" ht="12.75" customHeight="1">
      <c r="A248" s="23">
        <v>42758</v>
      </c>
      <c r="B248" s="23"/>
      <c r="C248" s="28">
        <f>ROUND(14.0348,4)</f>
        <v>14.0348</v>
      </c>
      <c r="D248" s="28">
        <f>F248</f>
        <v>14.1812</v>
      </c>
      <c r="E248" s="28">
        <f>F248</f>
        <v>14.1812</v>
      </c>
      <c r="F248" s="28">
        <f>ROUND(14.1812,4)</f>
        <v>14.1812</v>
      </c>
      <c r="G248" s="25"/>
      <c r="H248" s="26"/>
    </row>
    <row r="249" spans="1:8" ht="12.75" customHeight="1">
      <c r="A249" s="23">
        <v>42760</v>
      </c>
      <c r="B249" s="23"/>
      <c r="C249" s="28">
        <f>ROUND(14.0348,4)</f>
        <v>14.0348</v>
      </c>
      <c r="D249" s="28">
        <f>F249</f>
        <v>14.1868</v>
      </c>
      <c r="E249" s="28">
        <f>F249</f>
        <v>14.1868</v>
      </c>
      <c r="F249" s="28">
        <f>ROUND(14.1868,4)</f>
        <v>14.1868</v>
      </c>
      <c r="G249" s="25"/>
      <c r="H249" s="26"/>
    </row>
    <row r="250" spans="1:8" ht="12.75" customHeight="1">
      <c r="A250" s="23">
        <v>42762</v>
      </c>
      <c r="B250" s="23"/>
      <c r="C250" s="28">
        <f>ROUND(14.0348,4)</f>
        <v>14.0348</v>
      </c>
      <c r="D250" s="28">
        <f>F250</f>
        <v>14.1923</v>
      </c>
      <c r="E250" s="28">
        <f>F250</f>
        <v>14.1923</v>
      </c>
      <c r="F250" s="28">
        <f>ROUND(14.1923,4)</f>
        <v>14.1923</v>
      </c>
      <c r="G250" s="25"/>
      <c r="H250" s="26"/>
    </row>
    <row r="251" spans="1:8" ht="12.75" customHeight="1">
      <c r="A251" s="23">
        <v>42766</v>
      </c>
      <c r="B251" s="23"/>
      <c r="C251" s="28">
        <f>ROUND(14.0348,4)</f>
        <v>14.0348</v>
      </c>
      <c r="D251" s="28">
        <f>F251</f>
        <v>14.2034</v>
      </c>
      <c r="E251" s="28">
        <f>F251</f>
        <v>14.2034</v>
      </c>
      <c r="F251" s="28">
        <f>ROUND(14.2034,4)</f>
        <v>14.2034</v>
      </c>
      <c r="G251" s="25"/>
      <c r="H251" s="26"/>
    </row>
    <row r="252" spans="1:8" ht="12.75" customHeight="1">
      <c r="A252" s="23">
        <v>42783</v>
      </c>
      <c r="B252" s="23"/>
      <c r="C252" s="28">
        <f>ROUND(14.0348,4)</f>
        <v>14.0348</v>
      </c>
      <c r="D252" s="28">
        <f>F252</f>
        <v>14.2495</v>
      </c>
      <c r="E252" s="28">
        <f>F252</f>
        <v>14.2495</v>
      </c>
      <c r="F252" s="28">
        <f>ROUND(14.2495,4)</f>
        <v>14.2495</v>
      </c>
      <c r="G252" s="25"/>
      <c r="H252" s="26"/>
    </row>
    <row r="253" spans="1:8" ht="12.75" customHeight="1">
      <c r="A253" s="23">
        <v>42793</v>
      </c>
      <c r="B253" s="23"/>
      <c r="C253" s="28">
        <f>ROUND(14.0348,4)</f>
        <v>14.0348</v>
      </c>
      <c r="D253" s="28">
        <f>F253</f>
        <v>14.2764</v>
      </c>
      <c r="E253" s="28">
        <f>F253</f>
        <v>14.2764</v>
      </c>
      <c r="F253" s="28">
        <f>ROUND(14.2764,4)</f>
        <v>14.2764</v>
      </c>
      <c r="G253" s="25"/>
      <c r="H253" s="26"/>
    </row>
    <row r="254" spans="1:8" ht="12.75" customHeight="1">
      <c r="A254" s="23">
        <v>42795</v>
      </c>
      <c r="B254" s="23"/>
      <c r="C254" s="28">
        <f>ROUND(14.0348,4)</f>
        <v>14.0348</v>
      </c>
      <c r="D254" s="28">
        <f>F254</f>
        <v>14.2818</v>
      </c>
      <c r="E254" s="28">
        <f>F254</f>
        <v>14.2818</v>
      </c>
      <c r="F254" s="28">
        <f>ROUND(14.2818,4)</f>
        <v>14.2818</v>
      </c>
      <c r="G254" s="25"/>
      <c r="H254" s="26"/>
    </row>
    <row r="255" spans="1:8" ht="12.75" customHeight="1">
      <c r="A255" s="23">
        <v>42825</v>
      </c>
      <c r="B255" s="23"/>
      <c r="C255" s="28">
        <f>ROUND(14.0348,4)</f>
        <v>14.0348</v>
      </c>
      <c r="D255" s="28">
        <f>F255</f>
        <v>14.3644</v>
      </c>
      <c r="E255" s="28">
        <f>F255</f>
        <v>14.3644</v>
      </c>
      <c r="F255" s="28">
        <f>ROUND(14.3644,4)</f>
        <v>14.3644</v>
      </c>
      <c r="G255" s="25"/>
      <c r="H255" s="26"/>
    </row>
    <row r="256" spans="1:8" ht="12.75" customHeight="1">
      <c r="A256" s="23">
        <v>42836</v>
      </c>
      <c r="B256" s="23"/>
      <c r="C256" s="28">
        <f>ROUND(14.0348,4)</f>
        <v>14.0348</v>
      </c>
      <c r="D256" s="28">
        <f>F256</f>
        <v>14.3947</v>
      </c>
      <c r="E256" s="28">
        <f>F256</f>
        <v>14.3947</v>
      </c>
      <c r="F256" s="28">
        <f>ROUND(14.3947,4)</f>
        <v>14.3947</v>
      </c>
      <c r="G256" s="25"/>
      <c r="H256" s="26"/>
    </row>
    <row r="257" spans="1:8" ht="12.75" customHeight="1">
      <c r="A257" s="23">
        <v>42837</v>
      </c>
      <c r="B257" s="23"/>
      <c r="C257" s="28">
        <f>ROUND(14.0348,4)</f>
        <v>14.0348</v>
      </c>
      <c r="D257" s="28">
        <f>F257</f>
        <v>14.3974</v>
      </c>
      <c r="E257" s="28">
        <f>F257</f>
        <v>14.3974</v>
      </c>
      <c r="F257" s="28">
        <f>ROUND(14.3974,4)</f>
        <v>14.3974</v>
      </c>
      <c r="G257" s="25"/>
      <c r="H257" s="26"/>
    </row>
    <row r="258" spans="1:8" ht="12.75" customHeight="1">
      <c r="A258" s="23">
        <v>42838</v>
      </c>
      <c r="B258" s="23"/>
      <c r="C258" s="28">
        <f>ROUND(14.0348,4)</f>
        <v>14.0348</v>
      </c>
      <c r="D258" s="28">
        <f>F258</f>
        <v>14.4002</v>
      </c>
      <c r="E258" s="28">
        <f>F258</f>
        <v>14.4002</v>
      </c>
      <c r="F258" s="28">
        <f>ROUND(14.4002,4)</f>
        <v>14.4002</v>
      </c>
      <c r="G258" s="25"/>
      <c r="H258" s="26"/>
    </row>
    <row r="259" spans="1:8" ht="12.75" customHeight="1">
      <c r="A259" s="23">
        <v>42846</v>
      </c>
      <c r="B259" s="23"/>
      <c r="C259" s="28">
        <f>ROUND(14.0348,4)</f>
        <v>14.0348</v>
      </c>
      <c r="D259" s="28">
        <f>F259</f>
        <v>14.4222</v>
      </c>
      <c r="E259" s="28">
        <f>F259</f>
        <v>14.4222</v>
      </c>
      <c r="F259" s="28">
        <f>ROUND(14.4222,4)</f>
        <v>14.4222</v>
      </c>
      <c r="G259" s="25"/>
      <c r="H259" s="26"/>
    </row>
    <row r="260" spans="1:8" ht="12.75" customHeight="1">
      <c r="A260" s="23">
        <v>42850</v>
      </c>
      <c r="B260" s="23"/>
      <c r="C260" s="28">
        <f>ROUND(14.0348,4)</f>
        <v>14.0348</v>
      </c>
      <c r="D260" s="28">
        <f>F260</f>
        <v>14.4332</v>
      </c>
      <c r="E260" s="28">
        <f>F260</f>
        <v>14.4332</v>
      </c>
      <c r="F260" s="28">
        <f>ROUND(14.4332,4)</f>
        <v>14.4332</v>
      </c>
      <c r="G260" s="25"/>
      <c r="H260" s="26"/>
    </row>
    <row r="261" spans="1:8" ht="12.75" customHeight="1">
      <c r="A261" s="23">
        <v>42928</v>
      </c>
      <c r="B261" s="23"/>
      <c r="C261" s="28">
        <f>ROUND(14.0348,4)</f>
        <v>14.0348</v>
      </c>
      <c r="D261" s="28">
        <f>F261</f>
        <v>14.6485</v>
      </c>
      <c r="E261" s="28">
        <f>F261</f>
        <v>14.6485</v>
      </c>
      <c r="F261" s="28">
        <f>ROUND(14.6485,4)</f>
        <v>14.6485</v>
      </c>
      <c r="G261" s="25"/>
      <c r="H261" s="26"/>
    </row>
    <row r="262" spans="1:8" ht="12.75" customHeight="1">
      <c r="A262" s="23">
        <v>42937</v>
      </c>
      <c r="B262" s="23"/>
      <c r="C262" s="28">
        <f>ROUND(14.0348,4)</f>
        <v>14.0348</v>
      </c>
      <c r="D262" s="28">
        <f>F262</f>
        <v>14.6733</v>
      </c>
      <c r="E262" s="28">
        <f>F262</f>
        <v>14.6733</v>
      </c>
      <c r="F262" s="28">
        <f>ROUND(14.6733,4)</f>
        <v>14.6733</v>
      </c>
      <c r="G262" s="25"/>
      <c r="H262" s="26"/>
    </row>
    <row r="263" spans="1:8" ht="12.75" customHeight="1">
      <c r="A263" s="23">
        <v>43031</v>
      </c>
      <c r="B263" s="23"/>
      <c r="C263" s="28">
        <f>ROUND(14.0348,4)</f>
        <v>14.0348</v>
      </c>
      <c r="D263" s="28">
        <f>F263</f>
        <v>14.9349</v>
      </c>
      <c r="E263" s="28">
        <f>F263</f>
        <v>14.9349</v>
      </c>
      <c r="F263" s="28">
        <f>ROUND(14.9349,4)</f>
        <v>14.9349</v>
      </c>
      <c r="G263" s="25"/>
      <c r="H263" s="26"/>
    </row>
    <row r="264" spans="1:8" ht="12.75" customHeight="1">
      <c r="A264" s="23" t="s">
        <v>65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ROUND(1.06,4)</f>
        <v>1.06</v>
      </c>
      <c r="D265" s="28">
        <f>F265</f>
        <v>1.0607</v>
      </c>
      <c r="E265" s="28">
        <f>F265</f>
        <v>1.0607</v>
      </c>
      <c r="F265" s="28">
        <f>ROUND(1.0607,4)</f>
        <v>1.0607</v>
      </c>
      <c r="G265" s="25"/>
      <c r="H265" s="26"/>
    </row>
    <row r="266" spans="1:8" ht="12.75" customHeight="1">
      <c r="A266" s="23">
        <v>42807</v>
      </c>
      <c r="B266" s="23"/>
      <c r="C266" s="28">
        <f>ROUND(1.06,4)</f>
        <v>1.06</v>
      </c>
      <c r="D266" s="28">
        <f>F266</f>
        <v>1.0655</v>
      </c>
      <c r="E266" s="28">
        <f>F266</f>
        <v>1.0655</v>
      </c>
      <c r="F266" s="28">
        <f>ROUND(1.0655,4)</f>
        <v>1.0655</v>
      </c>
      <c r="G266" s="25"/>
      <c r="H266" s="26"/>
    </row>
    <row r="267" spans="1:8" ht="12.75" customHeight="1">
      <c r="A267" s="23">
        <v>42905</v>
      </c>
      <c r="B267" s="23"/>
      <c r="C267" s="28">
        <f>ROUND(1.06,4)</f>
        <v>1.06</v>
      </c>
      <c r="D267" s="28">
        <f>F267</f>
        <v>1.0707</v>
      </c>
      <c r="E267" s="28">
        <f>F267</f>
        <v>1.0707</v>
      </c>
      <c r="F267" s="28">
        <f>ROUND(1.0707,4)</f>
        <v>1.0707</v>
      </c>
      <c r="G267" s="25"/>
      <c r="H267" s="26"/>
    </row>
    <row r="268" spans="1:8" ht="12.75" customHeight="1">
      <c r="A268" s="23">
        <v>42996</v>
      </c>
      <c r="B268" s="23"/>
      <c r="C268" s="28">
        <f>ROUND(1.06,4)</f>
        <v>1.06</v>
      </c>
      <c r="D268" s="28">
        <f>F268</f>
        <v>1.0758</v>
      </c>
      <c r="E268" s="28">
        <f>F268</f>
        <v>1.0758</v>
      </c>
      <c r="F268" s="28">
        <f>ROUND(1.0758,4)</f>
        <v>1.0758</v>
      </c>
      <c r="G268" s="25"/>
      <c r="H268" s="26"/>
    </row>
    <row r="269" spans="1:8" ht="12.75" customHeight="1">
      <c r="A269" s="23" t="s">
        <v>66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ROUND(1.2451,4)</f>
        <v>1.2451</v>
      </c>
      <c r="D270" s="28">
        <f>F270</f>
        <v>1.2454</v>
      </c>
      <c r="E270" s="28">
        <f>F270</f>
        <v>1.2454</v>
      </c>
      <c r="F270" s="28">
        <f>ROUND(1.2454,4)</f>
        <v>1.2454</v>
      </c>
      <c r="G270" s="25"/>
      <c r="H270" s="26"/>
    </row>
    <row r="271" spans="1:8" ht="12.75" customHeight="1">
      <c r="A271" s="23">
        <v>42807</v>
      </c>
      <c r="B271" s="23"/>
      <c r="C271" s="28">
        <f>ROUND(1.2451,4)</f>
        <v>1.2451</v>
      </c>
      <c r="D271" s="28">
        <f>F271</f>
        <v>1.2483</v>
      </c>
      <c r="E271" s="28">
        <f>F271</f>
        <v>1.2483</v>
      </c>
      <c r="F271" s="28">
        <f>ROUND(1.2483,4)</f>
        <v>1.2483</v>
      </c>
      <c r="G271" s="25"/>
      <c r="H271" s="26"/>
    </row>
    <row r="272" spans="1:8" ht="12.75" customHeight="1">
      <c r="A272" s="23">
        <v>42905</v>
      </c>
      <c r="B272" s="23"/>
      <c r="C272" s="28">
        <f>ROUND(1.2451,4)</f>
        <v>1.2451</v>
      </c>
      <c r="D272" s="28">
        <f>F272</f>
        <v>1.2512</v>
      </c>
      <c r="E272" s="28">
        <f>F272</f>
        <v>1.2512</v>
      </c>
      <c r="F272" s="28">
        <f>ROUND(1.2512,4)</f>
        <v>1.2512</v>
      </c>
      <c r="G272" s="25"/>
      <c r="H272" s="26"/>
    </row>
    <row r="273" spans="1:8" ht="12.75" customHeight="1">
      <c r="A273" s="23">
        <v>42996</v>
      </c>
      <c r="B273" s="23"/>
      <c r="C273" s="28">
        <f>ROUND(1.2451,4)</f>
        <v>1.2451</v>
      </c>
      <c r="D273" s="28">
        <f>F273</f>
        <v>1.254</v>
      </c>
      <c r="E273" s="28">
        <f>F273</f>
        <v>1.254</v>
      </c>
      <c r="F273" s="28">
        <f>ROUND(1.254,4)</f>
        <v>1.254</v>
      </c>
      <c r="G273" s="25"/>
      <c r="H273" s="26"/>
    </row>
    <row r="274" spans="1:8" ht="12.75" customHeight="1">
      <c r="A274" s="23" t="s">
        <v>67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ROUND(10.41662856,4)</f>
        <v>10.4166</v>
      </c>
      <c r="D275" s="28">
        <f>F275</f>
        <v>10.4469</v>
      </c>
      <c r="E275" s="28">
        <f>F275</f>
        <v>10.4469</v>
      </c>
      <c r="F275" s="28">
        <f>ROUND(10.4469,4)</f>
        <v>10.4469</v>
      </c>
      <c r="G275" s="25"/>
      <c r="H275" s="26"/>
    </row>
    <row r="276" spans="1:8" ht="12.75" customHeight="1">
      <c r="A276" s="23">
        <v>42807</v>
      </c>
      <c r="B276" s="23"/>
      <c r="C276" s="28">
        <f>ROUND(10.41662856,4)</f>
        <v>10.4166</v>
      </c>
      <c r="D276" s="28">
        <f>F276</f>
        <v>10.5988</v>
      </c>
      <c r="E276" s="28">
        <f>F276</f>
        <v>10.5988</v>
      </c>
      <c r="F276" s="28">
        <f>ROUND(10.5988,4)</f>
        <v>10.5988</v>
      </c>
      <c r="G276" s="25"/>
      <c r="H276" s="26"/>
    </row>
    <row r="277" spans="1:8" ht="12.75" customHeight="1">
      <c r="A277" s="23">
        <v>42905</v>
      </c>
      <c r="B277" s="23"/>
      <c r="C277" s="28">
        <f>ROUND(10.41662856,4)</f>
        <v>10.4166</v>
      </c>
      <c r="D277" s="28">
        <f>F277</f>
        <v>10.7756</v>
      </c>
      <c r="E277" s="28">
        <f>F277</f>
        <v>10.7756</v>
      </c>
      <c r="F277" s="28">
        <f>ROUND(10.7756,4)</f>
        <v>10.7756</v>
      </c>
      <c r="G277" s="25"/>
      <c r="H277" s="26"/>
    </row>
    <row r="278" spans="1:8" ht="12.75" customHeight="1">
      <c r="A278" s="23">
        <v>42996</v>
      </c>
      <c r="B278" s="23"/>
      <c r="C278" s="28">
        <f>ROUND(10.41662856,4)</f>
        <v>10.4166</v>
      </c>
      <c r="D278" s="28">
        <f>F278</f>
        <v>10.9421</v>
      </c>
      <c r="E278" s="28">
        <f>F278</f>
        <v>10.9421</v>
      </c>
      <c r="F278" s="28">
        <f>ROUND(10.9421,4)</f>
        <v>10.9421</v>
      </c>
      <c r="G278" s="25"/>
      <c r="H278" s="26"/>
    </row>
    <row r="279" spans="1:8" ht="12.75" customHeight="1">
      <c r="A279" s="23">
        <v>43087</v>
      </c>
      <c r="B279" s="23"/>
      <c r="C279" s="28">
        <f>ROUND(10.41662856,4)</f>
        <v>10.4166</v>
      </c>
      <c r="D279" s="28">
        <f>F279</f>
        <v>11.1111</v>
      </c>
      <c r="E279" s="28">
        <f>F279</f>
        <v>11.1111</v>
      </c>
      <c r="F279" s="28">
        <f>ROUND(11.1111,4)</f>
        <v>11.1111</v>
      </c>
      <c r="G279" s="25"/>
      <c r="H279" s="26"/>
    </row>
    <row r="280" spans="1:8" ht="12.75" customHeight="1">
      <c r="A280" s="23">
        <v>43178</v>
      </c>
      <c r="B280" s="23"/>
      <c r="C280" s="28">
        <f>ROUND(10.41662856,4)</f>
        <v>10.4166</v>
      </c>
      <c r="D280" s="28">
        <f>F280</f>
        <v>11.2823</v>
      </c>
      <c r="E280" s="28">
        <f>F280</f>
        <v>11.2823</v>
      </c>
      <c r="F280" s="28">
        <f>ROUND(11.2823,4)</f>
        <v>11.2823</v>
      </c>
      <c r="G280" s="25"/>
      <c r="H280" s="26"/>
    </row>
    <row r="281" spans="1:8" ht="12.75" customHeight="1">
      <c r="A281" s="23">
        <v>43269</v>
      </c>
      <c r="B281" s="23"/>
      <c r="C281" s="28">
        <f>ROUND(10.41662856,4)</f>
        <v>10.4166</v>
      </c>
      <c r="D281" s="28">
        <f>F281</f>
        <v>11.4524</v>
      </c>
      <c r="E281" s="28">
        <f>F281</f>
        <v>11.4524</v>
      </c>
      <c r="F281" s="28">
        <f>ROUND(11.4524,4)</f>
        <v>11.4524</v>
      </c>
      <c r="G281" s="25"/>
      <c r="H281" s="26"/>
    </row>
    <row r="282" spans="1:8" ht="12.75" customHeight="1">
      <c r="A282" s="23" t="s">
        <v>68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ROUND(3.82096866407122,4)</f>
        <v>3.821</v>
      </c>
      <c r="D283" s="28">
        <f>F283</f>
        <v>4.2489</v>
      </c>
      <c r="E283" s="28">
        <f>F283</f>
        <v>4.2489</v>
      </c>
      <c r="F283" s="28">
        <f>ROUND(4.2489,4)</f>
        <v>4.2489</v>
      </c>
      <c r="G283" s="25"/>
      <c r="H283" s="26"/>
    </row>
    <row r="284" spans="1:8" ht="12.75" customHeight="1">
      <c r="A284" s="23">
        <v>42807</v>
      </c>
      <c r="B284" s="23"/>
      <c r="C284" s="28">
        <f>ROUND(3.82096866407122,4)</f>
        <v>3.821</v>
      </c>
      <c r="D284" s="28">
        <f>F284</f>
        <v>4.319</v>
      </c>
      <c r="E284" s="28">
        <f>F284</f>
        <v>4.319</v>
      </c>
      <c r="F284" s="28">
        <f>ROUND(4.319,4)</f>
        <v>4.319</v>
      </c>
      <c r="G284" s="25"/>
      <c r="H284" s="26"/>
    </row>
    <row r="285" spans="1:8" ht="12.75" customHeight="1">
      <c r="A285" s="23">
        <v>42905</v>
      </c>
      <c r="B285" s="23"/>
      <c r="C285" s="28">
        <f>ROUND(3.82096866407122,4)</f>
        <v>3.821</v>
      </c>
      <c r="D285" s="28">
        <f>F285</f>
        <v>4.3885</v>
      </c>
      <c r="E285" s="28">
        <f>F285</f>
        <v>4.3885</v>
      </c>
      <c r="F285" s="28">
        <f>ROUND(4.3885,4)</f>
        <v>4.3885</v>
      </c>
      <c r="G285" s="25"/>
      <c r="H285" s="26"/>
    </row>
    <row r="286" spans="1:8" ht="12.75" customHeight="1">
      <c r="A286" s="23" t="s">
        <v>69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ROUND(1.30383292,4)</f>
        <v>1.3038</v>
      </c>
      <c r="D287" s="28">
        <f>F287</f>
        <v>1.3077</v>
      </c>
      <c r="E287" s="28">
        <f>F287</f>
        <v>1.3077</v>
      </c>
      <c r="F287" s="28">
        <f>ROUND(1.3077,4)</f>
        <v>1.3077</v>
      </c>
      <c r="G287" s="25"/>
      <c r="H287" s="26"/>
    </row>
    <row r="288" spans="1:8" ht="12.75" customHeight="1">
      <c r="A288" s="23">
        <v>42807</v>
      </c>
      <c r="B288" s="23"/>
      <c r="C288" s="28">
        <f>ROUND(1.30383292,4)</f>
        <v>1.3038</v>
      </c>
      <c r="D288" s="28">
        <f>F288</f>
        <v>1.3221</v>
      </c>
      <c r="E288" s="28">
        <f>F288</f>
        <v>1.3221</v>
      </c>
      <c r="F288" s="28">
        <f>ROUND(1.3221,4)</f>
        <v>1.3221</v>
      </c>
      <c r="G288" s="25"/>
      <c r="H288" s="26"/>
    </row>
    <row r="289" spans="1:8" ht="12.75" customHeight="1">
      <c r="A289" s="23">
        <v>42905</v>
      </c>
      <c r="B289" s="23"/>
      <c r="C289" s="28">
        <f>ROUND(1.30383292,4)</f>
        <v>1.3038</v>
      </c>
      <c r="D289" s="28">
        <f>F289</f>
        <v>1.339</v>
      </c>
      <c r="E289" s="28">
        <f>F289</f>
        <v>1.339</v>
      </c>
      <c r="F289" s="28">
        <f>ROUND(1.339,4)</f>
        <v>1.339</v>
      </c>
      <c r="G289" s="25"/>
      <c r="H289" s="26"/>
    </row>
    <row r="290" spans="1:8" ht="12.75" customHeight="1">
      <c r="A290" s="23">
        <v>42996</v>
      </c>
      <c r="B290" s="23"/>
      <c r="C290" s="28">
        <f>ROUND(1.30383292,4)</f>
        <v>1.3038</v>
      </c>
      <c r="D290" s="28">
        <f>F290</f>
        <v>1.3545</v>
      </c>
      <c r="E290" s="28">
        <f>F290</f>
        <v>1.3545</v>
      </c>
      <c r="F290" s="28">
        <f>ROUND(1.3545,4)</f>
        <v>1.3545</v>
      </c>
      <c r="G290" s="25"/>
      <c r="H290" s="26"/>
    </row>
    <row r="291" spans="1:8" ht="12.75" customHeight="1">
      <c r="A291" s="23" t="s">
        <v>70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ROUND(10.4706057893166,4)</f>
        <v>10.4706</v>
      </c>
      <c r="D292" s="28">
        <f>F292</f>
        <v>10.5072</v>
      </c>
      <c r="E292" s="28">
        <f>F292</f>
        <v>10.5072</v>
      </c>
      <c r="F292" s="28">
        <f>ROUND(10.5072,4)</f>
        <v>10.5072</v>
      </c>
      <c r="G292" s="25"/>
      <c r="H292" s="26"/>
    </row>
    <row r="293" spans="1:8" ht="12.75" customHeight="1">
      <c r="A293" s="23">
        <v>42807</v>
      </c>
      <c r="B293" s="23"/>
      <c r="C293" s="28">
        <f>ROUND(10.4706057893166,4)</f>
        <v>10.4706</v>
      </c>
      <c r="D293" s="28">
        <f>F293</f>
        <v>10.6927</v>
      </c>
      <c r="E293" s="28">
        <f>F293</f>
        <v>10.6927</v>
      </c>
      <c r="F293" s="28">
        <f>ROUND(10.6927,4)</f>
        <v>10.6927</v>
      </c>
      <c r="G293" s="25"/>
      <c r="H293" s="26"/>
    </row>
    <row r="294" spans="1:8" ht="12.75" customHeight="1">
      <c r="A294" s="23">
        <v>42905</v>
      </c>
      <c r="B294" s="23"/>
      <c r="C294" s="28">
        <f>ROUND(10.4706057893166,4)</f>
        <v>10.4706</v>
      </c>
      <c r="D294" s="28">
        <f>F294</f>
        <v>10.9065</v>
      </c>
      <c r="E294" s="28">
        <f>F294</f>
        <v>10.9065</v>
      </c>
      <c r="F294" s="28">
        <f>ROUND(10.9065,4)</f>
        <v>10.9065</v>
      </c>
      <c r="G294" s="25"/>
      <c r="H294" s="26"/>
    </row>
    <row r="295" spans="1:8" ht="12.75" customHeight="1">
      <c r="A295" s="23">
        <v>42996</v>
      </c>
      <c r="B295" s="23"/>
      <c r="C295" s="28">
        <f>ROUND(10.4706057893166,4)</f>
        <v>10.4706</v>
      </c>
      <c r="D295" s="28">
        <f>F295</f>
        <v>11.1063</v>
      </c>
      <c r="E295" s="28">
        <f>F295</f>
        <v>11.1063</v>
      </c>
      <c r="F295" s="28">
        <f>ROUND(11.1063,4)</f>
        <v>11.1063</v>
      </c>
      <c r="G295" s="25"/>
      <c r="H295" s="26"/>
    </row>
    <row r="296" spans="1:8" ht="12.75" customHeight="1">
      <c r="A296" s="23" t="s">
        <v>71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ROUND(2.03832848437477,4)</f>
        <v>2.0383</v>
      </c>
      <c r="D297" s="28">
        <f>F297</f>
        <v>2.0352</v>
      </c>
      <c r="E297" s="28">
        <f>F297</f>
        <v>2.0352</v>
      </c>
      <c r="F297" s="28">
        <f>ROUND(2.0352,4)</f>
        <v>2.0352</v>
      </c>
      <c r="G297" s="25"/>
      <c r="H297" s="26"/>
    </row>
    <row r="298" spans="1:8" ht="12.75" customHeight="1">
      <c r="A298" s="23">
        <v>42807</v>
      </c>
      <c r="B298" s="23"/>
      <c r="C298" s="28">
        <f>ROUND(2.03832848437477,4)</f>
        <v>2.0383</v>
      </c>
      <c r="D298" s="28">
        <f>F298</f>
        <v>2.0536</v>
      </c>
      <c r="E298" s="28">
        <f>F298</f>
        <v>2.0536</v>
      </c>
      <c r="F298" s="28">
        <f>ROUND(2.0536,4)</f>
        <v>2.0536</v>
      </c>
      <c r="G298" s="25"/>
      <c r="H298" s="26"/>
    </row>
    <row r="299" spans="1:8" ht="12.75" customHeight="1">
      <c r="A299" s="23">
        <v>42905</v>
      </c>
      <c r="B299" s="23"/>
      <c r="C299" s="28">
        <f>ROUND(2.03832848437477,4)</f>
        <v>2.0383</v>
      </c>
      <c r="D299" s="28">
        <f>F299</f>
        <v>2.0789</v>
      </c>
      <c r="E299" s="28">
        <f>F299</f>
        <v>2.0789</v>
      </c>
      <c r="F299" s="28">
        <f>ROUND(2.0789,4)</f>
        <v>2.0789</v>
      </c>
      <c r="G299" s="25"/>
      <c r="H299" s="26"/>
    </row>
    <row r="300" spans="1:8" ht="12.75" customHeight="1">
      <c r="A300" s="23">
        <v>42996</v>
      </c>
      <c r="B300" s="23"/>
      <c r="C300" s="28">
        <f>ROUND(2.03832848437477,4)</f>
        <v>2.0383</v>
      </c>
      <c r="D300" s="28">
        <f>F300</f>
        <v>2.1022</v>
      </c>
      <c r="E300" s="28">
        <f>F300</f>
        <v>2.1022</v>
      </c>
      <c r="F300" s="28">
        <f>ROUND(2.1022,4)</f>
        <v>2.1022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ROUND(1.99957258259841,4)</f>
        <v>1.9996</v>
      </c>
      <c r="D302" s="28">
        <f>F302</f>
        <v>2.0077</v>
      </c>
      <c r="E302" s="28">
        <f>F302</f>
        <v>2.0077</v>
      </c>
      <c r="F302" s="28">
        <f>ROUND(2.0077,4)</f>
        <v>2.0077</v>
      </c>
      <c r="G302" s="25"/>
      <c r="H302" s="26"/>
    </row>
    <row r="303" spans="1:8" ht="12.75" customHeight="1">
      <c r="A303" s="23">
        <v>42807</v>
      </c>
      <c r="B303" s="23"/>
      <c r="C303" s="28">
        <f>ROUND(1.99957258259841,4)</f>
        <v>1.9996</v>
      </c>
      <c r="D303" s="28">
        <f>F303</f>
        <v>2.0506</v>
      </c>
      <c r="E303" s="28">
        <f>F303</f>
        <v>2.0506</v>
      </c>
      <c r="F303" s="28">
        <f>ROUND(2.0506,4)</f>
        <v>2.0506</v>
      </c>
      <c r="G303" s="25"/>
      <c r="H303" s="26"/>
    </row>
    <row r="304" spans="1:8" ht="12.75" customHeight="1">
      <c r="A304" s="23">
        <v>42905</v>
      </c>
      <c r="B304" s="23"/>
      <c r="C304" s="28">
        <f>ROUND(1.99957258259841,4)</f>
        <v>1.9996</v>
      </c>
      <c r="D304" s="28">
        <f>F304</f>
        <v>2.1</v>
      </c>
      <c r="E304" s="28">
        <f>F304</f>
        <v>2.1</v>
      </c>
      <c r="F304" s="28">
        <f>ROUND(2.1,4)</f>
        <v>2.1</v>
      </c>
      <c r="G304" s="25"/>
      <c r="H304" s="26"/>
    </row>
    <row r="305" spans="1:8" ht="12.75" customHeight="1">
      <c r="A305" s="23">
        <v>42996</v>
      </c>
      <c r="B305" s="23"/>
      <c r="C305" s="28">
        <f>ROUND(1.99957258259841,4)</f>
        <v>1.9996</v>
      </c>
      <c r="D305" s="28">
        <f>F305</f>
        <v>2.1475</v>
      </c>
      <c r="E305" s="28">
        <f>F305</f>
        <v>2.1475</v>
      </c>
      <c r="F305" s="28">
        <f>ROUND(2.1475,4)</f>
        <v>2.1475</v>
      </c>
      <c r="G305" s="25"/>
      <c r="H305" s="26"/>
    </row>
    <row r="306" spans="1:8" ht="12.75" customHeight="1">
      <c r="A306" s="23" t="s">
        <v>73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ROUND(14.876888,4)</f>
        <v>14.8769</v>
      </c>
      <c r="D307" s="28">
        <f>F307</f>
        <v>14.9365</v>
      </c>
      <c r="E307" s="28">
        <f>F307</f>
        <v>14.9365</v>
      </c>
      <c r="F307" s="28">
        <f>ROUND(14.9365,4)</f>
        <v>14.9365</v>
      </c>
      <c r="G307" s="25"/>
      <c r="H307" s="26"/>
    </row>
    <row r="308" spans="1:8" ht="12.75" customHeight="1">
      <c r="A308" s="23">
        <v>42807</v>
      </c>
      <c r="B308" s="23"/>
      <c r="C308" s="28">
        <f>ROUND(14.876888,4)</f>
        <v>14.8769</v>
      </c>
      <c r="D308" s="28">
        <f>F308</f>
        <v>15.2521</v>
      </c>
      <c r="E308" s="28">
        <f>F308</f>
        <v>15.2521</v>
      </c>
      <c r="F308" s="28">
        <f>ROUND(15.2521,4)</f>
        <v>15.2521</v>
      </c>
      <c r="G308" s="25"/>
      <c r="H308" s="26"/>
    </row>
    <row r="309" spans="1:8" ht="12.75" customHeight="1">
      <c r="A309" s="23">
        <v>42905</v>
      </c>
      <c r="B309" s="23"/>
      <c r="C309" s="28">
        <f>ROUND(14.876888,4)</f>
        <v>14.8769</v>
      </c>
      <c r="D309" s="28">
        <f>F309</f>
        <v>15.6153</v>
      </c>
      <c r="E309" s="28">
        <f>F309</f>
        <v>15.6153</v>
      </c>
      <c r="F309" s="28">
        <f>ROUND(15.6153,4)</f>
        <v>15.6153</v>
      </c>
      <c r="G309" s="25"/>
      <c r="H309" s="26"/>
    </row>
    <row r="310" spans="1:8" ht="12.75" customHeight="1">
      <c r="A310" s="23">
        <v>42996</v>
      </c>
      <c r="B310" s="23"/>
      <c r="C310" s="28">
        <f>ROUND(14.876888,4)</f>
        <v>14.8769</v>
      </c>
      <c r="D310" s="28">
        <f>F310</f>
        <v>15.9617</v>
      </c>
      <c r="E310" s="28">
        <f>F310</f>
        <v>15.9617</v>
      </c>
      <c r="F310" s="28">
        <f>ROUND(15.9617,4)</f>
        <v>15.9617</v>
      </c>
      <c r="G310" s="25"/>
      <c r="H310" s="26"/>
    </row>
    <row r="311" spans="1:8" ht="12.75" customHeight="1">
      <c r="A311" s="23">
        <v>43087</v>
      </c>
      <c r="B311" s="23"/>
      <c r="C311" s="28">
        <f>ROUND(14.876888,4)</f>
        <v>14.8769</v>
      </c>
      <c r="D311" s="28">
        <f>F311</f>
        <v>16.3102</v>
      </c>
      <c r="E311" s="28">
        <f>F311</f>
        <v>16.3102</v>
      </c>
      <c r="F311" s="28">
        <f>ROUND(16.3102,4)</f>
        <v>16.3102</v>
      </c>
      <c r="G311" s="25"/>
      <c r="H311" s="26"/>
    </row>
    <row r="312" spans="1:8" ht="12.75" customHeight="1">
      <c r="A312" s="23">
        <v>43178</v>
      </c>
      <c r="B312" s="23"/>
      <c r="C312" s="28">
        <f>ROUND(14.876888,4)</f>
        <v>14.8769</v>
      </c>
      <c r="D312" s="28">
        <f>F312</f>
        <v>16.6499</v>
      </c>
      <c r="E312" s="28">
        <f>F312</f>
        <v>16.6499</v>
      </c>
      <c r="F312" s="28">
        <f>ROUND(16.6499,4)</f>
        <v>16.6499</v>
      </c>
      <c r="G312" s="25"/>
      <c r="H312" s="26"/>
    </row>
    <row r="313" spans="1:8" ht="12.75" customHeight="1">
      <c r="A313" s="23">
        <v>43269</v>
      </c>
      <c r="B313" s="23"/>
      <c r="C313" s="28">
        <f>ROUND(14.876888,4)</f>
        <v>14.8769</v>
      </c>
      <c r="D313" s="28">
        <f>F313</f>
        <v>17.0648</v>
      </c>
      <c r="E313" s="28">
        <f>F313</f>
        <v>17.0648</v>
      </c>
      <c r="F313" s="28">
        <f>ROUND(17.0648,4)</f>
        <v>17.0648</v>
      </c>
      <c r="G313" s="25"/>
      <c r="H313" s="26"/>
    </row>
    <row r="314" spans="1:8" ht="12.75" customHeight="1">
      <c r="A314" s="23" t="s">
        <v>74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ROUND(13.7893495775201,4)</f>
        <v>13.7893</v>
      </c>
      <c r="D315" s="28">
        <f>F315</f>
        <v>13.8473</v>
      </c>
      <c r="E315" s="28">
        <f>F315</f>
        <v>13.8473</v>
      </c>
      <c r="F315" s="28">
        <f>ROUND(13.8473,4)</f>
        <v>13.8473</v>
      </c>
      <c r="G315" s="25"/>
      <c r="H315" s="26"/>
    </row>
    <row r="316" spans="1:8" ht="12.75" customHeight="1">
      <c r="A316" s="23">
        <v>42807</v>
      </c>
      <c r="B316" s="23"/>
      <c r="C316" s="28">
        <f>ROUND(13.7893495775201,4)</f>
        <v>13.7893</v>
      </c>
      <c r="D316" s="28">
        <f>F316</f>
        <v>14.1595</v>
      </c>
      <c r="E316" s="28">
        <f>F316</f>
        <v>14.1595</v>
      </c>
      <c r="F316" s="28">
        <f>ROUND(14.1595,4)</f>
        <v>14.1595</v>
      </c>
      <c r="G316" s="25"/>
      <c r="H316" s="26"/>
    </row>
    <row r="317" spans="1:8" ht="12.75" customHeight="1">
      <c r="A317" s="23">
        <v>42905</v>
      </c>
      <c r="B317" s="23"/>
      <c r="C317" s="28">
        <f>ROUND(13.7893495775201,4)</f>
        <v>13.7893</v>
      </c>
      <c r="D317" s="28">
        <f>F317</f>
        <v>14.5222</v>
      </c>
      <c r="E317" s="28">
        <f>F317</f>
        <v>14.5222</v>
      </c>
      <c r="F317" s="28">
        <f>ROUND(14.5222,4)</f>
        <v>14.5222</v>
      </c>
      <c r="G317" s="25"/>
      <c r="H317" s="26"/>
    </row>
    <row r="318" spans="1:8" ht="12.75" customHeight="1">
      <c r="A318" s="23">
        <v>42996</v>
      </c>
      <c r="B318" s="23"/>
      <c r="C318" s="28">
        <f>ROUND(13.7893495775201,4)</f>
        <v>13.7893</v>
      </c>
      <c r="D318" s="28">
        <f>F318</f>
        <v>14.865</v>
      </c>
      <c r="E318" s="28">
        <f>F318</f>
        <v>14.865</v>
      </c>
      <c r="F318" s="28">
        <f>ROUND(14.865,4)</f>
        <v>14.865</v>
      </c>
      <c r="G318" s="25"/>
      <c r="H318" s="26"/>
    </row>
    <row r="319" spans="1:8" ht="12.75" customHeight="1">
      <c r="A319" s="23">
        <v>43087</v>
      </c>
      <c r="B319" s="23"/>
      <c r="C319" s="28">
        <f>ROUND(13.7893495775201,4)</f>
        <v>13.7893</v>
      </c>
      <c r="D319" s="28">
        <f>F319</f>
        <v>15.2088</v>
      </c>
      <c r="E319" s="28">
        <f>F319</f>
        <v>15.2088</v>
      </c>
      <c r="F319" s="28">
        <f>ROUND(15.2088,4)</f>
        <v>15.2088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ROUND(17.47472948,4)</f>
        <v>17.4747</v>
      </c>
      <c r="D321" s="28">
        <f>F321</f>
        <v>17.5381</v>
      </c>
      <c r="E321" s="28">
        <f>F321</f>
        <v>17.5381</v>
      </c>
      <c r="F321" s="28">
        <f>ROUND(17.5381,4)</f>
        <v>17.5381</v>
      </c>
      <c r="G321" s="25"/>
      <c r="H321" s="26"/>
    </row>
    <row r="322" spans="1:8" ht="12.75" customHeight="1">
      <c r="A322" s="23">
        <v>42807</v>
      </c>
      <c r="B322" s="23"/>
      <c r="C322" s="28">
        <f>ROUND(17.47472948,4)</f>
        <v>17.4747</v>
      </c>
      <c r="D322" s="28">
        <f>F322</f>
        <v>17.8693</v>
      </c>
      <c r="E322" s="28">
        <f>F322</f>
        <v>17.8693</v>
      </c>
      <c r="F322" s="28">
        <f>ROUND(17.8693,4)</f>
        <v>17.8693</v>
      </c>
      <c r="G322" s="25"/>
      <c r="H322" s="26"/>
    </row>
    <row r="323" spans="1:8" ht="12.75" customHeight="1">
      <c r="A323" s="23">
        <v>42905</v>
      </c>
      <c r="B323" s="23"/>
      <c r="C323" s="28">
        <f>ROUND(17.47472948,4)</f>
        <v>17.4747</v>
      </c>
      <c r="D323" s="28">
        <f>F323</f>
        <v>18.2485</v>
      </c>
      <c r="E323" s="28">
        <f>F323</f>
        <v>18.2485</v>
      </c>
      <c r="F323" s="28">
        <f>ROUND(18.2485,4)</f>
        <v>18.2485</v>
      </c>
      <c r="G323" s="25"/>
      <c r="H323" s="26"/>
    </row>
    <row r="324" spans="1:8" ht="12.75" customHeight="1">
      <c r="A324" s="23">
        <v>42996</v>
      </c>
      <c r="B324" s="23"/>
      <c r="C324" s="28">
        <f>ROUND(17.47472948,4)</f>
        <v>17.4747</v>
      </c>
      <c r="D324" s="28">
        <f>F324</f>
        <v>18.6061</v>
      </c>
      <c r="E324" s="28">
        <f>F324</f>
        <v>18.6061</v>
      </c>
      <c r="F324" s="28">
        <f>ROUND(18.6061,4)</f>
        <v>18.6061</v>
      </c>
      <c r="G324" s="25"/>
      <c r="H324" s="26"/>
    </row>
    <row r="325" spans="1:8" ht="12.75" customHeight="1">
      <c r="A325" s="23">
        <v>43087</v>
      </c>
      <c r="B325" s="23"/>
      <c r="C325" s="28">
        <f>ROUND(17.47472948,4)</f>
        <v>17.4747</v>
      </c>
      <c r="D325" s="28">
        <f>F325</f>
        <v>18.9705</v>
      </c>
      <c r="E325" s="28">
        <f>F325</f>
        <v>18.9705</v>
      </c>
      <c r="F325" s="28">
        <f>ROUND(18.9705,4)</f>
        <v>18.9705</v>
      </c>
      <c r="G325" s="25"/>
      <c r="H325" s="26"/>
    </row>
    <row r="326" spans="1:8" ht="12.75" customHeight="1">
      <c r="A326" s="23">
        <v>43178</v>
      </c>
      <c r="B326" s="23"/>
      <c r="C326" s="28">
        <f>ROUND(17.47472948,4)</f>
        <v>17.4747</v>
      </c>
      <c r="D326" s="28">
        <f>F326</f>
        <v>19.3437</v>
      </c>
      <c r="E326" s="28">
        <f>F326</f>
        <v>19.3437</v>
      </c>
      <c r="F326" s="28">
        <f>ROUND(19.3437,4)</f>
        <v>19.3437</v>
      </c>
      <c r="G326" s="25"/>
      <c r="H326" s="26"/>
    </row>
    <row r="327" spans="1:8" ht="12.75" customHeight="1">
      <c r="A327" s="23">
        <v>43269</v>
      </c>
      <c r="B327" s="23"/>
      <c r="C327" s="28">
        <f>ROUND(17.47472948,4)</f>
        <v>17.4747</v>
      </c>
      <c r="D327" s="28">
        <f>F327</f>
        <v>19.3942</v>
      </c>
      <c r="E327" s="28">
        <f>F327</f>
        <v>19.3942</v>
      </c>
      <c r="F327" s="28">
        <f>ROUND(19.3942,4)</f>
        <v>19.3942</v>
      </c>
      <c r="G327" s="25"/>
      <c r="H327" s="26"/>
    </row>
    <row r="328" spans="1:8" ht="12.75" customHeight="1">
      <c r="A328" s="23" t="s">
        <v>76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ROUND(1.8094710106623,4)</f>
        <v>1.8095</v>
      </c>
      <c r="D329" s="28">
        <f>F329</f>
        <v>1.8158</v>
      </c>
      <c r="E329" s="28">
        <f>F329</f>
        <v>1.8158</v>
      </c>
      <c r="F329" s="28">
        <f>ROUND(1.8158,4)</f>
        <v>1.8158</v>
      </c>
      <c r="G329" s="25"/>
      <c r="H329" s="26"/>
    </row>
    <row r="330" spans="1:8" ht="12.75" customHeight="1">
      <c r="A330" s="23">
        <v>42807</v>
      </c>
      <c r="B330" s="23"/>
      <c r="C330" s="28">
        <f>ROUND(1.8094710106623,4)</f>
        <v>1.8095</v>
      </c>
      <c r="D330" s="28">
        <f>F330</f>
        <v>1.847</v>
      </c>
      <c r="E330" s="28">
        <f>F330</f>
        <v>1.847</v>
      </c>
      <c r="F330" s="28">
        <f>ROUND(1.847,4)</f>
        <v>1.847</v>
      </c>
      <c r="G330" s="25"/>
      <c r="H330" s="26"/>
    </row>
    <row r="331" spans="1:8" ht="12.75" customHeight="1">
      <c r="A331" s="23">
        <v>42905</v>
      </c>
      <c r="B331" s="23"/>
      <c r="C331" s="28">
        <f>ROUND(1.8094710106623,4)</f>
        <v>1.8095</v>
      </c>
      <c r="D331" s="28">
        <f>F331</f>
        <v>1.8823</v>
      </c>
      <c r="E331" s="28">
        <f>F331</f>
        <v>1.8823</v>
      </c>
      <c r="F331" s="28">
        <f>ROUND(1.8823,4)</f>
        <v>1.8823</v>
      </c>
      <c r="G331" s="25"/>
      <c r="H331" s="26"/>
    </row>
    <row r="332" spans="1:8" ht="12.75" customHeight="1">
      <c r="A332" s="23">
        <v>42996</v>
      </c>
      <c r="B332" s="23"/>
      <c r="C332" s="28">
        <f>ROUND(1.8094710106623,4)</f>
        <v>1.8095</v>
      </c>
      <c r="D332" s="28">
        <f>F332</f>
        <v>1.9147</v>
      </c>
      <c r="E332" s="28">
        <f>F332</f>
        <v>1.9147</v>
      </c>
      <c r="F332" s="28">
        <f>ROUND(1.9147,4)</f>
        <v>1.9147</v>
      </c>
      <c r="G332" s="25"/>
      <c r="H332" s="26"/>
    </row>
    <row r="333" spans="1:8" ht="12.75" customHeight="1">
      <c r="A333" s="23" t="s">
        <v>77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ROUND(0.123603986032154,6)</f>
        <v>0.123604</v>
      </c>
      <c r="D334" s="30">
        <f>F334</f>
        <v>0.124088</v>
      </c>
      <c r="E334" s="30">
        <f>F334</f>
        <v>0.124088</v>
      </c>
      <c r="F334" s="30">
        <f>ROUND(0.124088,6)</f>
        <v>0.124088</v>
      </c>
      <c r="G334" s="25"/>
      <c r="H334" s="26"/>
    </row>
    <row r="335" spans="1:8" ht="12.75" customHeight="1">
      <c r="A335" s="23">
        <v>42807</v>
      </c>
      <c r="B335" s="23"/>
      <c r="C335" s="30">
        <f>ROUND(0.123603986032154,6)</f>
        <v>0.123604</v>
      </c>
      <c r="D335" s="30">
        <f>F335</f>
        <v>0.126728</v>
      </c>
      <c r="E335" s="30">
        <f>F335</f>
        <v>0.126728</v>
      </c>
      <c r="F335" s="30">
        <f>ROUND(0.126728,6)</f>
        <v>0.126728</v>
      </c>
      <c r="G335" s="25"/>
      <c r="H335" s="26"/>
    </row>
    <row r="336" spans="1:8" ht="12.75" customHeight="1">
      <c r="A336" s="23">
        <v>42905</v>
      </c>
      <c r="B336" s="23"/>
      <c r="C336" s="30">
        <f>ROUND(0.123603986032154,6)</f>
        <v>0.123604</v>
      </c>
      <c r="D336" s="30">
        <f>F336</f>
        <v>0.129769</v>
      </c>
      <c r="E336" s="30">
        <f>F336</f>
        <v>0.129769</v>
      </c>
      <c r="F336" s="30">
        <f>ROUND(0.129769,6)</f>
        <v>0.129769</v>
      </c>
      <c r="G336" s="25"/>
      <c r="H336" s="26"/>
    </row>
    <row r="337" spans="1:8" ht="12.75" customHeight="1">
      <c r="A337" s="23">
        <v>42996</v>
      </c>
      <c r="B337" s="23"/>
      <c r="C337" s="30">
        <f>ROUND(0.123603986032154,6)</f>
        <v>0.123604</v>
      </c>
      <c r="D337" s="30">
        <f>F337</f>
        <v>0.132668</v>
      </c>
      <c r="E337" s="30">
        <f>F337</f>
        <v>0.132668</v>
      </c>
      <c r="F337" s="30">
        <f>ROUND(0.132668,6)</f>
        <v>0.132668</v>
      </c>
      <c r="G337" s="25"/>
      <c r="H337" s="26"/>
    </row>
    <row r="338" spans="1:8" ht="12.75" customHeight="1">
      <c r="A338" s="23">
        <v>43087</v>
      </c>
      <c r="B338" s="23"/>
      <c r="C338" s="30">
        <f>ROUND(0.123603986032154,6)</f>
        <v>0.123604</v>
      </c>
      <c r="D338" s="30">
        <f>F338</f>
        <v>0.135631</v>
      </c>
      <c r="E338" s="30">
        <f>F338</f>
        <v>0.135631</v>
      </c>
      <c r="F338" s="30">
        <f>ROUND(0.135631,6)</f>
        <v>0.135631</v>
      </c>
      <c r="G338" s="25"/>
      <c r="H338" s="26"/>
    </row>
    <row r="339" spans="1:8" ht="12.75" customHeight="1">
      <c r="A339" s="23" t="s">
        <v>78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ROUND(0.137752738408386,4)</f>
        <v>0.1378</v>
      </c>
      <c r="D340" s="28">
        <f>F340</f>
        <v>0.1379</v>
      </c>
      <c r="E340" s="28">
        <f>F340</f>
        <v>0.1379</v>
      </c>
      <c r="F340" s="28">
        <f>ROUND(0.1379,4)</f>
        <v>0.1379</v>
      </c>
      <c r="G340" s="25"/>
      <c r="H340" s="26"/>
    </row>
    <row r="341" spans="1:8" ht="12.75" customHeight="1">
      <c r="A341" s="23">
        <v>42807</v>
      </c>
      <c r="B341" s="23"/>
      <c r="C341" s="28">
        <f>ROUND(0.137752738408386,4)</f>
        <v>0.1378</v>
      </c>
      <c r="D341" s="28">
        <f>F341</f>
        <v>0.1378</v>
      </c>
      <c r="E341" s="28">
        <f>F341</f>
        <v>0.1378</v>
      </c>
      <c r="F341" s="28">
        <f>ROUND(0.1378,4)</f>
        <v>0.1378</v>
      </c>
      <c r="G341" s="25"/>
      <c r="H341" s="26"/>
    </row>
    <row r="342" spans="1:8" ht="12.75" customHeight="1">
      <c r="A342" s="23">
        <v>42905</v>
      </c>
      <c r="B342" s="23"/>
      <c r="C342" s="28">
        <f>ROUND(0.137752738408386,4)</f>
        <v>0.1378</v>
      </c>
      <c r="D342" s="28">
        <f>F342</f>
        <v>0.1379</v>
      </c>
      <c r="E342" s="28">
        <f>F342</f>
        <v>0.1379</v>
      </c>
      <c r="F342" s="28">
        <f>ROUND(0.1379,4)</f>
        <v>0.1379</v>
      </c>
      <c r="G342" s="25"/>
      <c r="H342" s="26"/>
    </row>
    <row r="343" spans="1:8" ht="12.75" customHeight="1">
      <c r="A343" s="23">
        <v>42996</v>
      </c>
      <c r="B343" s="23"/>
      <c r="C343" s="28">
        <f>ROUND(0.137752738408386,4)</f>
        <v>0.1378</v>
      </c>
      <c r="D343" s="28">
        <f>F343</f>
        <v>0.1383</v>
      </c>
      <c r="E343" s="28">
        <f>F343</f>
        <v>0.1383</v>
      </c>
      <c r="F343" s="28">
        <f>ROUND(0.1383,4)</f>
        <v>0.1383</v>
      </c>
      <c r="G343" s="25"/>
      <c r="H343" s="26"/>
    </row>
    <row r="344" spans="1:8" ht="12.75" customHeight="1">
      <c r="A344" s="23" t="s">
        <v>79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80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ROUND(9.97312888,4)</f>
        <v>9.9731</v>
      </c>
      <c r="D350" s="28">
        <f>F350</f>
        <v>10.0006</v>
      </c>
      <c r="E350" s="28">
        <f>F350</f>
        <v>10.0006</v>
      </c>
      <c r="F350" s="28">
        <f>ROUND(10.0006,4)</f>
        <v>10.0006</v>
      </c>
      <c r="G350" s="25"/>
      <c r="H350" s="26"/>
    </row>
    <row r="351" spans="1:8" ht="12.75" customHeight="1">
      <c r="A351" s="23">
        <v>42807</v>
      </c>
      <c r="B351" s="23"/>
      <c r="C351" s="28">
        <f>ROUND(9.97312888,4)</f>
        <v>9.9731</v>
      </c>
      <c r="D351" s="28">
        <f>F351</f>
        <v>10.1395</v>
      </c>
      <c r="E351" s="28">
        <f>F351</f>
        <v>10.1395</v>
      </c>
      <c r="F351" s="28">
        <f>ROUND(10.1395,4)</f>
        <v>10.1395</v>
      </c>
      <c r="G351" s="25"/>
      <c r="H351" s="26"/>
    </row>
    <row r="352" spans="1:8" ht="12.75" customHeight="1">
      <c r="A352" s="23">
        <v>42905</v>
      </c>
      <c r="B352" s="23"/>
      <c r="C352" s="28">
        <f>ROUND(9.97312888,4)</f>
        <v>9.9731</v>
      </c>
      <c r="D352" s="28">
        <f>F352</f>
        <v>10.3</v>
      </c>
      <c r="E352" s="28">
        <f>F352</f>
        <v>10.3</v>
      </c>
      <c r="F352" s="28">
        <f>ROUND(10.3,4)</f>
        <v>10.3</v>
      </c>
      <c r="G352" s="25"/>
      <c r="H352" s="26"/>
    </row>
    <row r="353" spans="1:8" ht="12.75" customHeight="1">
      <c r="A353" s="23">
        <v>42996</v>
      </c>
      <c r="B353" s="23"/>
      <c r="C353" s="28">
        <f>ROUND(9.97312888,4)</f>
        <v>9.9731</v>
      </c>
      <c r="D353" s="28">
        <f>F353</f>
        <v>10.4495</v>
      </c>
      <c r="E353" s="28">
        <f>F353</f>
        <v>10.4495</v>
      </c>
      <c r="F353" s="28">
        <f>ROUND(10.4495,4)</f>
        <v>10.4495</v>
      </c>
      <c r="G353" s="25"/>
      <c r="H353" s="26"/>
    </row>
    <row r="354" spans="1:8" ht="12.75" customHeight="1">
      <c r="A354" s="23" t="s">
        <v>81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ROUND(9.81729155008394,4)</f>
        <v>9.8173</v>
      </c>
      <c r="D355" s="28">
        <f>F355</f>
        <v>9.8508</v>
      </c>
      <c r="E355" s="28">
        <f>F355</f>
        <v>9.8508</v>
      </c>
      <c r="F355" s="28">
        <f>ROUND(9.8508,4)</f>
        <v>9.8508</v>
      </c>
      <c r="G355" s="25"/>
      <c r="H355" s="26"/>
    </row>
    <row r="356" spans="1:8" ht="12.75" customHeight="1">
      <c r="A356" s="23">
        <v>42807</v>
      </c>
      <c r="B356" s="23"/>
      <c r="C356" s="28">
        <f>ROUND(9.81729155008394,4)</f>
        <v>9.8173</v>
      </c>
      <c r="D356" s="28">
        <f>F356</f>
        <v>10.0137</v>
      </c>
      <c r="E356" s="28">
        <f>F356</f>
        <v>10.0137</v>
      </c>
      <c r="F356" s="28">
        <f>ROUND(10.0137,4)</f>
        <v>10.0137</v>
      </c>
      <c r="G356" s="25"/>
      <c r="H356" s="26"/>
    </row>
    <row r="357" spans="1:8" ht="12.75" customHeight="1">
      <c r="A357" s="23">
        <v>42905</v>
      </c>
      <c r="B357" s="23"/>
      <c r="C357" s="28">
        <f>ROUND(9.81729155008394,4)</f>
        <v>9.8173</v>
      </c>
      <c r="D357" s="28">
        <f>F357</f>
        <v>10.2018</v>
      </c>
      <c r="E357" s="28">
        <f>F357</f>
        <v>10.2018</v>
      </c>
      <c r="F357" s="28">
        <f>ROUND(10.2018,4)</f>
        <v>10.2018</v>
      </c>
      <c r="G357" s="25"/>
      <c r="H357" s="26"/>
    </row>
    <row r="358" spans="1:8" ht="12.75" customHeight="1">
      <c r="A358" s="23">
        <v>42996</v>
      </c>
      <c r="B358" s="23"/>
      <c r="C358" s="28">
        <f>ROUND(9.81729155008394,4)</f>
        <v>9.8173</v>
      </c>
      <c r="D358" s="28">
        <f>F358</f>
        <v>10.3788</v>
      </c>
      <c r="E358" s="28">
        <f>F358</f>
        <v>10.3788</v>
      </c>
      <c r="F358" s="28">
        <f>ROUND(10.3788,4)</f>
        <v>10.3788</v>
      </c>
      <c r="G358" s="25"/>
      <c r="H358" s="26"/>
    </row>
    <row r="359" spans="1:8" ht="12.75" customHeight="1">
      <c r="A359" s="23" t="s">
        <v>82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ROUND(4.09309107877162,4)</f>
        <v>4.0931</v>
      </c>
      <c r="D360" s="28">
        <f>F360</f>
        <v>4.0916</v>
      </c>
      <c r="E360" s="28">
        <f>F360</f>
        <v>4.0916</v>
      </c>
      <c r="F360" s="28">
        <f>ROUND(4.0916,4)</f>
        <v>4.0916</v>
      </c>
      <c r="G360" s="25"/>
      <c r="H360" s="26"/>
    </row>
    <row r="361" spans="1:8" ht="12.75" customHeight="1">
      <c r="A361" s="23">
        <v>42807</v>
      </c>
      <c r="B361" s="23"/>
      <c r="C361" s="28">
        <f>ROUND(4.09309107877162,4)</f>
        <v>4.0931</v>
      </c>
      <c r="D361" s="28">
        <f>F361</f>
        <v>4.0779</v>
      </c>
      <c r="E361" s="28">
        <f>F361</f>
        <v>4.0779</v>
      </c>
      <c r="F361" s="28">
        <f>ROUND(4.0779,4)</f>
        <v>4.0779</v>
      </c>
      <c r="G361" s="25"/>
      <c r="H361" s="26"/>
    </row>
    <row r="362" spans="1:8" ht="12.75" customHeight="1">
      <c r="A362" s="23">
        <v>42905</v>
      </c>
      <c r="B362" s="23"/>
      <c r="C362" s="28">
        <f>ROUND(4.09309107877162,4)</f>
        <v>4.0931</v>
      </c>
      <c r="D362" s="28">
        <f>F362</f>
        <v>4.0526</v>
      </c>
      <c r="E362" s="28">
        <f>F362</f>
        <v>4.0526</v>
      </c>
      <c r="F362" s="28">
        <f>ROUND(4.0526,4)</f>
        <v>4.0526</v>
      </c>
      <c r="G362" s="25"/>
      <c r="H362" s="26"/>
    </row>
    <row r="363" spans="1:8" ht="12.75" customHeight="1">
      <c r="A363" s="23" t="s">
        <v>83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ROUND(14.0348,4)</f>
        <v>14.0348</v>
      </c>
      <c r="D364" s="28">
        <f>F364</f>
        <v>14.0822</v>
      </c>
      <c r="E364" s="28">
        <f>F364</f>
        <v>14.0822</v>
      </c>
      <c r="F364" s="28">
        <f>ROUND(14.0822,4)</f>
        <v>14.0822</v>
      </c>
      <c r="G364" s="25"/>
      <c r="H364" s="26"/>
    </row>
    <row r="365" spans="1:8" ht="12.75" customHeight="1">
      <c r="A365" s="23">
        <v>42807</v>
      </c>
      <c r="B365" s="23"/>
      <c r="C365" s="28">
        <f>ROUND(14.0348,4)</f>
        <v>14.0348</v>
      </c>
      <c r="D365" s="28">
        <f>F365</f>
        <v>14.3148</v>
      </c>
      <c r="E365" s="28">
        <f>F365</f>
        <v>14.3148</v>
      </c>
      <c r="F365" s="28">
        <f>ROUND(14.3148,4)</f>
        <v>14.3148</v>
      </c>
      <c r="G365" s="25"/>
      <c r="H365" s="26"/>
    </row>
    <row r="366" spans="1:8" ht="12.75" customHeight="1">
      <c r="A366" s="23">
        <v>42905</v>
      </c>
      <c r="B366" s="23"/>
      <c r="C366" s="28">
        <f>ROUND(14.0348,4)</f>
        <v>14.0348</v>
      </c>
      <c r="D366" s="28">
        <f>F366</f>
        <v>14.5848</v>
      </c>
      <c r="E366" s="28">
        <f>F366</f>
        <v>14.5848</v>
      </c>
      <c r="F366" s="28">
        <f>ROUND(14.5848,4)</f>
        <v>14.5848</v>
      </c>
      <c r="G366" s="25"/>
      <c r="H366" s="26"/>
    </row>
    <row r="367" spans="1:8" ht="12.75" customHeight="1">
      <c r="A367" s="23">
        <v>42996</v>
      </c>
      <c r="B367" s="23"/>
      <c r="C367" s="28">
        <f>ROUND(14.0348,4)</f>
        <v>14.0348</v>
      </c>
      <c r="D367" s="28">
        <f>F367</f>
        <v>14.8369</v>
      </c>
      <c r="E367" s="28">
        <f>F367</f>
        <v>14.8369</v>
      </c>
      <c r="F367" s="28">
        <f>ROUND(14.8369,4)</f>
        <v>14.8369</v>
      </c>
      <c r="G367" s="25"/>
      <c r="H367" s="26"/>
    </row>
    <row r="368" spans="1:8" ht="12.75" customHeight="1">
      <c r="A368" s="23">
        <v>43087</v>
      </c>
      <c r="B368" s="23"/>
      <c r="C368" s="28">
        <f>ROUND(14.0348,4)</f>
        <v>14.0348</v>
      </c>
      <c r="D368" s="28">
        <f>F368</f>
        <v>15.0921</v>
      </c>
      <c r="E368" s="28">
        <f>F368</f>
        <v>15.0921</v>
      </c>
      <c r="F368" s="28">
        <f>ROUND(15.0921,4)</f>
        <v>15.0921</v>
      </c>
      <c r="G368" s="25"/>
      <c r="H368" s="26"/>
    </row>
    <row r="369" spans="1:8" ht="12.75" customHeight="1">
      <c r="A369" s="23" t="s">
        <v>84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ROUND(14.0348,4)</f>
        <v>14.0348</v>
      </c>
      <c r="D370" s="28">
        <f>F370</f>
        <v>14.0822</v>
      </c>
      <c r="E370" s="28">
        <f>F370</f>
        <v>14.0822</v>
      </c>
      <c r="F370" s="28">
        <f>ROUND(14.0822,4)</f>
        <v>14.0822</v>
      </c>
      <c r="G370" s="25"/>
      <c r="H370" s="26"/>
    </row>
    <row r="371" spans="1:8" ht="12.75" customHeight="1">
      <c r="A371" s="23">
        <v>42807</v>
      </c>
      <c r="B371" s="23"/>
      <c r="C371" s="28">
        <f>ROUND(14.0348,4)</f>
        <v>14.0348</v>
      </c>
      <c r="D371" s="28">
        <f>F371</f>
        <v>14.3148</v>
      </c>
      <c r="E371" s="28">
        <f>F371</f>
        <v>14.3148</v>
      </c>
      <c r="F371" s="28">
        <f>ROUND(14.3148,4)</f>
        <v>14.3148</v>
      </c>
      <c r="G371" s="25"/>
      <c r="H371" s="26"/>
    </row>
    <row r="372" spans="1:8" ht="12.75" customHeight="1">
      <c r="A372" s="23">
        <v>42905</v>
      </c>
      <c r="B372" s="23"/>
      <c r="C372" s="28">
        <f>ROUND(14.0348,4)</f>
        <v>14.0348</v>
      </c>
      <c r="D372" s="28">
        <f>F372</f>
        <v>14.5848</v>
      </c>
      <c r="E372" s="28">
        <f>F372</f>
        <v>14.5848</v>
      </c>
      <c r="F372" s="28">
        <f>ROUND(14.5848,4)</f>
        <v>14.5848</v>
      </c>
      <c r="G372" s="25"/>
      <c r="H372" s="26"/>
    </row>
    <row r="373" spans="1:8" ht="12.75" customHeight="1">
      <c r="A373" s="23">
        <v>42996</v>
      </c>
      <c r="B373" s="23"/>
      <c r="C373" s="28">
        <f>ROUND(14.0348,4)</f>
        <v>14.0348</v>
      </c>
      <c r="D373" s="28">
        <f>F373</f>
        <v>14.8369</v>
      </c>
      <c r="E373" s="28">
        <f>F373</f>
        <v>14.8369</v>
      </c>
      <c r="F373" s="28">
        <f>ROUND(14.8369,4)</f>
        <v>14.8369</v>
      </c>
      <c r="G373" s="25"/>
      <c r="H373" s="26"/>
    </row>
    <row r="374" spans="1:8" ht="12.75" customHeight="1">
      <c r="A374" s="23">
        <v>43087</v>
      </c>
      <c r="B374" s="23"/>
      <c r="C374" s="28">
        <f>ROUND(14.0348,4)</f>
        <v>14.0348</v>
      </c>
      <c r="D374" s="28">
        <f>F374</f>
        <v>15.0921</v>
      </c>
      <c r="E374" s="28">
        <f>F374</f>
        <v>15.0921</v>
      </c>
      <c r="F374" s="28">
        <f>ROUND(15.0921,4)</f>
        <v>15.0921</v>
      </c>
      <c r="G374" s="25"/>
      <c r="H374" s="26"/>
    </row>
    <row r="375" spans="1:8" ht="12.75" customHeight="1">
      <c r="A375" s="23">
        <v>43175</v>
      </c>
      <c r="B375" s="23"/>
      <c r="C375" s="28">
        <f>ROUND(14.0348,4)</f>
        <v>14.0348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ROUND(14.0348,4)</f>
        <v>14.0348</v>
      </c>
      <c r="D376" s="28">
        <f>F376</f>
        <v>15.3494</v>
      </c>
      <c r="E376" s="28">
        <f>F376</f>
        <v>15.3494</v>
      </c>
      <c r="F376" s="28">
        <f>ROUND(15.3494,4)</f>
        <v>15.3494</v>
      </c>
      <c r="G376" s="25"/>
      <c r="H376" s="26"/>
    </row>
    <row r="377" spans="1:8" ht="12.75" customHeight="1">
      <c r="A377" s="23">
        <v>43269</v>
      </c>
      <c r="B377" s="23"/>
      <c r="C377" s="28">
        <f>ROUND(14.0348,4)</f>
        <v>14.0348</v>
      </c>
      <c r="D377" s="28">
        <f>F377</f>
        <v>15.6067</v>
      </c>
      <c r="E377" s="28">
        <f>F377</f>
        <v>15.6067</v>
      </c>
      <c r="F377" s="28">
        <f>ROUND(15.6067,4)</f>
        <v>15.6067</v>
      </c>
      <c r="G377" s="25"/>
      <c r="H377" s="26"/>
    </row>
    <row r="378" spans="1:8" ht="12.75" customHeight="1">
      <c r="A378" s="23">
        <v>43360</v>
      </c>
      <c r="B378" s="23"/>
      <c r="C378" s="28">
        <f>ROUND(14.0348,4)</f>
        <v>14.0348</v>
      </c>
      <c r="D378" s="28">
        <f>F378</f>
        <v>15.8641</v>
      </c>
      <c r="E378" s="28">
        <f>F378</f>
        <v>15.8641</v>
      </c>
      <c r="F378" s="28">
        <f>ROUND(15.8641,4)</f>
        <v>15.8641</v>
      </c>
      <c r="G378" s="25"/>
      <c r="H378" s="26"/>
    </row>
    <row r="379" spans="1:8" ht="12.75" customHeight="1">
      <c r="A379" s="23">
        <v>43448</v>
      </c>
      <c r="B379" s="23"/>
      <c r="C379" s="28">
        <f>ROUND(14.0348,4)</f>
        <v>14.0348</v>
      </c>
      <c r="D379" s="28">
        <f>F379</f>
        <v>16.1195</v>
      </c>
      <c r="E379" s="28">
        <f>F379</f>
        <v>16.1195</v>
      </c>
      <c r="F379" s="28">
        <f>ROUND(16.1195,4)</f>
        <v>16.1195</v>
      </c>
      <c r="G379" s="25"/>
      <c r="H379" s="26"/>
    </row>
    <row r="380" spans="1:8" ht="12.75" customHeight="1">
      <c r="A380" s="23">
        <v>43542</v>
      </c>
      <c r="B380" s="23"/>
      <c r="C380" s="28">
        <f>ROUND(14.0348,4)</f>
        <v>14.0348</v>
      </c>
      <c r="D380" s="28">
        <f>F380</f>
        <v>16.4417</v>
      </c>
      <c r="E380" s="28">
        <f>F380</f>
        <v>16.4417</v>
      </c>
      <c r="F380" s="28">
        <f>ROUND(16.4417,4)</f>
        <v>16.4417</v>
      </c>
      <c r="G380" s="25"/>
      <c r="H380" s="26"/>
    </row>
    <row r="381" spans="1:8" ht="12.75" customHeight="1">
      <c r="A381" s="23">
        <v>43630</v>
      </c>
      <c r="B381" s="23"/>
      <c r="C381" s="28">
        <f>ROUND(14.0348,4)</f>
        <v>14.0348</v>
      </c>
      <c r="D381" s="28">
        <f>F381</f>
        <v>16.7432</v>
      </c>
      <c r="E381" s="28">
        <f>F381</f>
        <v>16.7432</v>
      </c>
      <c r="F381" s="28">
        <f>ROUND(16.7432,4)</f>
        <v>16.7432</v>
      </c>
      <c r="G381" s="25"/>
      <c r="H381" s="26"/>
    </row>
    <row r="382" spans="1:8" ht="12.75" customHeight="1">
      <c r="A382" s="23">
        <v>43724</v>
      </c>
      <c r="B382" s="23"/>
      <c r="C382" s="28">
        <f>ROUND(14.0348,4)</f>
        <v>14.0348</v>
      </c>
      <c r="D382" s="28">
        <f>F382</f>
        <v>17.0654</v>
      </c>
      <c r="E382" s="28">
        <f>F382</f>
        <v>17.0654</v>
      </c>
      <c r="F382" s="28">
        <f>ROUND(17.0654,4)</f>
        <v>17.0654</v>
      </c>
      <c r="G382" s="25"/>
      <c r="H382" s="26"/>
    </row>
    <row r="383" spans="1:8" ht="12.75" customHeight="1">
      <c r="A383" s="23">
        <v>43812</v>
      </c>
      <c r="B383" s="23"/>
      <c r="C383" s="28">
        <f>ROUND(14.0348,4)</f>
        <v>14.0348</v>
      </c>
      <c r="D383" s="28">
        <f>F383</f>
        <v>17.367</v>
      </c>
      <c r="E383" s="28">
        <f>F383</f>
        <v>17.367</v>
      </c>
      <c r="F383" s="28">
        <f>ROUND(17.367,4)</f>
        <v>17.367</v>
      </c>
      <c r="G383" s="25"/>
      <c r="H383" s="26"/>
    </row>
    <row r="384" spans="1:8" ht="12.75" customHeight="1">
      <c r="A384" s="23" t="s">
        <v>85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ROUND(1.41694093891974,4)</f>
        <v>1.4169</v>
      </c>
      <c r="D385" s="28">
        <f>F385</f>
        <v>1.4087</v>
      </c>
      <c r="E385" s="28">
        <f>F385</f>
        <v>1.4087</v>
      </c>
      <c r="F385" s="28">
        <f>ROUND(1.4087,4)</f>
        <v>1.4087</v>
      </c>
      <c r="G385" s="25"/>
      <c r="H385" s="26"/>
    </row>
    <row r="386" spans="1:8" ht="12.75" customHeight="1">
      <c r="A386" s="23">
        <v>42807</v>
      </c>
      <c r="B386" s="23"/>
      <c r="C386" s="28">
        <f>ROUND(1.41694093891974,4)</f>
        <v>1.4169</v>
      </c>
      <c r="D386" s="28">
        <f>F386</f>
        <v>1.3639</v>
      </c>
      <c r="E386" s="28">
        <f>F386</f>
        <v>1.3639</v>
      </c>
      <c r="F386" s="28">
        <f>ROUND(1.3639,4)</f>
        <v>1.3639</v>
      </c>
      <c r="G386" s="25"/>
      <c r="H386" s="26"/>
    </row>
    <row r="387" spans="1:8" ht="12.75" customHeight="1">
      <c r="A387" s="23">
        <v>42905</v>
      </c>
      <c r="B387" s="23"/>
      <c r="C387" s="28">
        <f>ROUND(1.41694093891974,4)</f>
        <v>1.4169</v>
      </c>
      <c r="D387" s="28">
        <f>F387</f>
        <v>1.3073</v>
      </c>
      <c r="E387" s="28">
        <f>F387</f>
        <v>1.3073</v>
      </c>
      <c r="F387" s="28">
        <f>ROUND(1.3073,4)</f>
        <v>1.3073</v>
      </c>
      <c r="G387" s="25"/>
      <c r="H387" s="26"/>
    </row>
    <row r="388" spans="1:8" ht="12.75" customHeight="1">
      <c r="A388" s="23">
        <v>42996</v>
      </c>
      <c r="B388" s="23"/>
      <c r="C388" s="28">
        <f>ROUND(1.41694093891974,4)</f>
        <v>1.4169</v>
      </c>
      <c r="D388" s="28">
        <f>F388</f>
        <v>1.2565</v>
      </c>
      <c r="E388" s="28">
        <f>F388</f>
        <v>1.2565</v>
      </c>
      <c r="F388" s="28">
        <f>ROUND(1.2565,4)</f>
        <v>1.2565</v>
      </c>
      <c r="G388" s="25"/>
      <c r="H388" s="26"/>
    </row>
    <row r="389" spans="1:8" ht="12.75" customHeight="1">
      <c r="A389" s="23" t="s">
        <v>86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ROUND(572.578,3)</f>
        <v>572.578</v>
      </c>
      <c r="D390" s="29">
        <f>F390</f>
        <v>580.161</v>
      </c>
      <c r="E390" s="29">
        <f>F390</f>
        <v>580.161</v>
      </c>
      <c r="F390" s="29">
        <f>ROUND(580.161,3)</f>
        <v>580.161</v>
      </c>
      <c r="G390" s="25"/>
      <c r="H390" s="26"/>
    </row>
    <row r="391" spans="1:8" ht="12.75" customHeight="1">
      <c r="A391" s="23">
        <v>42859</v>
      </c>
      <c r="B391" s="23"/>
      <c r="C391" s="29">
        <f>ROUND(572.578,3)</f>
        <v>572.578</v>
      </c>
      <c r="D391" s="29">
        <f>F391</f>
        <v>591.432</v>
      </c>
      <c r="E391" s="29">
        <f>F391</f>
        <v>591.432</v>
      </c>
      <c r="F391" s="29">
        <f>ROUND(591.432,3)</f>
        <v>591.432</v>
      </c>
      <c r="G391" s="25"/>
      <c r="H391" s="26"/>
    </row>
    <row r="392" spans="1:8" ht="12.75" customHeight="1">
      <c r="A392" s="23">
        <v>42950</v>
      </c>
      <c r="B392" s="23"/>
      <c r="C392" s="29">
        <f>ROUND(572.578,3)</f>
        <v>572.578</v>
      </c>
      <c r="D392" s="29">
        <f>F392</f>
        <v>603.296</v>
      </c>
      <c r="E392" s="29">
        <f>F392</f>
        <v>603.296</v>
      </c>
      <c r="F392" s="29">
        <f>ROUND(603.296,3)</f>
        <v>603.296</v>
      </c>
      <c r="G392" s="25"/>
      <c r="H392" s="26"/>
    </row>
    <row r="393" spans="1:8" ht="12.75" customHeight="1">
      <c r="A393" s="23">
        <v>43041</v>
      </c>
      <c r="B393" s="23"/>
      <c r="C393" s="29">
        <f>ROUND(572.578,3)</f>
        <v>572.578</v>
      </c>
      <c r="D393" s="29">
        <f>F393</f>
        <v>616.002</v>
      </c>
      <c r="E393" s="29">
        <f>F393</f>
        <v>616.002</v>
      </c>
      <c r="F393" s="29">
        <f>ROUND(616.002,3)</f>
        <v>616.002</v>
      </c>
      <c r="G393" s="25"/>
      <c r="H393" s="26"/>
    </row>
    <row r="394" spans="1:8" ht="12.75" customHeight="1">
      <c r="A394" s="23" t="s">
        <v>87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ROUND(502.703,3)</f>
        <v>502.703</v>
      </c>
      <c r="D395" s="29">
        <f>F395</f>
        <v>509.36</v>
      </c>
      <c r="E395" s="29">
        <f>F395</f>
        <v>509.36</v>
      </c>
      <c r="F395" s="29">
        <f>ROUND(509.36,3)</f>
        <v>509.36</v>
      </c>
      <c r="G395" s="25"/>
      <c r="H395" s="26"/>
    </row>
    <row r="396" spans="1:8" ht="12.75" customHeight="1">
      <c r="A396" s="23">
        <v>42859</v>
      </c>
      <c r="B396" s="23"/>
      <c r="C396" s="29">
        <f>ROUND(502.703,3)</f>
        <v>502.703</v>
      </c>
      <c r="D396" s="29">
        <f>F396</f>
        <v>519.256</v>
      </c>
      <c r="E396" s="29">
        <f>F396</f>
        <v>519.256</v>
      </c>
      <c r="F396" s="29">
        <f>ROUND(519.256,3)</f>
        <v>519.256</v>
      </c>
      <c r="G396" s="25"/>
      <c r="H396" s="26"/>
    </row>
    <row r="397" spans="1:8" ht="12.75" customHeight="1">
      <c r="A397" s="23">
        <v>42950</v>
      </c>
      <c r="B397" s="23"/>
      <c r="C397" s="29">
        <f>ROUND(502.703,3)</f>
        <v>502.703</v>
      </c>
      <c r="D397" s="29">
        <f>F397</f>
        <v>529.672</v>
      </c>
      <c r="E397" s="29">
        <f>F397</f>
        <v>529.672</v>
      </c>
      <c r="F397" s="29">
        <f>ROUND(529.672,3)</f>
        <v>529.672</v>
      </c>
      <c r="G397" s="25"/>
      <c r="H397" s="26"/>
    </row>
    <row r="398" spans="1:8" ht="12.75" customHeight="1">
      <c r="A398" s="23">
        <v>43041</v>
      </c>
      <c r="B398" s="23"/>
      <c r="C398" s="29">
        <f>ROUND(502.703,3)</f>
        <v>502.703</v>
      </c>
      <c r="D398" s="29">
        <f>F398</f>
        <v>540.827</v>
      </c>
      <c r="E398" s="29">
        <f>F398</f>
        <v>540.827</v>
      </c>
      <c r="F398" s="29">
        <f>ROUND(540.827,3)</f>
        <v>540.827</v>
      </c>
      <c r="G398" s="25"/>
      <c r="H398" s="26"/>
    </row>
    <row r="399" spans="1:8" ht="12.75" customHeight="1">
      <c r="A399" s="23" t="s">
        <v>88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ROUND(579.192,3)</f>
        <v>579.192</v>
      </c>
      <c r="D400" s="29">
        <f>F400</f>
        <v>586.862</v>
      </c>
      <c r="E400" s="29">
        <f>F400</f>
        <v>586.862</v>
      </c>
      <c r="F400" s="29">
        <f>ROUND(586.862,3)</f>
        <v>586.862</v>
      </c>
      <c r="G400" s="25"/>
      <c r="H400" s="26"/>
    </row>
    <row r="401" spans="1:8" ht="12.75" customHeight="1">
      <c r="A401" s="23">
        <v>42859</v>
      </c>
      <c r="B401" s="23"/>
      <c r="C401" s="29">
        <f>ROUND(579.192,3)</f>
        <v>579.192</v>
      </c>
      <c r="D401" s="29">
        <f>F401</f>
        <v>598.264</v>
      </c>
      <c r="E401" s="29">
        <f>F401</f>
        <v>598.264</v>
      </c>
      <c r="F401" s="29">
        <f>ROUND(598.264,3)</f>
        <v>598.264</v>
      </c>
      <c r="G401" s="25"/>
      <c r="H401" s="26"/>
    </row>
    <row r="402" spans="1:8" ht="12.75" customHeight="1">
      <c r="A402" s="23">
        <v>42950</v>
      </c>
      <c r="B402" s="23"/>
      <c r="C402" s="29">
        <f>ROUND(579.192,3)</f>
        <v>579.192</v>
      </c>
      <c r="D402" s="29">
        <f>F402</f>
        <v>610.265</v>
      </c>
      <c r="E402" s="29">
        <f>F402</f>
        <v>610.265</v>
      </c>
      <c r="F402" s="29">
        <f>ROUND(610.265,3)</f>
        <v>610.265</v>
      </c>
      <c r="G402" s="25"/>
      <c r="H402" s="26"/>
    </row>
    <row r="403" spans="1:8" ht="12.75" customHeight="1">
      <c r="A403" s="23">
        <v>43041</v>
      </c>
      <c r="B403" s="23"/>
      <c r="C403" s="29">
        <f>ROUND(579.192,3)</f>
        <v>579.192</v>
      </c>
      <c r="D403" s="29">
        <f>F403</f>
        <v>623.117</v>
      </c>
      <c r="E403" s="29">
        <f>F403</f>
        <v>623.117</v>
      </c>
      <c r="F403" s="29">
        <f>ROUND(623.117,3)</f>
        <v>623.117</v>
      </c>
      <c r="G403" s="25"/>
      <c r="H403" s="26"/>
    </row>
    <row r="404" spans="1:8" ht="12.75" customHeight="1">
      <c r="A404" s="23" t="s">
        <v>89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ROUND(525.233,3)</f>
        <v>525.233</v>
      </c>
      <c r="D405" s="29">
        <f>F405</f>
        <v>532.189</v>
      </c>
      <c r="E405" s="29">
        <f>F405</f>
        <v>532.189</v>
      </c>
      <c r="F405" s="29">
        <f>ROUND(532.189,3)</f>
        <v>532.189</v>
      </c>
      <c r="G405" s="25"/>
      <c r="H405" s="26"/>
    </row>
    <row r="406" spans="1:8" ht="12.75" customHeight="1">
      <c r="A406" s="23">
        <v>42859</v>
      </c>
      <c r="B406" s="23"/>
      <c r="C406" s="29">
        <f>ROUND(525.233,3)</f>
        <v>525.233</v>
      </c>
      <c r="D406" s="29">
        <f>F406</f>
        <v>542.528</v>
      </c>
      <c r="E406" s="29">
        <f>F406</f>
        <v>542.528</v>
      </c>
      <c r="F406" s="29">
        <f>ROUND(542.528,3)</f>
        <v>542.528</v>
      </c>
      <c r="G406" s="25"/>
      <c r="H406" s="26"/>
    </row>
    <row r="407" spans="1:8" ht="12.75" customHeight="1">
      <c r="A407" s="23">
        <v>42950</v>
      </c>
      <c r="B407" s="23"/>
      <c r="C407" s="29">
        <f>ROUND(525.233,3)</f>
        <v>525.233</v>
      </c>
      <c r="D407" s="29">
        <f>F407</f>
        <v>553.411</v>
      </c>
      <c r="E407" s="29">
        <f>F407</f>
        <v>553.411</v>
      </c>
      <c r="F407" s="29">
        <f>ROUND(553.411,3)</f>
        <v>553.411</v>
      </c>
      <c r="G407" s="25"/>
      <c r="H407" s="26"/>
    </row>
    <row r="408" spans="1:8" ht="12.75" customHeight="1">
      <c r="A408" s="23">
        <v>43041</v>
      </c>
      <c r="B408" s="23"/>
      <c r="C408" s="29">
        <f>ROUND(525.233,3)</f>
        <v>525.233</v>
      </c>
      <c r="D408" s="29">
        <f>F408</f>
        <v>565.066</v>
      </c>
      <c r="E408" s="29">
        <f>F408</f>
        <v>565.066</v>
      </c>
      <c r="F408" s="29">
        <f>ROUND(565.066,3)</f>
        <v>565.066</v>
      </c>
      <c r="G408" s="25"/>
      <c r="H408" s="26"/>
    </row>
    <row r="409" spans="1:8" ht="12.75" customHeight="1">
      <c r="A409" s="23" t="s">
        <v>90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ROUND(246.684255672257,3)</f>
        <v>246.684</v>
      </c>
      <c r="D410" s="29">
        <f>F410</f>
        <v>249.962</v>
      </c>
      <c r="E410" s="29">
        <f>F410</f>
        <v>249.962</v>
      </c>
      <c r="F410" s="29">
        <f>ROUND(249.962,3)</f>
        <v>249.962</v>
      </c>
      <c r="G410" s="25"/>
      <c r="H410" s="26"/>
    </row>
    <row r="411" spans="1:8" ht="12.75" customHeight="1">
      <c r="A411" s="23">
        <v>42859</v>
      </c>
      <c r="B411" s="23"/>
      <c r="C411" s="29">
        <f>ROUND(246.684255672257,3)</f>
        <v>246.684</v>
      </c>
      <c r="D411" s="29">
        <f>F411</f>
        <v>254.833</v>
      </c>
      <c r="E411" s="29">
        <f>F411</f>
        <v>254.833</v>
      </c>
      <c r="F411" s="29">
        <f>ROUND(254.833,3)</f>
        <v>254.833</v>
      </c>
      <c r="G411" s="25"/>
      <c r="H411" s="26"/>
    </row>
    <row r="412" spans="1:8" ht="12.75" customHeight="1">
      <c r="A412" s="23">
        <v>42950</v>
      </c>
      <c r="B412" s="23"/>
      <c r="C412" s="29">
        <f>ROUND(246.684255672257,3)</f>
        <v>246.684</v>
      </c>
      <c r="D412" s="29">
        <f>F412</f>
        <v>259.96</v>
      </c>
      <c r="E412" s="29">
        <f>F412</f>
        <v>259.96</v>
      </c>
      <c r="F412" s="29">
        <f>ROUND(259.96,3)</f>
        <v>259.96</v>
      </c>
      <c r="G412" s="25"/>
      <c r="H412" s="26"/>
    </row>
    <row r="413" spans="1:8" ht="12.75" customHeight="1">
      <c r="A413" s="23">
        <v>43041</v>
      </c>
      <c r="B413" s="23"/>
      <c r="C413" s="29">
        <f>ROUND(246.684255672257,3)</f>
        <v>246.684</v>
      </c>
      <c r="D413" s="29">
        <f>F413</f>
        <v>265.449</v>
      </c>
      <c r="E413" s="29">
        <f>F413</f>
        <v>265.449</v>
      </c>
      <c r="F413" s="29">
        <f>ROUND(265.449,3)</f>
        <v>265.449</v>
      </c>
      <c r="G413" s="25"/>
      <c r="H413" s="26"/>
    </row>
    <row r="414" spans="1:8" ht="12.75" customHeight="1">
      <c r="A414" s="23" t="s">
        <v>91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ROUND(669.120939471363,3)</f>
        <v>669.121</v>
      </c>
      <c r="D415" s="29">
        <f>F415</f>
        <v>677.983</v>
      </c>
      <c r="E415" s="29">
        <f>F415</f>
        <v>677.983</v>
      </c>
      <c r="F415" s="29">
        <f>ROUND(677.983,3)</f>
        <v>677.983</v>
      </c>
      <c r="G415" s="25"/>
      <c r="H415" s="26"/>
    </row>
    <row r="416" spans="1:8" ht="12.75" customHeight="1">
      <c r="A416" s="23">
        <v>42859</v>
      </c>
      <c r="B416" s="23"/>
      <c r="C416" s="29">
        <f>ROUND(669.120939471363,3)</f>
        <v>669.121</v>
      </c>
      <c r="D416" s="29">
        <f>F416</f>
        <v>691.151</v>
      </c>
      <c r="E416" s="29">
        <f>F416</f>
        <v>691.151</v>
      </c>
      <c r="F416" s="29">
        <f>ROUND(691.151,3)</f>
        <v>691.151</v>
      </c>
      <c r="G416" s="25"/>
      <c r="H416" s="26"/>
    </row>
    <row r="417" spans="1:8" ht="12.75" customHeight="1">
      <c r="A417" s="23">
        <v>42950</v>
      </c>
      <c r="B417" s="23"/>
      <c r="C417" s="29">
        <f>ROUND(669.120939471363,3)</f>
        <v>669.121</v>
      </c>
      <c r="D417" s="29">
        <f>F417</f>
        <v>704.756</v>
      </c>
      <c r="E417" s="29">
        <f>F417</f>
        <v>704.756</v>
      </c>
      <c r="F417" s="29">
        <f>ROUND(704.756,3)</f>
        <v>704.756</v>
      </c>
      <c r="G417" s="25"/>
      <c r="H417" s="26"/>
    </row>
    <row r="418" spans="1:8" ht="12.75" customHeight="1">
      <c r="A418" s="23">
        <v>43041</v>
      </c>
      <c r="B418" s="23"/>
      <c r="C418" s="29">
        <f>ROUND(669.120939471363,3)</f>
        <v>669.121</v>
      </c>
      <c r="D418" s="29">
        <f>F418</f>
        <v>718.548</v>
      </c>
      <c r="E418" s="29">
        <f>F418</f>
        <v>718.548</v>
      </c>
      <c r="F418" s="29">
        <f>ROUND(718.548,3)</f>
        <v>718.548</v>
      </c>
      <c r="G418" s="25"/>
      <c r="H418" s="26"/>
    </row>
    <row r="419" spans="1:8" ht="12.75" customHeight="1">
      <c r="A419" s="23" t="s">
        <v>92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ROUND(23473.15,2)</f>
        <v>23473.15</v>
      </c>
      <c r="D420" s="25">
        <f>F420</f>
        <v>23527.61</v>
      </c>
      <c r="E420" s="25">
        <f>F420</f>
        <v>23527.61</v>
      </c>
      <c r="F420" s="25">
        <f>ROUND(23527.61,2)</f>
        <v>23527.61</v>
      </c>
      <c r="G420" s="25"/>
      <c r="H420" s="26"/>
    </row>
    <row r="421" spans="1:8" ht="12.75" customHeight="1">
      <c r="A421" s="23">
        <v>42807</v>
      </c>
      <c r="B421" s="23"/>
      <c r="C421" s="25">
        <f>ROUND(23473.15,2)</f>
        <v>23473.15</v>
      </c>
      <c r="D421" s="25">
        <f>F421</f>
        <v>23927.68</v>
      </c>
      <c r="E421" s="25">
        <f>F421</f>
        <v>23927.68</v>
      </c>
      <c r="F421" s="25">
        <f>ROUND(23927.68,2)</f>
        <v>23927.68</v>
      </c>
      <c r="G421" s="25"/>
      <c r="H421" s="26"/>
    </row>
    <row r="422" spans="1:8" ht="12.75" customHeight="1">
      <c r="A422" s="23">
        <v>42905</v>
      </c>
      <c r="B422" s="23"/>
      <c r="C422" s="25">
        <f>ROUND(23473.15,2)</f>
        <v>23473.15</v>
      </c>
      <c r="D422" s="25">
        <f>F422</f>
        <v>24402.65</v>
      </c>
      <c r="E422" s="25">
        <f>F422</f>
        <v>24402.65</v>
      </c>
      <c r="F422" s="25">
        <f>ROUND(24402.65,2)</f>
        <v>24402.65</v>
      </c>
      <c r="G422" s="25"/>
      <c r="H422" s="26"/>
    </row>
    <row r="423" spans="1:8" ht="12.75" customHeight="1">
      <c r="A423" s="23" t="s">
        <v>93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42725</v>
      </c>
      <c r="B424" s="23"/>
      <c r="C424" s="29">
        <f>ROUND(7.358,3)</f>
        <v>7.358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42753</v>
      </c>
      <c r="B425" s="23"/>
      <c r="C425" s="29">
        <f>ROUND(7.358,3)</f>
        <v>7.358</v>
      </c>
      <c r="D425" s="29">
        <f>ROUND(7.46,3)</f>
        <v>7.46</v>
      </c>
      <c r="E425" s="29">
        <f>ROUND(7.36,3)</f>
        <v>7.36</v>
      </c>
      <c r="F425" s="29">
        <f>ROUND(7.41,3)</f>
        <v>7.41</v>
      </c>
      <c r="G425" s="25"/>
      <c r="H425" s="26"/>
    </row>
    <row r="426" spans="1:8" ht="12.75" customHeight="1">
      <c r="A426" s="23">
        <v>42781</v>
      </c>
      <c r="B426" s="23"/>
      <c r="C426" s="29">
        <f>ROUND(7.358,3)</f>
        <v>7.358</v>
      </c>
      <c r="D426" s="29">
        <f>ROUND(7.49,3)</f>
        <v>7.49</v>
      </c>
      <c r="E426" s="29">
        <f>ROUND(7.39,3)</f>
        <v>7.39</v>
      </c>
      <c r="F426" s="29">
        <f>ROUND(7.44,3)</f>
        <v>7.44</v>
      </c>
      <c r="G426" s="25"/>
      <c r="H426" s="26"/>
    </row>
    <row r="427" spans="1:8" ht="12.75" customHeight="1">
      <c r="A427" s="23">
        <v>42809</v>
      </c>
      <c r="B427" s="23"/>
      <c r="C427" s="29">
        <f>ROUND(7.358,3)</f>
        <v>7.358</v>
      </c>
      <c r="D427" s="29">
        <f>ROUND(7.5,3)</f>
        <v>7.5</v>
      </c>
      <c r="E427" s="29">
        <f>ROUND(7.4,3)</f>
        <v>7.4</v>
      </c>
      <c r="F427" s="29">
        <f>ROUND(7.45,3)</f>
        <v>7.45</v>
      </c>
      <c r="G427" s="25"/>
      <c r="H427" s="26"/>
    </row>
    <row r="428" spans="1:8" ht="12.75" customHeight="1">
      <c r="A428" s="23">
        <v>42844</v>
      </c>
      <c r="B428" s="23"/>
      <c r="C428" s="29">
        <f>ROUND(7.358,3)</f>
        <v>7.358</v>
      </c>
      <c r="D428" s="29">
        <f>ROUND(7.53,3)</f>
        <v>7.53</v>
      </c>
      <c r="E428" s="29">
        <f>ROUND(7.43,3)</f>
        <v>7.43</v>
      </c>
      <c r="F428" s="29">
        <f>ROUND(7.48,3)</f>
        <v>7.48</v>
      </c>
      <c r="G428" s="25"/>
      <c r="H428" s="26"/>
    </row>
    <row r="429" spans="1:8" ht="12.75" customHeight="1">
      <c r="A429" s="23">
        <v>42872</v>
      </c>
      <c r="B429" s="23"/>
      <c r="C429" s="29">
        <f>ROUND(7.358,3)</f>
        <v>7.358</v>
      </c>
      <c r="D429" s="29">
        <f>ROUND(7.56,3)</f>
        <v>7.56</v>
      </c>
      <c r="E429" s="29">
        <f>ROUND(7.46,3)</f>
        <v>7.46</v>
      </c>
      <c r="F429" s="29">
        <f>ROUND(7.51,3)</f>
        <v>7.51</v>
      </c>
      <c r="G429" s="25"/>
      <c r="H429" s="26"/>
    </row>
    <row r="430" spans="1:8" ht="12.75" customHeight="1">
      <c r="A430" s="23">
        <v>42907</v>
      </c>
      <c r="B430" s="23"/>
      <c r="C430" s="29">
        <f>ROUND(7.358,3)</f>
        <v>7.358</v>
      </c>
      <c r="D430" s="29">
        <f>ROUND(7.59,3)</f>
        <v>7.59</v>
      </c>
      <c r="E430" s="29">
        <f>ROUND(7.49,3)</f>
        <v>7.49</v>
      </c>
      <c r="F430" s="29">
        <f>ROUND(7.54,3)</f>
        <v>7.54</v>
      </c>
      <c r="G430" s="25"/>
      <c r="H430" s="26"/>
    </row>
    <row r="431" spans="1:8" ht="12.75" customHeight="1">
      <c r="A431" s="23">
        <v>42998</v>
      </c>
      <c r="B431" s="23"/>
      <c r="C431" s="29">
        <f>ROUND(7.358,3)</f>
        <v>7.358</v>
      </c>
      <c r="D431" s="29">
        <f>ROUND(7.66,3)</f>
        <v>7.66</v>
      </c>
      <c r="E431" s="29">
        <f>ROUND(7.56,3)</f>
        <v>7.56</v>
      </c>
      <c r="F431" s="29">
        <f>ROUND(7.61,3)</f>
        <v>7.61</v>
      </c>
      <c r="G431" s="25"/>
      <c r="H431" s="26"/>
    </row>
    <row r="432" spans="1:8" ht="12.75" customHeight="1">
      <c r="A432" s="23">
        <v>43089</v>
      </c>
      <c r="B432" s="23"/>
      <c r="C432" s="29">
        <f>ROUND(7.358,3)</f>
        <v>7.358</v>
      </c>
      <c r="D432" s="29">
        <f>ROUND(7.71,3)</f>
        <v>7.71</v>
      </c>
      <c r="E432" s="29">
        <f>ROUND(7.61,3)</f>
        <v>7.61</v>
      </c>
      <c r="F432" s="29">
        <f>ROUND(7.66,3)</f>
        <v>7.66</v>
      </c>
      <c r="G432" s="25"/>
      <c r="H432" s="26"/>
    </row>
    <row r="433" spans="1:8" ht="12.75" customHeight="1">
      <c r="A433" s="23">
        <v>43179</v>
      </c>
      <c r="B433" s="23"/>
      <c r="C433" s="29">
        <f>ROUND(7.358,3)</f>
        <v>7.358</v>
      </c>
      <c r="D433" s="29">
        <f>ROUND(7.74,3)</f>
        <v>7.74</v>
      </c>
      <c r="E433" s="29">
        <f>ROUND(7.64,3)</f>
        <v>7.64</v>
      </c>
      <c r="F433" s="29">
        <f>ROUND(7.69,3)</f>
        <v>7.69</v>
      </c>
      <c r="G433" s="25"/>
      <c r="H433" s="26"/>
    </row>
    <row r="434" spans="1:8" ht="12.75" customHeight="1">
      <c r="A434" s="23">
        <v>43269</v>
      </c>
      <c r="B434" s="23"/>
      <c r="C434" s="29">
        <f>ROUND(7.358,3)</f>
        <v>7.358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ROUND(7.358,3)</f>
        <v>7.358</v>
      </c>
      <c r="D435" s="29">
        <f>ROUND(7.76,3)</f>
        <v>7.76</v>
      </c>
      <c r="E435" s="29">
        <f>ROUND(7.66,3)</f>
        <v>7.66</v>
      </c>
      <c r="F435" s="29">
        <f>ROUND(7.71,3)</f>
        <v>7.71</v>
      </c>
      <c r="G435" s="25"/>
      <c r="H435" s="26"/>
    </row>
    <row r="436" spans="1:8" ht="12.75" customHeight="1">
      <c r="A436" s="23">
        <v>43362</v>
      </c>
      <c r="B436" s="23"/>
      <c r="C436" s="29">
        <f>ROUND(7.358,3)</f>
        <v>7.358</v>
      </c>
      <c r="D436" s="29">
        <f>ROUND(7.78,3)</f>
        <v>7.78</v>
      </c>
      <c r="E436" s="29">
        <f>ROUND(7.68,3)</f>
        <v>7.68</v>
      </c>
      <c r="F436" s="29">
        <f>ROUND(7.73,3)</f>
        <v>7.73</v>
      </c>
      <c r="G436" s="25"/>
      <c r="H436" s="26"/>
    </row>
    <row r="437" spans="1:8" ht="12.75" customHeight="1">
      <c r="A437" s="23" t="s">
        <v>94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42768</v>
      </c>
      <c r="B438" s="23"/>
      <c r="C438" s="29">
        <f>ROUND(523.145,3)</f>
        <v>523.145</v>
      </c>
      <c r="D438" s="29">
        <f>F438</f>
        <v>530.073</v>
      </c>
      <c r="E438" s="29">
        <f>F438</f>
        <v>530.073</v>
      </c>
      <c r="F438" s="29">
        <f>ROUND(530.073,3)</f>
        <v>530.073</v>
      </c>
      <c r="G438" s="25"/>
      <c r="H438" s="26"/>
    </row>
    <row r="439" spans="1:8" ht="12.75" customHeight="1">
      <c r="A439" s="23">
        <v>42859</v>
      </c>
      <c r="B439" s="23"/>
      <c r="C439" s="29">
        <f>ROUND(523.145,3)</f>
        <v>523.145</v>
      </c>
      <c r="D439" s="29">
        <f>F439</f>
        <v>540.371</v>
      </c>
      <c r="E439" s="29">
        <f>F439</f>
        <v>540.371</v>
      </c>
      <c r="F439" s="29">
        <f>ROUND(540.371,3)</f>
        <v>540.371</v>
      </c>
      <c r="G439" s="25"/>
      <c r="H439" s="26"/>
    </row>
    <row r="440" spans="1:8" ht="12.75" customHeight="1">
      <c r="A440" s="23">
        <v>42950</v>
      </c>
      <c r="B440" s="23"/>
      <c r="C440" s="29">
        <f>ROUND(523.145,3)</f>
        <v>523.145</v>
      </c>
      <c r="D440" s="29">
        <f>F440</f>
        <v>551.211</v>
      </c>
      <c r="E440" s="29">
        <f>F440</f>
        <v>551.211</v>
      </c>
      <c r="F440" s="29">
        <f>ROUND(551.211,3)</f>
        <v>551.211</v>
      </c>
      <c r="G440" s="25"/>
      <c r="H440" s="26"/>
    </row>
    <row r="441" spans="1:8" ht="12.75" customHeight="1">
      <c r="A441" s="23">
        <v>43041</v>
      </c>
      <c r="B441" s="23"/>
      <c r="C441" s="29">
        <f>ROUND(523.145,3)</f>
        <v>523.145</v>
      </c>
      <c r="D441" s="29">
        <f>F441</f>
        <v>562.82</v>
      </c>
      <c r="E441" s="29">
        <f>F441</f>
        <v>562.82</v>
      </c>
      <c r="F441" s="29">
        <f>ROUND(562.82,3)</f>
        <v>562.82</v>
      </c>
      <c r="G441" s="25"/>
      <c r="H441" s="26"/>
    </row>
    <row r="442" spans="1:8" ht="12.75" customHeight="1">
      <c r="A442" s="23" t="s">
        <v>95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ROUND(100.021887993121,5)</f>
        <v>100.02189</v>
      </c>
      <c r="D443" s="24">
        <f>F443</f>
        <v>100.0687</v>
      </c>
      <c r="E443" s="24">
        <f>F443</f>
        <v>100.0687</v>
      </c>
      <c r="F443" s="24">
        <f>ROUND(100.068703907767,5)</f>
        <v>100.0687</v>
      </c>
      <c r="G443" s="25"/>
      <c r="H443" s="26"/>
    </row>
    <row r="444" spans="1:8" ht="12.75" customHeight="1">
      <c r="A444" s="23" t="s">
        <v>96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ROUND(100.021887993121,5)</f>
        <v>100.02189</v>
      </c>
      <c r="D445" s="24">
        <f>F445</f>
        <v>100.00929</v>
      </c>
      <c r="E445" s="24">
        <f>F445</f>
        <v>100.00929</v>
      </c>
      <c r="F445" s="24">
        <f>ROUND(100.009293505994,5)</f>
        <v>100.00929</v>
      </c>
      <c r="G445" s="25"/>
      <c r="H445" s="26"/>
    </row>
    <row r="446" spans="1:8" ht="12.75" customHeight="1">
      <c r="A446" s="23" t="s">
        <v>97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ROUND(100.021887993121,5)</f>
        <v>100.02189</v>
      </c>
      <c r="D447" s="24">
        <f>F447</f>
        <v>99.6411</v>
      </c>
      <c r="E447" s="24">
        <f>F447</f>
        <v>99.6411</v>
      </c>
      <c r="F447" s="24">
        <f>ROUND(99.6410958665007,5)</f>
        <v>99.6411</v>
      </c>
      <c r="G447" s="25"/>
      <c r="H447" s="26"/>
    </row>
    <row r="448" spans="1:8" ht="12.75" customHeight="1">
      <c r="A448" s="23" t="s">
        <v>98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ROUND(100.021887993121,5)</f>
        <v>100.02189</v>
      </c>
      <c r="D449" s="24">
        <f>F449</f>
        <v>99.70392</v>
      </c>
      <c r="E449" s="24">
        <f>F449</f>
        <v>99.70392</v>
      </c>
      <c r="F449" s="24">
        <f>ROUND(99.7039226561299,5)</f>
        <v>99.70392</v>
      </c>
      <c r="G449" s="25"/>
      <c r="H449" s="26"/>
    </row>
    <row r="450" spans="1:8" ht="12.75" customHeight="1">
      <c r="A450" s="23" t="s">
        <v>99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ROUND(100.021887993121,5)</f>
        <v>100.02189</v>
      </c>
      <c r="D451" s="24">
        <f>F451</f>
        <v>100.02189</v>
      </c>
      <c r="E451" s="24">
        <f>F451</f>
        <v>100.02189</v>
      </c>
      <c r="F451" s="24">
        <f>ROUND(100.021887993121,5)</f>
        <v>100.02189</v>
      </c>
      <c r="G451" s="25"/>
      <c r="H451" s="26"/>
    </row>
    <row r="452" spans="1:8" ht="12.75" customHeight="1">
      <c r="A452" s="23" t="s">
        <v>100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ROUND(99.7817870586079,5)</f>
        <v>99.78179</v>
      </c>
      <c r="D453" s="24">
        <f>F453</f>
        <v>100.04442</v>
      </c>
      <c r="E453" s="24">
        <f>F453</f>
        <v>100.04442</v>
      </c>
      <c r="F453" s="24">
        <f>ROUND(100.044419508914,5)</f>
        <v>100.04442</v>
      </c>
      <c r="G453" s="25"/>
      <c r="H453" s="26"/>
    </row>
    <row r="454" spans="1:8" ht="12.75" customHeight="1">
      <c r="A454" s="23" t="s">
        <v>101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ROUND(99.7817870586079,5)</f>
        <v>99.78179</v>
      </c>
      <c r="D455" s="24">
        <f>F455</f>
        <v>99.3789</v>
      </c>
      <c r="E455" s="24">
        <f>F455</f>
        <v>99.3789</v>
      </c>
      <c r="F455" s="24">
        <f>ROUND(99.3788958935985,5)</f>
        <v>99.3789</v>
      </c>
      <c r="G455" s="25"/>
      <c r="H455" s="26"/>
    </row>
    <row r="456" spans="1:8" ht="12.75" customHeight="1">
      <c r="A456" s="23" t="s">
        <v>102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ROUND(99.7817870586079,5)</f>
        <v>99.78179</v>
      </c>
      <c r="D457" s="24">
        <f>F457</f>
        <v>99.10108</v>
      </c>
      <c r="E457" s="24">
        <f>F457</f>
        <v>99.10108</v>
      </c>
      <c r="F457" s="24">
        <f>ROUND(99.1010773715194,5)</f>
        <v>99.10108</v>
      </c>
      <c r="G457" s="25"/>
      <c r="H457" s="26"/>
    </row>
    <row r="458" spans="1:8" ht="12.75" customHeight="1">
      <c r="A458" s="23" t="s">
        <v>103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ROUND(99.7817870586079,5)</f>
        <v>99.78179</v>
      </c>
      <c r="D459" s="24">
        <f>F459</f>
        <v>99.22523</v>
      </c>
      <c r="E459" s="24">
        <f>F459</f>
        <v>99.22523</v>
      </c>
      <c r="F459" s="24">
        <f>ROUND(99.2252314963876,5)</f>
        <v>99.22523</v>
      </c>
      <c r="G459" s="25"/>
      <c r="H459" s="26"/>
    </row>
    <row r="460" spans="1:8" ht="12.75" customHeight="1">
      <c r="A460" s="23" t="s">
        <v>104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ROUND(99.7817870586079,2)</f>
        <v>99.78</v>
      </c>
      <c r="D461" s="25">
        <f>F461</f>
        <v>99.78</v>
      </c>
      <c r="E461" s="25">
        <f>F461</f>
        <v>99.78</v>
      </c>
      <c r="F461" s="25">
        <f>ROUND(99.7817870586079,2)</f>
        <v>99.78</v>
      </c>
      <c r="G461" s="25"/>
      <c r="H461" s="26"/>
    </row>
    <row r="462" spans="1:8" ht="12.75" customHeight="1">
      <c r="A462" s="23" t="s">
        <v>105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ROUND(100.201261072225,5)</f>
        <v>100.20126</v>
      </c>
      <c r="D463" s="24">
        <f>F463</f>
        <v>98.73225</v>
      </c>
      <c r="E463" s="24">
        <f>F463</f>
        <v>98.73225</v>
      </c>
      <c r="F463" s="24">
        <f>ROUND(98.7322525327617,5)</f>
        <v>98.73225</v>
      </c>
      <c r="G463" s="25"/>
      <c r="H463" s="26"/>
    </row>
    <row r="464" spans="1:8" ht="12.75" customHeight="1">
      <c r="A464" s="23" t="s">
        <v>106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ROUND(100.201261072225,5)</f>
        <v>100.20126</v>
      </c>
      <c r="D465" s="24">
        <f>F465</f>
        <v>98.14698</v>
      </c>
      <c r="E465" s="24">
        <f>F465</f>
        <v>98.14698</v>
      </c>
      <c r="F465" s="24">
        <f>ROUND(98.1469802746982,5)</f>
        <v>98.14698</v>
      </c>
      <c r="G465" s="25"/>
      <c r="H465" s="26"/>
    </row>
    <row r="466" spans="1:8" ht="12.75" customHeight="1">
      <c r="A466" s="23" t="s">
        <v>107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ROUND(100.201261072225,5)</f>
        <v>100.20126</v>
      </c>
      <c r="D467" s="24">
        <f>F467</f>
        <v>97.53298</v>
      </c>
      <c r="E467" s="24">
        <f>F467</f>
        <v>97.53298</v>
      </c>
      <c r="F467" s="24">
        <f>ROUND(97.5329801585641,5)</f>
        <v>97.53298</v>
      </c>
      <c r="G467" s="25"/>
      <c r="H467" s="26"/>
    </row>
    <row r="468" spans="1:8" ht="12.75" customHeight="1">
      <c r="A468" s="23" t="s">
        <v>108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ROUND(100.201261072225,5)</f>
        <v>100.20126</v>
      </c>
      <c r="D469" s="24">
        <f>F469</f>
        <v>97.89206</v>
      </c>
      <c r="E469" s="24">
        <f>F469</f>
        <v>97.89206</v>
      </c>
      <c r="F469" s="24">
        <f>ROUND(97.8920579400656,5)</f>
        <v>97.89206</v>
      </c>
      <c r="G469" s="25"/>
      <c r="H469" s="26"/>
    </row>
    <row r="470" spans="1:8" ht="12.75" customHeight="1">
      <c r="A470" s="23" t="s">
        <v>109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ROUND(100.201261072225,5)</f>
        <v>100.20126</v>
      </c>
      <c r="D471" s="24">
        <f>F471</f>
        <v>100.20126</v>
      </c>
      <c r="E471" s="24">
        <f>F471</f>
        <v>100.20126</v>
      </c>
      <c r="F471" s="24">
        <f>ROUND(100.201261072225,5)</f>
        <v>100.20126</v>
      </c>
      <c r="G471" s="25"/>
      <c r="H471" s="26"/>
    </row>
    <row r="472" spans="1:8" ht="12.75" customHeight="1">
      <c r="A472" s="23" t="s">
        <v>110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ROUND(101.944639600371,5)</f>
        <v>101.94464</v>
      </c>
      <c r="D473" s="24">
        <f>F473</f>
        <v>100.09533</v>
      </c>
      <c r="E473" s="24">
        <f>F473</f>
        <v>100.09533</v>
      </c>
      <c r="F473" s="24">
        <f>ROUND(100.095328631757,5)</f>
        <v>100.09533</v>
      </c>
      <c r="G473" s="25"/>
      <c r="H473" s="26"/>
    </row>
    <row r="474" spans="1:8" ht="12.75" customHeight="1">
      <c r="A474" s="23" t="s">
        <v>111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ROUND(101.944639600371,5)</f>
        <v>101.94464</v>
      </c>
      <c r="D475" s="24">
        <f>F475</f>
        <v>97.27044</v>
      </c>
      <c r="E475" s="24">
        <f>F475</f>
        <v>97.27044</v>
      </c>
      <c r="F475" s="24">
        <f>ROUND(97.2704394492619,5)</f>
        <v>97.27044</v>
      </c>
      <c r="G475" s="25"/>
      <c r="H475" s="26"/>
    </row>
    <row r="476" spans="1:8" ht="12.75" customHeight="1">
      <c r="A476" s="23" t="s">
        <v>112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46188</v>
      </c>
      <c r="B477" s="23"/>
      <c r="C477" s="24">
        <f>ROUND(101.944639600371,5)</f>
        <v>101.94464</v>
      </c>
      <c r="D477" s="24">
        <f>F477</f>
        <v>96.12322</v>
      </c>
      <c r="E477" s="24">
        <f>F477</f>
        <v>96.12322</v>
      </c>
      <c r="F477" s="24">
        <f>ROUND(96.1232229382256,5)</f>
        <v>96.12322</v>
      </c>
      <c r="G477" s="25"/>
      <c r="H477" s="26"/>
    </row>
    <row r="478" spans="1:8" ht="12.75" customHeight="1">
      <c r="A478" s="23" t="s">
        <v>113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46286</v>
      </c>
      <c r="B479" s="23"/>
      <c r="C479" s="24">
        <f>ROUND(101.944639600371,5)</f>
        <v>101.94464</v>
      </c>
      <c r="D479" s="24">
        <f>F479</f>
        <v>98.2632</v>
      </c>
      <c r="E479" s="24">
        <f>F479</f>
        <v>98.2632</v>
      </c>
      <c r="F479" s="24">
        <f>ROUND(98.2632034248308,5)</f>
        <v>98.2632</v>
      </c>
      <c r="G479" s="25"/>
      <c r="H479" s="26"/>
    </row>
    <row r="480" spans="1:8" ht="12.75" customHeight="1">
      <c r="A480" s="23" t="s">
        <v>114</v>
      </c>
      <c r="B480" s="23"/>
      <c r="C480" s="27"/>
      <c r="D480" s="27"/>
      <c r="E480" s="27"/>
      <c r="F480" s="27"/>
      <c r="G480" s="25"/>
      <c r="H480" s="26"/>
    </row>
    <row r="481" spans="1:8" ht="12.75" customHeight="1" thickBot="1">
      <c r="A481" s="31">
        <v>46377</v>
      </c>
      <c r="B481" s="31"/>
      <c r="C481" s="32">
        <f>ROUND(101.944639600371,5)</f>
        <v>101.94464</v>
      </c>
      <c r="D481" s="32">
        <f>F481</f>
        <v>101.94464</v>
      </c>
      <c r="E481" s="32">
        <f>F481</f>
        <v>101.94464</v>
      </c>
      <c r="F481" s="32">
        <f>ROUND(101.944639600371,5)</f>
        <v>101.94464</v>
      </c>
      <c r="G481" s="33"/>
      <c r="H481" s="34"/>
    </row>
  </sheetData>
  <sheetProtection/>
  <mergeCells count="480"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2016-11-30T15:55:27Z</dcterms:modified>
  <cp:category/>
  <cp:version/>
  <cp:contentType/>
  <cp:contentStatus/>
</cp:coreProperties>
</file>