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<sst xmlns="http://schemas.openxmlformats.org/spreadsheetml/2006/main" count="115" uniqueCount="115">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</sst>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L14" sqref="L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42717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ROUND(2.1,5)</f>
        <v>2.1</v>
      </c>
      <c r="D6" s="24">
        <f>F6</f>
        <v>2.1</v>
      </c>
      <c r="E6" s="24">
        <f>F6</f>
        <v>2.1</v>
      </c>
      <c r="F6" s="24">
        <f>ROUND(2.1,5)</f>
        <v>2.1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ROUND(2.15,5)</f>
        <v>2.15</v>
      </c>
      <c r="D8" s="24">
        <f>F8</f>
        <v>2.15</v>
      </c>
      <c r="E8" s="24">
        <f>F8</f>
        <v>2.15</v>
      </c>
      <c r="F8" s="24">
        <f>ROUND(2.15,5)</f>
        <v>2.15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ROUND(2.18,5)</f>
        <v>2.18</v>
      </c>
      <c r="D10" s="24">
        <f>F10</f>
        <v>2.18</v>
      </c>
      <c r="E10" s="24">
        <f>F10</f>
        <v>2.18</v>
      </c>
      <c r="F10" s="24">
        <f>ROUND(2.18,5)</f>
        <v>2.18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ROUND(2.79,5)</f>
        <v>2.79</v>
      </c>
      <c r="D12" s="24">
        <f>F12</f>
        <v>2.79</v>
      </c>
      <c r="E12" s="24">
        <f>F12</f>
        <v>2.79</v>
      </c>
      <c r="F12" s="24">
        <f>ROUND(2.79,5)</f>
        <v>2.79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ROUND(10.535,5)</f>
        <v>10.535</v>
      </c>
      <c r="D14" s="24">
        <f>F14</f>
        <v>10.535</v>
      </c>
      <c r="E14" s="24">
        <f>F14</f>
        <v>10.535</v>
      </c>
      <c r="F14" s="24">
        <f>ROUND(10.535,5)</f>
        <v>10.535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ROUND(8.66,5)</f>
        <v>8.66</v>
      </c>
      <c r="D16" s="24">
        <f>F16</f>
        <v>8.66</v>
      </c>
      <c r="E16" s="24">
        <f>F16</f>
        <v>8.66</v>
      </c>
      <c r="F16" s="24">
        <f>ROUND(8.66,5)</f>
        <v>8.66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ROUND(8.92,3)</f>
        <v>8.92</v>
      </c>
      <c r="D18" s="29">
        <f>F18</f>
        <v>8.92</v>
      </c>
      <c r="E18" s="29">
        <f>F18</f>
        <v>8.92</v>
      </c>
      <c r="F18" s="29">
        <f>ROUND(8.92,3)</f>
        <v>8.92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ROUND(2.17,3)</f>
        <v>2.17</v>
      </c>
      <c r="D20" s="29">
        <f>F20</f>
        <v>2.17</v>
      </c>
      <c r="E20" s="29">
        <f>F20</f>
        <v>2.17</v>
      </c>
      <c r="F20" s="29">
        <f>ROUND(2.17,3)</f>
        <v>2.17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ROUND(2.16,3)</f>
        <v>2.16</v>
      </c>
      <c r="D22" s="29">
        <f>F22</f>
        <v>2.16</v>
      </c>
      <c r="E22" s="29">
        <f>F22</f>
        <v>2.16</v>
      </c>
      <c r="F22" s="29">
        <f>ROUND(2.16,3)</f>
        <v>2.16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ROUND(7.72,3)</f>
        <v>7.72</v>
      </c>
      <c r="D24" s="29">
        <f>F24</f>
        <v>7.72</v>
      </c>
      <c r="E24" s="29">
        <f>F24</f>
        <v>7.72</v>
      </c>
      <c r="F24" s="29">
        <f>ROUND(7.72,3)</f>
        <v>7.72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ROUND(7.93,3)</f>
        <v>7.93</v>
      </c>
      <c r="D26" s="29">
        <f>F26</f>
        <v>7.93</v>
      </c>
      <c r="E26" s="29">
        <f>F26</f>
        <v>7.93</v>
      </c>
      <c r="F26" s="29">
        <f>ROUND(7.93,3)</f>
        <v>7.93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ROUND(8.175,3)</f>
        <v>8.175</v>
      </c>
      <c r="D28" s="29">
        <f>F28</f>
        <v>8.175</v>
      </c>
      <c r="E28" s="29">
        <f>F28</f>
        <v>8.175</v>
      </c>
      <c r="F28" s="29">
        <f>ROUND(8.175,3)</f>
        <v>8.175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ROUND(8.34,3)</f>
        <v>8.34</v>
      </c>
      <c r="D30" s="29">
        <f>F30</f>
        <v>8.34</v>
      </c>
      <c r="E30" s="29">
        <f>F30</f>
        <v>8.34</v>
      </c>
      <c r="F30" s="29">
        <f>ROUND(8.34,3)</f>
        <v>8.34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ROUND(9.54,3)</f>
        <v>9.54</v>
      </c>
      <c r="D32" s="29">
        <f>F32</f>
        <v>9.54</v>
      </c>
      <c r="E32" s="29">
        <f>F32</f>
        <v>9.54</v>
      </c>
      <c r="F32" s="29">
        <f>ROUND(9.54,3)</f>
        <v>9.54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ROUND(2.12,3)</f>
        <v>2.12</v>
      </c>
      <c r="D34" s="29">
        <f>F34</f>
        <v>2.12</v>
      </c>
      <c r="E34" s="29">
        <f>F34</f>
        <v>2.12</v>
      </c>
      <c r="F34" s="29">
        <f>ROUND(2.12,3)</f>
        <v>2.12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ROUND(4.11,5)</f>
        <v>4.11</v>
      </c>
      <c r="D36" s="24">
        <f>F36</f>
        <v>4.11</v>
      </c>
      <c r="E36" s="24">
        <f>F36</f>
        <v>4.11</v>
      </c>
      <c r="F36" s="24">
        <f>ROUND(4.11,5)</f>
        <v>4.11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ROUND(2.17,3)</f>
        <v>2.17</v>
      </c>
      <c r="D38" s="29">
        <f>F38</f>
        <v>2.17</v>
      </c>
      <c r="E38" s="29">
        <f>F38</f>
        <v>2.17</v>
      </c>
      <c r="F38" s="29">
        <f>ROUND(2.17,3)</f>
        <v>2.17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ROUND(9.35,3)</f>
        <v>9.35</v>
      </c>
      <c r="D40" s="29">
        <f>F40</f>
        <v>9.35</v>
      </c>
      <c r="E40" s="29">
        <f>F40</f>
        <v>9.35</v>
      </c>
      <c r="F40" s="29">
        <f>ROUND(9.35,3)</f>
        <v>9.35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ROUND(2.1,5)</f>
        <v>2.1</v>
      </c>
      <c r="D42" s="24">
        <f>F42</f>
        <v>127.24702</v>
      </c>
      <c r="E42" s="24">
        <f>F42</f>
        <v>127.24702</v>
      </c>
      <c r="F42" s="24">
        <f>ROUND(127.24702,5)</f>
        <v>127.24702</v>
      </c>
      <c r="G42" s="25"/>
      <c r="H42" s="26"/>
    </row>
    <row r="43" spans="1:8" ht="12.75" customHeight="1">
      <c r="A43" s="23">
        <v>42859</v>
      </c>
      <c r="B43" s="23"/>
      <c r="C43" s="24">
        <f>ROUND(2.1,5)</f>
        <v>2.1</v>
      </c>
      <c r="D43" s="24">
        <f>F43</f>
        <v>129.71768</v>
      </c>
      <c r="E43" s="24">
        <f>F43</f>
        <v>129.71768</v>
      </c>
      <c r="F43" s="24">
        <f>ROUND(129.71768,5)</f>
        <v>129.71768</v>
      </c>
      <c r="G43" s="25"/>
      <c r="H43" s="26"/>
    </row>
    <row r="44" spans="1:8" ht="12.75" customHeight="1">
      <c r="A44" s="23">
        <v>42950</v>
      </c>
      <c r="B44" s="23"/>
      <c r="C44" s="24">
        <f>ROUND(2.1,5)</f>
        <v>2.1</v>
      </c>
      <c r="D44" s="24">
        <f>F44</f>
        <v>130.98276</v>
      </c>
      <c r="E44" s="24">
        <f>F44</f>
        <v>130.98276</v>
      </c>
      <c r="F44" s="24">
        <f>ROUND(130.98276,5)</f>
        <v>130.98276</v>
      </c>
      <c r="G44" s="25"/>
      <c r="H44" s="26"/>
    </row>
    <row r="45" spans="1:8" ht="12.75" customHeight="1">
      <c r="A45" s="23">
        <v>43041</v>
      </c>
      <c r="B45" s="23"/>
      <c r="C45" s="24">
        <f>ROUND(2.1,5)</f>
        <v>2.1</v>
      </c>
      <c r="D45" s="24">
        <f>F45</f>
        <v>133.72327</v>
      </c>
      <c r="E45" s="24">
        <f>F45</f>
        <v>133.72327</v>
      </c>
      <c r="F45" s="24">
        <f>ROUND(133.72327,5)</f>
        <v>133.72327</v>
      </c>
      <c r="G45" s="25"/>
      <c r="H45" s="26"/>
    </row>
    <row r="46" spans="1:8" ht="12.75" customHeight="1">
      <c r="A46" s="23">
        <v>43132</v>
      </c>
      <c r="B46" s="23"/>
      <c r="C46" s="24">
        <f>ROUND(2.1,5)</f>
        <v>2.1</v>
      </c>
      <c r="D46" s="24">
        <f>F46</f>
        <v>136.41292</v>
      </c>
      <c r="E46" s="24">
        <f>F46</f>
        <v>136.41292</v>
      </c>
      <c r="F46" s="24">
        <f>ROUND(136.41292,5)</f>
        <v>136.41292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ROUND(9.335,5)</f>
        <v>9.335</v>
      </c>
      <c r="D48" s="24">
        <f>F48</f>
        <v>9.36441</v>
      </c>
      <c r="E48" s="24">
        <f>F48</f>
        <v>9.36441</v>
      </c>
      <c r="F48" s="24">
        <f>ROUND(9.36441,5)</f>
        <v>9.36441</v>
      </c>
      <c r="G48" s="25"/>
      <c r="H48" s="26"/>
    </row>
    <row r="49" spans="1:8" ht="12.75" customHeight="1">
      <c r="A49" s="23">
        <v>42859</v>
      </c>
      <c r="B49" s="23"/>
      <c r="C49" s="24">
        <f>ROUND(9.335,5)</f>
        <v>9.335</v>
      </c>
      <c r="D49" s="24">
        <f>F49</f>
        <v>9.41613</v>
      </c>
      <c r="E49" s="24">
        <f>F49</f>
        <v>9.41613</v>
      </c>
      <c r="F49" s="24">
        <f>ROUND(9.41613,5)</f>
        <v>9.41613</v>
      </c>
      <c r="G49" s="25"/>
      <c r="H49" s="26"/>
    </row>
    <row r="50" spans="1:8" ht="12.75" customHeight="1">
      <c r="A50" s="23">
        <v>42950</v>
      </c>
      <c r="B50" s="23"/>
      <c r="C50" s="24">
        <f>ROUND(9.335,5)</f>
        <v>9.335</v>
      </c>
      <c r="D50" s="24">
        <f>F50</f>
        <v>9.46233</v>
      </c>
      <c r="E50" s="24">
        <f>F50</f>
        <v>9.46233</v>
      </c>
      <c r="F50" s="24">
        <f>ROUND(9.46233,5)</f>
        <v>9.46233</v>
      </c>
      <c r="G50" s="25"/>
      <c r="H50" s="26"/>
    </row>
    <row r="51" spans="1:8" ht="12.75" customHeight="1">
      <c r="A51" s="23">
        <v>43041</v>
      </c>
      <c r="B51" s="23"/>
      <c r="C51" s="24">
        <f>ROUND(9.335,5)</f>
        <v>9.335</v>
      </c>
      <c r="D51" s="24">
        <f>F51</f>
        <v>9.49261</v>
      </c>
      <c r="E51" s="24">
        <f>F51</f>
        <v>9.49261</v>
      </c>
      <c r="F51" s="24">
        <f>ROUND(9.49261,5)</f>
        <v>9.49261</v>
      </c>
      <c r="G51" s="25"/>
      <c r="H51" s="26"/>
    </row>
    <row r="52" spans="1:8" ht="12.75" customHeight="1">
      <c r="A52" s="23">
        <v>43132</v>
      </c>
      <c r="B52" s="23"/>
      <c r="C52" s="24">
        <f>ROUND(9.335,5)</f>
        <v>9.335</v>
      </c>
      <c r="D52" s="24">
        <f>F52</f>
        <v>9.53131</v>
      </c>
      <c r="E52" s="24">
        <f>F52</f>
        <v>9.53131</v>
      </c>
      <c r="F52" s="24">
        <f>ROUND(9.53131,5)</f>
        <v>9.53131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ROUND(9.48,5)</f>
        <v>9.48</v>
      </c>
      <c r="D54" s="24">
        <f>F54</f>
        <v>9.51115</v>
      </c>
      <c r="E54" s="24">
        <f>F54</f>
        <v>9.51115</v>
      </c>
      <c r="F54" s="24">
        <f>ROUND(9.51115,5)</f>
        <v>9.51115</v>
      </c>
      <c r="G54" s="25"/>
      <c r="H54" s="26"/>
    </row>
    <row r="55" spans="1:8" ht="12.75" customHeight="1">
      <c r="A55" s="23">
        <v>42859</v>
      </c>
      <c r="B55" s="23"/>
      <c r="C55" s="24">
        <f>ROUND(9.48,5)</f>
        <v>9.48</v>
      </c>
      <c r="D55" s="24">
        <f>F55</f>
        <v>9.56237</v>
      </c>
      <c r="E55" s="24">
        <f>F55</f>
        <v>9.56237</v>
      </c>
      <c r="F55" s="24">
        <f>ROUND(9.56237,5)</f>
        <v>9.56237</v>
      </c>
      <c r="G55" s="25"/>
      <c r="H55" s="26"/>
    </row>
    <row r="56" spans="1:8" ht="12.75" customHeight="1">
      <c r="A56" s="23">
        <v>42950</v>
      </c>
      <c r="B56" s="23"/>
      <c r="C56" s="24">
        <f>ROUND(9.48,5)</f>
        <v>9.48</v>
      </c>
      <c r="D56" s="24">
        <f>F56</f>
        <v>9.60662</v>
      </c>
      <c r="E56" s="24">
        <f>F56</f>
        <v>9.60662</v>
      </c>
      <c r="F56" s="24">
        <f>ROUND(9.60662,5)</f>
        <v>9.60662</v>
      </c>
      <c r="G56" s="25"/>
      <c r="H56" s="26"/>
    </row>
    <row r="57" spans="1:8" ht="12.75" customHeight="1">
      <c r="A57" s="23">
        <v>43041</v>
      </c>
      <c r="B57" s="23"/>
      <c r="C57" s="24">
        <f>ROUND(9.48,5)</f>
        <v>9.48</v>
      </c>
      <c r="D57" s="24">
        <f>F57</f>
        <v>9.64205</v>
      </c>
      <c r="E57" s="24">
        <f>F57</f>
        <v>9.64205</v>
      </c>
      <c r="F57" s="24">
        <f>ROUND(9.64205,5)</f>
        <v>9.64205</v>
      </c>
      <c r="G57" s="25"/>
      <c r="H57" s="26"/>
    </row>
    <row r="58" spans="1:8" ht="12.75" customHeight="1">
      <c r="A58" s="23">
        <v>43132</v>
      </c>
      <c r="B58" s="23"/>
      <c r="C58" s="24">
        <f>ROUND(9.48,5)</f>
        <v>9.48</v>
      </c>
      <c r="D58" s="24">
        <f>F58</f>
        <v>9.68531</v>
      </c>
      <c r="E58" s="24">
        <f>F58</f>
        <v>9.68531</v>
      </c>
      <c r="F58" s="24">
        <f>ROUND(9.68531,5)</f>
        <v>9.68531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ROUND(104.83539,5)</f>
        <v>104.83539</v>
      </c>
      <c r="D60" s="24">
        <f>F60</f>
        <v>105.91951</v>
      </c>
      <c r="E60" s="24">
        <f>F60</f>
        <v>105.91951</v>
      </c>
      <c r="F60" s="24">
        <f>ROUND(105.91951,5)</f>
        <v>105.91951</v>
      </c>
      <c r="G60" s="25"/>
      <c r="H60" s="26"/>
    </row>
    <row r="61" spans="1:8" ht="12.75" customHeight="1">
      <c r="A61" s="23">
        <v>42859</v>
      </c>
      <c r="B61" s="23"/>
      <c r="C61" s="24">
        <f>ROUND(104.83539,5)</f>
        <v>104.83539</v>
      </c>
      <c r="D61" s="24">
        <f>F61</f>
        <v>106.93625</v>
      </c>
      <c r="E61" s="24">
        <f>F61</f>
        <v>106.93625</v>
      </c>
      <c r="F61" s="24">
        <f>ROUND(106.93625,5)</f>
        <v>106.93625</v>
      </c>
      <c r="G61" s="25"/>
      <c r="H61" s="26"/>
    </row>
    <row r="62" spans="1:8" ht="12.75" customHeight="1">
      <c r="A62" s="23">
        <v>42950</v>
      </c>
      <c r="B62" s="23"/>
      <c r="C62" s="24">
        <f>ROUND(104.83539,5)</f>
        <v>104.83539</v>
      </c>
      <c r="D62" s="24">
        <f>F62</f>
        <v>109.07843</v>
      </c>
      <c r="E62" s="24">
        <f>F62</f>
        <v>109.07843</v>
      </c>
      <c r="F62" s="24">
        <f>ROUND(109.07843,5)</f>
        <v>109.07843</v>
      </c>
      <c r="G62" s="25"/>
      <c r="H62" s="26"/>
    </row>
    <row r="63" spans="1:8" ht="12.75" customHeight="1">
      <c r="A63" s="23">
        <v>43041</v>
      </c>
      <c r="B63" s="23"/>
      <c r="C63" s="24">
        <f>ROUND(104.83539,5)</f>
        <v>104.83539</v>
      </c>
      <c r="D63" s="24">
        <f>F63</f>
        <v>110.2781</v>
      </c>
      <c r="E63" s="24">
        <f>F63</f>
        <v>110.2781</v>
      </c>
      <c r="F63" s="24">
        <f>ROUND(110.2781,5)</f>
        <v>110.2781</v>
      </c>
      <c r="G63" s="25"/>
      <c r="H63" s="26"/>
    </row>
    <row r="64" spans="1:8" ht="12.75" customHeight="1">
      <c r="A64" s="23">
        <v>43132</v>
      </c>
      <c r="B64" s="23"/>
      <c r="C64" s="24">
        <f>ROUND(104.83539,5)</f>
        <v>104.83539</v>
      </c>
      <c r="D64" s="24">
        <f>F64</f>
        <v>112.49608</v>
      </c>
      <c r="E64" s="24">
        <f>F64</f>
        <v>112.49608</v>
      </c>
      <c r="F64" s="24">
        <f>ROUND(112.49608,5)</f>
        <v>112.49608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ROUND(9.65,5)</f>
        <v>9.65</v>
      </c>
      <c r="D66" s="24">
        <f>F66</f>
        <v>9.67993</v>
      </c>
      <c r="E66" s="24">
        <f>F66</f>
        <v>9.67993</v>
      </c>
      <c r="F66" s="24">
        <f>ROUND(9.67993,5)</f>
        <v>9.67993</v>
      </c>
      <c r="G66" s="25"/>
      <c r="H66" s="26"/>
    </row>
    <row r="67" spans="1:8" ht="12.75" customHeight="1">
      <c r="A67" s="23">
        <v>42859</v>
      </c>
      <c r="B67" s="23"/>
      <c r="C67" s="24">
        <f>ROUND(9.65,5)</f>
        <v>9.65</v>
      </c>
      <c r="D67" s="24">
        <f>F67</f>
        <v>9.73261</v>
      </c>
      <c r="E67" s="24">
        <f>F67</f>
        <v>9.73261</v>
      </c>
      <c r="F67" s="24">
        <f>ROUND(9.73261,5)</f>
        <v>9.73261</v>
      </c>
      <c r="G67" s="25"/>
      <c r="H67" s="26"/>
    </row>
    <row r="68" spans="1:8" ht="12.75" customHeight="1">
      <c r="A68" s="23">
        <v>42950</v>
      </c>
      <c r="B68" s="23"/>
      <c r="C68" s="24">
        <f>ROUND(9.65,5)</f>
        <v>9.65</v>
      </c>
      <c r="D68" s="24">
        <f>F68</f>
        <v>9.78068</v>
      </c>
      <c r="E68" s="24">
        <f>F68</f>
        <v>9.78068</v>
      </c>
      <c r="F68" s="24">
        <f>ROUND(9.78068,5)</f>
        <v>9.78068</v>
      </c>
      <c r="G68" s="25"/>
      <c r="H68" s="26"/>
    </row>
    <row r="69" spans="1:8" ht="12.75" customHeight="1">
      <c r="A69" s="23">
        <v>43041</v>
      </c>
      <c r="B69" s="23"/>
      <c r="C69" s="24">
        <f>ROUND(9.65,5)</f>
        <v>9.65</v>
      </c>
      <c r="D69" s="24">
        <f>F69</f>
        <v>9.81487</v>
      </c>
      <c r="E69" s="24">
        <f>F69</f>
        <v>9.81487</v>
      </c>
      <c r="F69" s="24">
        <f>ROUND(9.81487,5)</f>
        <v>9.81487</v>
      </c>
      <c r="G69" s="25"/>
      <c r="H69" s="26"/>
    </row>
    <row r="70" spans="1:8" ht="12.75" customHeight="1">
      <c r="A70" s="23">
        <v>43132</v>
      </c>
      <c r="B70" s="23"/>
      <c r="C70" s="24">
        <f>ROUND(9.65,5)</f>
        <v>9.65</v>
      </c>
      <c r="D70" s="24">
        <f>F70</f>
        <v>9.85638</v>
      </c>
      <c r="E70" s="24">
        <f>F70</f>
        <v>9.85638</v>
      </c>
      <c r="F70" s="24">
        <f>ROUND(9.85638,5)</f>
        <v>9.85638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ROUND(2.15,5)</f>
        <v>2.15</v>
      </c>
      <c r="D72" s="24">
        <f>F72</f>
        <v>130.33606</v>
      </c>
      <c r="E72" s="24">
        <f>F72</f>
        <v>130.33606</v>
      </c>
      <c r="F72" s="24">
        <f>ROUND(130.33606,5)</f>
        <v>130.33606</v>
      </c>
      <c r="G72" s="25"/>
      <c r="H72" s="26"/>
    </row>
    <row r="73" spans="1:8" ht="12.75" customHeight="1">
      <c r="A73" s="23">
        <v>42859</v>
      </c>
      <c r="B73" s="23"/>
      <c r="C73" s="24">
        <f>ROUND(2.15,5)</f>
        <v>2.15</v>
      </c>
      <c r="D73" s="24">
        <f>F73</f>
        <v>132.86663</v>
      </c>
      <c r="E73" s="24">
        <f>F73</f>
        <v>132.86663</v>
      </c>
      <c r="F73" s="24">
        <f>ROUND(132.86663,5)</f>
        <v>132.86663</v>
      </c>
      <c r="G73" s="25"/>
      <c r="H73" s="26"/>
    </row>
    <row r="74" spans="1:8" ht="12.75" customHeight="1">
      <c r="A74" s="23">
        <v>42950</v>
      </c>
      <c r="B74" s="23"/>
      <c r="C74" s="24">
        <f>ROUND(2.15,5)</f>
        <v>2.15</v>
      </c>
      <c r="D74" s="24">
        <f>F74</f>
        <v>134.02823</v>
      </c>
      <c r="E74" s="24">
        <f>F74</f>
        <v>134.02823</v>
      </c>
      <c r="F74" s="24">
        <f>ROUND(134.02823,5)</f>
        <v>134.02823</v>
      </c>
      <c r="G74" s="25"/>
      <c r="H74" s="26"/>
    </row>
    <row r="75" spans="1:8" ht="12.75" customHeight="1">
      <c r="A75" s="23">
        <v>43041</v>
      </c>
      <c r="B75" s="23"/>
      <c r="C75" s="24">
        <f>ROUND(2.15,5)</f>
        <v>2.15</v>
      </c>
      <c r="D75" s="24">
        <f>F75</f>
        <v>136.83249</v>
      </c>
      <c r="E75" s="24">
        <f>F75</f>
        <v>136.83249</v>
      </c>
      <c r="F75" s="24">
        <f>ROUND(136.83249,5)</f>
        <v>136.83249</v>
      </c>
      <c r="G75" s="25"/>
      <c r="H75" s="26"/>
    </row>
    <row r="76" spans="1:8" ht="12.75" customHeight="1">
      <c r="A76" s="23">
        <v>43132</v>
      </c>
      <c r="B76" s="23"/>
      <c r="C76" s="24">
        <f>ROUND(2.15,5)</f>
        <v>2.15</v>
      </c>
      <c r="D76" s="24">
        <f>F76</f>
        <v>139.58461</v>
      </c>
      <c r="E76" s="24">
        <f>F76</f>
        <v>139.58461</v>
      </c>
      <c r="F76" s="24">
        <f>ROUND(139.58461,5)</f>
        <v>139.58461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ROUND(9.665,5)</f>
        <v>9.665</v>
      </c>
      <c r="D78" s="24">
        <f>F78</f>
        <v>9.69427</v>
      </c>
      <c r="E78" s="24">
        <f>F78</f>
        <v>9.69427</v>
      </c>
      <c r="F78" s="24">
        <f>ROUND(9.69427,5)</f>
        <v>9.69427</v>
      </c>
      <c r="G78" s="25"/>
      <c r="H78" s="26"/>
    </row>
    <row r="79" spans="1:8" ht="12.75" customHeight="1">
      <c r="A79" s="23">
        <v>42859</v>
      </c>
      <c r="B79" s="23"/>
      <c r="C79" s="24">
        <f>ROUND(9.665,5)</f>
        <v>9.665</v>
      </c>
      <c r="D79" s="24">
        <f>F79</f>
        <v>9.74574</v>
      </c>
      <c r="E79" s="24">
        <f>F79</f>
        <v>9.74574</v>
      </c>
      <c r="F79" s="24">
        <f>ROUND(9.74574,5)</f>
        <v>9.74574</v>
      </c>
      <c r="G79" s="25"/>
      <c r="H79" s="26"/>
    </row>
    <row r="80" spans="1:8" ht="12.75" customHeight="1">
      <c r="A80" s="23">
        <v>42950</v>
      </c>
      <c r="B80" s="23"/>
      <c r="C80" s="24">
        <f>ROUND(9.665,5)</f>
        <v>9.665</v>
      </c>
      <c r="D80" s="24">
        <f>F80</f>
        <v>9.79268</v>
      </c>
      <c r="E80" s="24">
        <f>F80</f>
        <v>9.79268</v>
      </c>
      <c r="F80" s="24">
        <f>ROUND(9.79268,5)</f>
        <v>9.79268</v>
      </c>
      <c r="G80" s="25"/>
      <c r="H80" s="26"/>
    </row>
    <row r="81" spans="1:8" ht="12.75" customHeight="1">
      <c r="A81" s="23">
        <v>43041</v>
      </c>
      <c r="B81" s="23"/>
      <c r="C81" s="24">
        <f>ROUND(9.665,5)</f>
        <v>9.665</v>
      </c>
      <c r="D81" s="24">
        <f>F81</f>
        <v>9.82609</v>
      </c>
      <c r="E81" s="24">
        <f>F81</f>
        <v>9.82609</v>
      </c>
      <c r="F81" s="24">
        <f>ROUND(9.82609,5)</f>
        <v>9.82609</v>
      </c>
      <c r="G81" s="25"/>
      <c r="H81" s="26"/>
    </row>
    <row r="82" spans="1:8" ht="12.75" customHeight="1">
      <c r="A82" s="23">
        <v>43132</v>
      </c>
      <c r="B82" s="23"/>
      <c r="C82" s="24">
        <f>ROUND(9.665,5)</f>
        <v>9.665</v>
      </c>
      <c r="D82" s="24">
        <f>F82</f>
        <v>9.86655</v>
      </c>
      <c r="E82" s="24">
        <f>F82</f>
        <v>9.86655</v>
      </c>
      <c r="F82" s="24">
        <f>ROUND(9.86655,5)</f>
        <v>9.86655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ROUND(9.675,5)</f>
        <v>9.675</v>
      </c>
      <c r="D84" s="24">
        <f>F84</f>
        <v>9.70323</v>
      </c>
      <c r="E84" s="24">
        <f>F84</f>
        <v>9.70323</v>
      </c>
      <c r="F84" s="24">
        <f>ROUND(9.70323,5)</f>
        <v>9.70323</v>
      </c>
      <c r="G84" s="25"/>
      <c r="H84" s="26"/>
    </row>
    <row r="85" spans="1:8" ht="12.75" customHeight="1">
      <c r="A85" s="23">
        <v>42859</v>
      </c>
      <c r="B85" s="23"/>
      <c r="C85" s="24">
        <f>ROUND(9.675,5)</f>
        <v>9.675</v>
      </c>
      <c r="D85" s="24">
        <f>F85</f>
        <v>9.75282</v>
      </c>
      <c r="E85" s="24">
        <f>F85</f>
        <v>9.75282</v>
      </c>
      <c r="F85" s="24">
        <f>ROUND(9.75282,5)</f>
        <v>9.75282</v>
      </c>
      <c r="G85" s="25"/>
      <c r="H85" s="26"/>
    </row>
    <row r="86" spans="1:8" ht="12.75" customHeight="1">
      <c r="A86" s="23">
        <v>42950</v>
      </c>
      <c r="B86" s="23"/>
      <c r="C86" s="24">
        <f>ROUND(9.675,5)</f>
        <v>9.675</v>
      </c>
      <c r="D86" s="24">
        <f>F86</f>
        <v>9.79798</v>
      </c>
      <c r="E86" s="24">
        <f>F86</f>
        <v>9.79798</v>
      </c>
      <c r="F86" s="24">
        <f>ROUND(9.79798,5)</f>
        <v>9.79798</v>
      </c>
      <c r="G86" s="25"/>
      <c r="H86" s="26"/>
    </row>
    <row r="87" spans="1:8" ht="12.75" customHeight="1">
      <c r="A87" s="23">
        <v>43041</v>
      </c>
      <c r="B87" s="23"/>
      <c r="C87" s="24">
        <f>ROUND(9.675,5)</f>
        <v>9.675</v>
      </c>
      <c r="D87" s="24">
        <f>F87</f>
        <v>9.83011</v>
      </c>
      <c r="E87" s="24">
        <f>F87</f>
        <v>9.83011</v>
      </c>
      <c r="F87" s="24">
        <f>ROUND(9.83011,5)</f>
        <v>9.83011</v>
      </c>
      <c r="G87" s="25"/>
      <c r="H87" s="26"/>
    </row>
    <row r="88" spans="1:8" ht="12.75" customHeight="1">
      <c r="A88" s="23">
        <v>43132</v>
      </c>
      <c r="B88" s="23"/>
      <c r="C88" s="24">
        <f>ROUND(9.675,5)</f>
        <v>9.675</v>
      </c>
      <c r="D88" s="24">
        <f>F88</f>
        <v>9.86891</v>
      </c>
      <c r="E88" s="24">
        <f>F88</f>
        <v>9.86891</v>
      </c>
      <c r="F88" s="24">
        <f>ROUND(9.86891,5)</f>
        <v>9.86891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ROUND(129.6096,5)</f>
        <v>129.6096</v>
      </c>
      <c r="D90" s="24">
        <f>F90</f>
        <v>130.94994</v>
      </c>
      <c r="E90" s="24">
        <f>F90</f>
        <v>130.94994</v>
      </c>
      <c r="F90" s="24">
        <f>ROUND(130.94994,5)</f>
        <v>130.94994</v>
      </c>
      <c r="G90" s="25"/>
      <c r="H90" s="26"/>
    </row>
    <row r="91" spans="1:8" ht="12.75" customHeight="1">
      <c r="A91" s="23">
        <v>42859</v>
      </c>
      <c r="B91" s="23"/>
      <c r="C91" s="24">
        <f>ROUND(129.6096,5)</f>
        <v>129.6096</v>
      </c>
      <c r="D91" s="24">
        <f>F91</f>
        <v>131.96338</v>
      </c>
      <c r="E91" s="24">
        <f>F91</f>
        <v>131.96338</v>
      </c>
      <c r="F91" s="24">
        <f>ROUND(131.96338,5)</f>
        <v>131.96338</v>
      </c>
      <c r="G91" s="25"/>
      <c r="H91" s="26"/>
    </row>
    <row r="92" spans="1:8" ht="12.75" customHeight="1">
      <c r="A92" s="23">
        <v>42950</v>
      </c>
      <c r="B92" s="23"/>
      <c r="C92" s="24">
        <f>ROUND(129.6096,5)</f>
        <v>129.6096</v>
      </c>
      <c r="D92" s="24">
        <f>F92</f>
        <v>134.60709</v>
      </c>
      <c r="E92" s="24">
        <f>F92</f>
        <v>134.60709</v>
      </c>
      <c r="F92" s="24">
        <f>ROUND(134.60709,5)</f>
        <v>134.60709</v>
      </c>
      <c r="G92" s="25"/>
      <c r="H92" s="26"/>
    </row>
    <row r="93" spans="1:8" ht="12.75" customHeight="1">
      <c r="A93" s="23">
        <v>43041</v>
      </c>
      <c r="B93" s="23"/>
      <c r="C93" s="24">
        <f>ROUND(129.6096,5)</f>
        <v>129.6096</v>
      </c>
      <c r="D93" s="24">
        <f>F93</f>
        <v>135.82949</v>
      </c>
      <c r="E93" s="24">
        <f>F93</f>
        <v>135.82949</v>
      </c>
      <c r="F93" s="24">
        <f>ROUND(135.82949,5)</f>
        <v>135.82949</v>
      </c>
      <c r="G93" s="25"/>
      <c r="H93" s="26"/>
    </row>
    <row r="94" spans="1:8" ht="12.75" customHeight="1">
      <c r="A94" s="23">
        <v>43132</v>
      </c>
      <c r="B94" s="23"/>
      <c r="C94" s="24">
        <f>ROUND(129.6096,5)</f>
        <v>129.6096</v>
      </c>
      <c r="D94" s="24">
        <f>F94</f>
        <v>138.56106</v>
      </c>
      <c r="E94" s="24">
        <f>F94</f>
        <v>138.56106</v>
      </c>
      <c r="F94" s="24">
        <f>ROUND(138.56106,5)</f>
        <v>138.56106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ROUND(2.18,5)</f>
        <v>2.18</v>
      </c>
      <c r="D96" s="24">
        <f>F96</f>
        <v>138.11287</v>
      </c>
      <c r="E96" s="24">
        <f>F96</f>
        <v>138.11287</v>
      </c>
      <c r="F96" s="24">
        <f>ROUND(138.11287,5)</f>
        <v>138.11287</v>
      </c>
      <c r="G96" s="25"/>
      <c r="H96" s="26"/>
    </row>
    <row r="97" spans="1:8" ht="12.75" customHeight="1">
      <c r="A97" s="23">
        <v>42859</v>
      </c>
      <c r="B97" s="23"/>
      <c r="C97" s="24">
        <f>ROUND(2.18,5)</f>
        <v>2.18</v>
      </c>
      <c r="D97" s="24">
        <f>F97</f>
        <v>140.79418</v>
      </c>
      <c r="E97" s="24">
        <f>F97</f>
        <v>140.79418</v>
      </c>
      <c r="F97" s="24">
        <f>ROUND(140.79418,5)</f>
        <v>140.79418</v>
      </c>
      <c r="G97" s="25"/>
      <c r="H97" s="26"/>
    </row>
    <row r="98" spans="1:8" ht="12.75" customHeight="1">
      <c r="A98" s="23">
        <v>42950</v>
      </c>
      <c r="B98" s="23"/>
      <c r="C98" s="24">
        <f>ROUND(2.18,5)</f>
        <v>2.18</v>
      </c>
      <c r="D98" s="24">
        <f>F98</f>
        <v>141.95199</v>
      </c>
      <c r="E98" s="24">
        <f>F98</f>
        <v>141.95199</v>
      </c>
      <c r="F98" s="24">
        <f>ROUND(141.95199,5)</f>
        <v>141.95199</v>
      </c>
      <c r="G98" s="25"/>
      <c r="H98" s="26"/>
    </row>
    <row r="99" spans="1:8" ht="12.75" customHeight="1">
      <c r="A99" s="23">
        <v>43041</v>
      </c>
      <c r="B99" s="23"/>
      <c r="C99" s="24">
        <f>ROUND(2.18,5)</f>
        <v>2.18</v>
      </c>
      <c r="D99" s="24">
        <f>F99</f>
        <v>144.92186</v>
      </c>
      <c r="E99" s="24">
        <f>F99</f>
        <v>144.92186</v>
      </c>
      <c r="F99" s="24">
        <f>ROUND(144.92186,5)</f>
        <v>144.92186</v>
      </c>
      <c r="G99" s="25"/>
      <c r="H99" s="26"/>
    </row>
    <row r="100" spans="1:8" ht="12.75" customHeight="1">
      <c r="A100" s="23">
        <v>43132</v>
      </c>
      <c r="B100" s="23"/>
      <c r="C100" s="24">
        <f>ROUND(2.18,5)</f>
        <v>2.18</v>
      </c>
      <c r="D100" s="24">
        <f>F100</f>
        <v>147.83683</v>
      </c>
      <c r="E100" s="24">
        <f>F100</f>
        <v>147.83683</v>
      </c>
      <c r="F100" s="24">
        <f>ROUND(147.83683,5)</f>
        <v>147.83683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ROUND(2.79,5)</f>
        <v>2.79</v>
      </c>
      <c r="D102" s="24">
        <f>F102</f>
        <v>128.04953</v>
      </c>
      <c r="E102" s="24">
        <f>F102</f>
        <v>128.04953</v>
      </c>
      <c r="F102" s="24">
        <f>ROUND(128.04953,5)</f>
        <v>128.04953</v>
      </c>
      <c r="G102" s="25"/>
      <c r="H102" s="26"/>
    </row>
    <row r="103" spans="1:8" ht="12.75" customHeight="1">
      <c r="A103" s="23">
        <v>42859</v>
      </c>
      <c r="B103" s="23"/>
      <c r="C103" s="24">
        <f>ROUND(2.79,5)</f>
        <v>2.79</v>
      </c>
      <c r="D103" s="24">
        <f>F103</f>
        <v>128.85276</v>
      </c>
      <c r="E103" s="24">
        <f>F103</f>
        <v>128.85276</v>
      </c>
      <c r="F103" s="24">
        <f>ROUND(128.85276,5)</f>
        <v>128.85276</v>
      </c>
      <c r="G103" s="25"/>
      <c r="H103" s="26"/>
    </row>
    <row r="104" spans="1:8" ht="12.75" customHeight="1">
      <c r="A104" s="23">
        <v>42950</v>
      </c>
      <c r="B104" s="23"/>
      <c r="C104" s="24">
        <f>ROUND(2.79,5)</f>
        <v>2.79</v>
      </c>
      <c r="D104" s="24">
        <f>F104</f>
        <v>131.43407</v>
      </c>
      <c r="E104" s="24">
        <f>F104</f>
        <v>131.43407</v>
      </c>
      <c r="F104" s="24">
        <f>ROUND(131.43407,5)</f>
        <v>131.43407</v>
      </c>
      <c r="G104" s="25"/>
      <c r="H104" s="26"/>
    </row>
    <row r="105" spans="1:8" ht="12.75" customHeight="1">
      <c r="A105" s="23">
        <v>43041</v>
      </c>
      <c r="B105" s="23"/>
      <c r="C105" s="24">
        <f>ROUND(2.79,5)</f>
        <v>2.79</v>
      </c>
      <c r="D105" s="24">
        <f>F105</f>
        <v>134.18376</v>
      </c>
      <c r="E105" s="24">
        <f>F105</f>
        <v>134.18376</v>
      </c>
      <c r="F105" s="24">
        <f>ROUND(134.18376,5)</f>
        <v>134.18376</v>
      </c>
      <c r="G105" s="25"/>
      <c r="H105" s="26"/>
    </row>
    <row r="106" spans="1:8" ht="12.75" customHeight="1">
      <c r="A106" s="23">
        <v>43132</v>
      </c>
      <c r="B106" s="23"/>
      <c r="C106" s="24">
        <f>ROUND(2.79,5)</f>
        <v>2.79</v>
      </c>
      <c r="D106" s="24">
        <f>F106</f>
        <v>136.8829</v>
      </c>
      <c r="E106" s="24">
        <f>F106</f>
        <v>136.8829</v>
      </c>
      <c r="F106" s="24">
        <f>ROUND(136.8829,5)</f>
        <v>136.8829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ROUND(10.535,5)</f>
        <v>10.535</v>
      </c>
      <c r="D108" s="24">
        <f>F108</f>
        <v>10.58412</v>
      </c>
      <c r="E108" s="24">
        <f>F108</f>
        <v>10.58412</v>
      </c>
      <c r="F108" s="24">
        <f>ROUND(10.58412,5)</f>
        <v>10.58412</v>
      </c>
      <c r="G108" s="25"/>
      <c r="H108" s="26"/>
    </row>
    <row r="109" spans="1:8" ht="12.75" customHeight="1">
      <c r="A109" s="23">
        <v>42859</v>
      </c>
      <c r="B109" s="23"/>
      <c r="C109" s="24">
        <f>ROUND(10.535,5)</f>
        <v>10.535</v>
      </c>
      <c r="D109" s="24">
        <f>F109</f>
        <v>10.66577</v>
      </c>
      <c r="E109" s="24">
        <f>F109</f>
        <v>10.66577</v>
      </c>
      <c r="F109" s="24">
        <f>ROUND(10.66577,5)</f>
        <v>10.66577</v>
      </c>
      <c r="G109" s="25"/>
      <c r="H109" s="26"/>
    </row>
    <row r="110" spans="1:8" ht="12.75" customHeight="1">
      <c r="A110" s="23">
        <v>42950</v>
      </c>
      <c r="B110" s="23"/>
      <c r="C110" s="24">
        <f>ROUND(10.535,5)</f>
        <v>10.535</v>
      </c>
      <c r="D110" s="24">
        <f>F110</f>
        <v>10.741</v>
      </c>
      <c r="E110" s="24">
        <f>F110</f>
        <v>10.741</v>
      </c>
      <c r="F110" s="24">
        <f>ROUND(10.741,5)</f>
        <v>10.741</v>
      </c>
      <c r="G110" s="25"/>
      <c r="H110" s="26"/>
    </row>
    <row r="111" spans="1:8" ht="12.75" customHeight="1">
      <c r="A111" s="23">
        <v>43041</v>
      </c>
      <c r="B111" s="23"/>
      <c r="C111" s="24">
        <f>ROUND(10.535,5)</f>
        <v>10.535</v>
      </c>
      <c r="D111" s="24">
        <f>F111</f>
        <v>10.81067</v>
      </c>
      <c r="E111" s="24">
        <f>F111</f>
        <v>10.81067</v>
      </c>
      <c r="F111" s="24">
        <f>ROUND(10.81067,5)</f>
        <v>10.81067</v>
      </c>
      <c r="G111" s="25"/>
      <c r="H111" s="26"/>
    </row>
    <row r="112" spans="1:8" ht="12.75" customHeight="1">
      <c r="A112" s="23">
        <v>43132</v>
      </c>
      <c r="B112" s="23"/>
      <c r="C112" s="24">
        <f>ROUND(10.535,5)</f>
        <v>10.535</v>
      </c>
      <c r="D112" s="24">
        <f>F112</f>
        <v>10.89131</v>
      </c>
      <c r="E112" s="24">
        <f>F112</f>
        <v>10.89131</v>
      </c>
      <c r="F112" s="24">
        <f>ROUND(10.89131,5)</f>
        <v>10.89131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ROUND(10.675,5)</f>
        <v>10.675</v>
      </c>
      <c r="D114" s="24">
        <f>F114</f>
        <v>10.72137</v>
      </c>
      <c r="E114" s="24">
        <f>F114</f>
        <v>10.72137</v>
      </c>
      <c r="F114" s="24">
        <f>ROUND(10.72137,5)</f>
        <v>10.72137</v>
      </c>
      <c r="G114" s="25"/>
      <c r="H114" s="26"/>
    </row>
    <row r="115" spans="1:8" ht="12.75" customHeight="1">
      <c r="A115" s="23">
        <v>42859</v>
      </c>
      <c r="B115" s="23"/>
      <c r="C115" s="24">
        <f>ROUND(10.675,5)</f>
        <v>10.675</v>
      </c>
      <c r="D115" s="24">
        <f>F115</f>
        <v>10.80289</v>
      </c>
      <c r="E115" s="24">
        <f>F115</f>
        <v>10.80289</v>
      </c>
      <c r="F115" s="24">
        <f>ROUND(10.80289,5)</f>
        <v>10.80289</v>
      </c>
      <c r="G115" s="25"/>
      <c r="H115" s="26"/>
    </row>
    <row r="116" spans="1:8" ht="12.75" customHeight="1">
      <c r="A116" s="23">
        <v>42950</v>
      </c>
      <c r="B116" s="23"/>
      <c r="C116" s="24">
        <f>ROUND(10.675,5)</f>
        <v>10.675</v>
      </c>
      <c r="D116" s="24">
        <f>F116</f>
        <v>10.87714</v>
      </c>
      <c r="E116" s="24">
        <f>F116</f>
        <v>10.87714</v>
      </c>
      <c r="F116" s="24">
        <f>ROUND(10.87714,5)</f>
        <v>10.87714</v>
      </c>
      <c r="G116" s="25"/>
      <c r="H116" s="26"/>
    </row>
    <row r="117" spans="1:8" ht="12.75" customHeight="1">
      <c r="A117" s="23">
        <v>43041</v>
      </c>
      <c r="B117" s="23"/>
      <c r="C117" s="24">
        <f>ROUND(10.675,5)</f>
        <v>10.675</v>
      </c>
      <c r="D117" s="24">
        <f>F117</f>
        <v>10.94512</v>
      </c>
      <c r="E117" s="24">
        <f>F117</f>
        <v>10.94512</v>
      </c>
      <c r="F117" s="24">
        <f>ROUND(10.94512,5)</f>
        <v>10.94512</v>
      </c>
      <c r="G117" s="25"/>
      <c r="H117" s="26"/>
    </row>
    <row r="118" spans="1:8" ht="12.75" customHeight="1">
      <c r="A118" s="23">
        <v>43132</v>
      </c>
      <c r="B118" s="23"/>
      <c r="C118" s="24">
        <f>ROUND(10.675,5)</f>
        <v>10.675</v>
      </c>
      <c r="D118" s="24">
        <f>F118</f>
        <v>11.02066</v>
      </c>
      <c r="E118" s="24">
        <f>F118</f>
        <v>11.02066</v>
      </c>
      <c r="F118" s="24">
        <f>ROUND(11.02066,5)</f>
        <v>11.02066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ROUND(8.66,5)</f>
        <v>8.66</v>
      </c>
      <c r="D122" s="24">
        <f>F122</f>
        <v>8.69197</v>
      </c>
      <c r="E122" s="24">
        <f>F122</f>
        <v>8.69197</v>
      </c>
      <c r="F122" s="24">
        <f>ROUND(8.69197,5)</f>
        <v>8.69197</v>
      </c>
      <c r="G122" s="25"/>
      <c r="H122" s="26"/>
    </row>
    <row r="123" spans="1:8" ht="12.75" customHeight="1">
      <c r="A123" s="23">
        <v>42859</v>
      </c>
      <c r="B123" s="23"/>
      <c r="C123" s="24">
        <f>ROUND(8.66,5)</f>
        <v>8.66</v>
      </c>
      <c r="D123" s="24">
        <f>F123</f>
        <v>8.7358</v>
      </c>
      <c r="E123" s="24">
        <f>F123</f>
        <v>8.7358</v>
      </c>
      <c r="F123" s="24">
        <f>ROUND(8.7358,5)</f>
        <v>8.7358</v>
      </c>
      <c r="G123" s="25"/>
      <c r="H123" s="26"/>
    </row>
    <row r="124" spans="1:8" ht="12.75" customHeight="1">
      <c r="A124" s="23">
        <v>42950</v>
      </c>
      <c r="B124" s="23"/>
      <c r="C124" s="24">
        <f>ROUND(8.66,5)</f>
        <v>8.66</v>
      </c>
      <c r="D124" s="24">
        <f>F124</f>
        <v>8.76786</v>
      </c>
      <c r="E124" s="24">
        <f>F124</f>
        <v>8.76786</v>
      </c>
      <c r="F124" s="24">
        <f>ROUND(8.76786,5)</f>
        <v>8.76786</v>
      </c>
      <c r="G124" s="25"/>
      <c r="H124" s="26"/>
    </row>
    <row r="125" spans="1:8" ht="12.75" customHeight="1">
      <c r="A125" s="23">
        <v>43041</v>
      </c>
      <c r="B125" s="23"/>
      <c r="C125" s="24">
        <f>ROUND(8.66,5)</f>
        <v>8.66</v>
      </c>
      <c r="D125" s="24">
        <f>F125</f>
        <v>8.78753</v>
      </c>
      <c r="E125" s="24">
        <f>F125</f>
        <v>8.78753</v>
      </c>
      <c r="F125" s="24">
        <f>ROUND(8.78753,5)</f>
        <v>8.78753</v>
      </c>
      <c r="G125" s="25"/>
      <c r="H125" s="26"/>
    </row>
    <row r="126" spans="1:8" ht="12.75" customHeight="1">
      <c r="A126" s="23">
        <v>43132</v>
      </c>
      <c r="B126" s="23"/>
      <c r="C126" s="24">
        <f>ROUND(8.66,5)</f>
        <v>8.66</v>
      </c>
      <c r="D126" s="24">
        <f>F126</f>
        <v>8.8224</v>
      </c>
      <c r="E126" s="24">
        <f>F126</f>
        <v>8.8224</v>
      </c>
      <c r="F126" s="24">
        <f>ROUND(8.8224,5)</f>
        <v>8.8224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ROUND(9.59,5)</f>
        <v>9.59</v>
      </c>
      <c r="D128" s="24">
        <f>F128</f>
        <v>9.6224</v>
      </c>
      <c r="E128" s="24">
        <f>F128</f>
        <v>9.6224</v>
      </c>
      <c r="F128" s="24">
        <f>ROUND(9.6224,5)</f>
        <v>9.6224</v>
      </c>
      <c r="G128" s="25"/>
      <c r="H128" s="26"/>
    </row>
    <row r="129" spans="1:8" ht="12.75" customHeight="1">
      <c r="A129" s="23">
        <v>42859</v>
      </c>
      <c r="B129" s="23"/>
      <c r="C129" s="24">
        <f>ROUND(9.59,5)</f>
        <v>9.59</v>
      </c>
      <c r="D129" s="24">
        <f>F129</f>
        <v>9.67236</v>
      </c>
      <c r="E129" s="24">
        <f>F129</f>
        <v>9.67236</v>
      </c>
      <c r="F129" s="24">
        <f>ROUND(9.67236,5)</f>
        <v>9.67236</v>
      </c>
      <c r="G129" s="25"/>
      <c r="H129" s="26"/>
    </row>
    <row r="130" spans="1:8" ht="12.75" customHeight="1">
      <c r="A130" s="23">
        <v>42950</v>
      </c>
      <c r="B130" s="23"/>
      <c r="C130" s="24">
        <f>ROUND(9.59,5)</f>
        <v>9.59</v>
      </c>
      <c r="D130" s="24">
        <f>F130</f>
        <v>9.71618</v>
      </c>
      <c r="E130" s="24">
        <f>F130</f>
        <v>9.71618</v>
      </c>
      <c r="F130" s="24">
        <f>ROUND(9.71618,5)</f>
        <v>9.71618</v>
      </c>
      <c r="G130" s="25"/>
      <c r="H130" s="26"/>
    </row>
    <row r="131" spans="1:8" ht="12.75" customHeight="1">
      <c r="A131" s="23">
        <v>43041</v>
      </c>
      <c r="B131" s="23"/>
      <c r="C131" s="24">
        <f>ROUND(9.59,5)</f>
        <v>9.59</v>
      </c>
      <c r="D131" s="24">
        <f>F131</f>
        <v>9.75374</v>
      </c>
      <c r="E131" s="24">
        <f>F131</f>
        <v>9.75374</v>
      </c>
      <c r="F131" s="24">
        <f>ROUND(9.75374,5)</f>
        <v>9.75374</v>
      </c>
      <c r="G131" s="25"/>
      <c r="H131" s="26"/>
    </row>
    <row r="132" spans="1:8" ht="12.75" customHeight="1">
      <c r="A132" s="23">
        <v>43132</v>
      </c>
      <c r="B132" s="23"/>
      <c r="C132" s="24">
        <f>ROUND(9.59,5)</f>
        <v>9.59</v>
      </c>
      <c r="D132" s="24">
        <f>F132</f>
        <v>9.79972</v>
      </c>
      <c r="E132" s="24">
        <f>F132</f>
        <v>9.79972</v>
      </c>
      <c r="F132" s="24">
        <f>ROUND(9.79972,5)</f>
        <v>9.79972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ROUND(8.92,5)</f>
        <v>8.92</v>
      </c>
      <c r="D134" s="24">
        <f>F134</f>
        <v>8.94794</v>
      </c>
      <c r="E134" s="24">
        <f>F134</f>
        <v>8.94794</v>
      </c>
      <c r="F134" s="24">
        <f>ROUND(8.94794,5)</f>
        <v>8.94794</v>
      </c>
      <c r="G134" s="25"/>
      <c r="H134" s="26"/>
    </row>
    <row r="135" spans="1:8" ht="12.75" customHeight="1">
      <c r="A135" s="23">
        <v>42859</v>
      </c>
      <c r="B135" s="23"/>
      <c r="C135" s="24">
        <f>ROUND(8.92,5)</f>
        <v>8.92</v>
      </c>
      <c r="D135" s="24">
        <f>F135</f>
        <v>8.99356</v>
      </c>
      <c r="E135" s="24">
        <f>F135</f>
        <v>8.99356</v>
      </c>
      <c r="F135" s="24">
        <f>ROUND(8.99356,5)</f>
        <v>8.99356</v>
      </c>
      <c r="G135" s="25"/>
      <c r="H135" s="26"/>
    </row>
    <row r="136" spans="1:8" ht="12.75" customHeight="1">
      <c r="A136" s="23">
        <v>42950</v>
      </c>
      <c r="B136" s="23"/>
      <c r="C136" s="24">
        <f>ROUND(8.92,5)</f>
        <v>8.92</v>
      </c>
      <c r="D136" s="24">
        <f>F136</f>
        <v>9.03035</v>
      </c>
      <c r="E136" s="24">
        <f>F136</f>
        <v>9.03035</v>
      </c>
      <c r="F136" s="24">
        <f>ROUND(9.03035,5)</f>
        <v>9.03035</v>
      </c>
      <c r="G136" s="25"/>
      <c r="H136" s="26"/>
    </row>
    <row r="137" spans="1:8" ht="12.75" customHeight="1">
      <c r="A137" s="23">
        <v>43041</v>
      </c>
      <c r="B137" s="23"/>
      <c r="C137" s="24">
        <f>ROUND(8.92,5)</f>
        <v>8.92</v>
      </c>
      <c r="D137" s="24">
        <f>F137</f>
        <v>9.05291</v>
      </c>
      <c r="E137" s="24">
        <f>F137</f>
        <v>9.05291</v>
      </c>
      <c r="F137" s="24">
        <f>ROUND(9.05291,5)</f>
        <v>9.05291</v>
      </c>
      <c r="G137" s="25"/>
      <c r="H137" s="26"/>
    </row>
    <row r="138" spans="1:8" ht="12.75" customHeight="1">
      <c r="A138" s="23">
        <v>43132</v>
      </c>
      <c r="B138" s="23"/>
      <c r="C138" s="24">
        <f>ROUND(8.92,5)</f>
        <v>8.92</v>
      </c>
      <c r="D138" s="24">
        <f>F138</f>
        <v>9.08546</v>
      </c>
      <c r="E138" s="24">
        <f>F138</f>
        <v>9.08546</v>
      </c>
      <c r="F138" s="24">
        <f>ROUND(9.08546,5)</f>
        <v>9.08546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ROUND(2.17,5)</f>
        <v>2.17</v>
      </c>
      <c r="D140" s="24">
        <f>F140</f>
        <v>294.61813</v>
      </c>
      <c r="E140" s="24">
        <f>F140</f>
        <v>294.61813</v>
      </c>
      <c r="F140" s="24">
        <f>ROUND(294.61813,5)</f>
        <v>294.61813</v>
      </c>
      <c r="G140" s="25"/>
      <c r="H140" s="26"/>
    </row>
    <row r="141" spans="1:8" ht="12.75" customHeight="1">
      <c r="A141" s="23">
        <v>42859</v>
      </c>
      <c r="B141" s="23"/>
      <c r="C141" s="24">
        <f>ROUND(2.17,5)</f>
        <v>2.17</v>
      </c>
      <c r="D141" s="24">
        <f>F141</f>
        <v>300.33829</v>
      </c>
      <c r="E141" s="24">
        <f>F141</f>
        <v>300.33829</v>
      </c>
      <c r="F141" s="24">
        <f>ROUND(300.33829,5)</f>
        <v>300.33829</v>
      </c>
      <c r="G141" s="25"/>
      <c r="H141" s="26"/>
    </row>
    <row r="142" spans="1:8" ht="12.75" customHeight="1">
      <c r="A142" s="23">
        <v>42950</v>
      </c>
      <c r="B142" s="23"/>
      <c r="C142" s="24">
        <f>ROUND(2.17,5)</f>
        <v>2.17</v>
      </c>
      <c r="D142" s="24">
        <f>F142</f>
        <v>299.451</v>
      </c>
      <c r="E142" s="24">
        <f>F142</f>
        <v>299.451</v>
      </c>
      <c r="F142" s="24">
        <f>ROUND(299.451,5)</f>
        <v>299.451</v>
      </c>
      <c r="G142" s="25"/>
      <c r="H142" s="26"/>
    </row>
    <row r="143" spans="1:8" ht="12.75" customHeight="1">
      <c r="A143" s="23">
        <v>43041</v>
      </c>
      <c r="B143" s="23"/>
      <c r="C143" s="24">
        <f>ROUND(2.17,5)</f>
        <v>2.17</v>
      </c>
      <c r="D143" s="24">
        <f>F143</f>
        <v>305.71706</v>
      </c>
      <c r="E143" s="24">
        <f>F143</f>
        <v>305.71706</v>
      </c>
      <c r="F143" s="24">
        <f>ROUND(305.71706,5)</f>
        <v>305.71706</v>
      </c>
      <c r="G143" s="25"/>
      <c r="H143" s="26"/>
    </row>
    <row r="144" spans="1:8" ht="12.75" customHeight="1">
      <c r="A144" s="23">
        <v>43132</v>
      </c>
      <c r="B144" s="23"/>
      <c r="C144" s="24">
        <f>ROUND(2.17,5)</f>
        <v>2.17</v>
      </c>
      <c r="D144" s="24">
        <f>F144</f>
        <v>311.86548</v>
      </c>
      <c r="E144" s="24">
        <f>F144</f>
        <v>311.86548</v>
      </c>
      <c r="F144" s="24">
        <f>ROUND(311.86548,5)</f>
        <v>311.86548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ROUND(2.16,5)</f>
        <v>2.16</v>
      </c>
      <c r="D146" s="24">
        <f>F146</f>
        <v>242.8083</v>
      </c>
      <c r="E146" s="24">
        <f>F146</f>
        <v>242.8083</v>
      </c>
      <c r="F146" s="24">
        <f>ROUND(242.8083,5)</f>
        <v>242.8083</v>
      </c>
      <c r="G146" s="25"/>
      <c r="H146" s="26"/>
    </row>
    <row r="147" spans="1:8" ht="12.75" customHeight="1">
      <c r="A147" s="23">
        <v>42859</v>
      </c>
      <c r="B147" s="23"/>
      <c r="C147" s="24">
        <f>ROUND(2.16,5)</f>
        <v>2.16</v>
      </c>
      <c r="D147" s="24">
        <f>F147</f>
        <v>247.52241</v>
      </c>
      <c r="E147" s="24">
        <f>F147</f>
        <v>247.52241</v>
      </c>
      <c r="F147" s="24">
        <f>ROUND(247.52241,5)</f>
        <v>247.52241</v>
      </c>
      <c r="G147" s="25"/>
      <c r="H147" s="26"/>
    </row>
    <row r="148" spans="1:8" ht="12.75" customHeight="1">
      <c r="A148" s="23">
        <v>42950</v>
      </c>
      <c r="B148" s="23"/>
      <c r="C148" s="24">
        <f>ROUND(2.16,5)</f>
        <v>2.16</v>
      </c>
      <c r="D148" s="24">
        <f>F148</f>
        <v>248.81389</v>
      </c>
      <c r="E148" s="24">
        <f>F148</f>
        <v>248.81389</v>
      </c>
      <c r="F148" s="24">
        <f>ROUND(248.81389,5)</f>
        <v>248.81389</v>
      </c>
      <c r="G148" s="25"/>
      <c r="H148" s="26"/>
    </row>
    <row r="149" spans="1:8" ht="12.75" customHeight="1">
      <c r="A149" s="23">
        <v>43041</v>
      </c>
      <c r="B149" s="23"/>
      <c r="C149" s="24">
        <f>ROUND(2.16,5)</f>
        <v>2.16</v>
      </c>
      <c r="D149" s="24">
        <f>F149</f>
        <v>254.01967</v>
      </c>
      <c r="E149" s="24">
        <f>F149</f>
        <v>254.01967</v>
      </c>
      <c r="F149" s="24">
        <f>ROUND(254.01967,5)</f>
        <v>254.01967</v>
      </c>
      <c r="G149" s="25"/>
      <c r="H149" s="26"/>
    </row>
    <row r="150" spans="1:8" ht="12.75" customHeight="1">
      <c r="A150" s="23">
        <v>43132</v>
      </c>
      <c r="B150" s="23"/>
      <c r="C150" s="24">
        <f>ROUND(2.16,5)</f>
        <v>2.16</v>
      </c>
      <c r="D150" s="24">
        <f>F150</f>
        <v>259.129</v>
      </c>
      <c r="E150" s="24">
        <f>F150</f>
        <v>259.129</v>
      </c>
      <c r="F150" s="24">
        <f>ROUND(259.129,5)</f>
        <v>259.129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ROUND(7.72,5)</f>
        <v>7.72</v>
      </c>
      <c r="D152" s="24">
        <f>F152</f>
        <v>7.75731</v>
      </c>
      <c r="E152" s="24">
        <f>F152</f>
        <v>7.75731</v>
      </c>
      <c r="F152" s="24">
        <f>ROUND(7.75731,5)</f>
        <v>7.75731</v>
      </c>
      <c r="G152" s="25"/>
      <c r="H152" s="26"/>
    </row>
    <row r="153" spans="1:8" ht="12.75" customHeight="1">
      <c r="A153" s="23">
        <v>42859</v>
      </c>
      <c r="B153" s="23"/>
      <c r="C153" s="24">
        <f>ROUND(7.72,5)</f>
        <v>7.72</v>
      </c>
      <c r="D153" s="24">
        <f>F153</f>
        <v>7.58409</v>
      </c>
      <c r="E153" s="24">
        <f>F153</f>
        <v>7.58409</v>
      </c>
      <c r="F153" s="24">
        <f>ROUND(7.58409,5)</f>
        <v>7.58409</v>
      </c>
      <c r="G153" s="25"/>
      <c r="H153" s="26"/>
    </row>
    <row r="154" spans="1:8" ht="12.75" customHeight="1">
      <c r="A154" s="23">
        <v>42950</v>
      </c>
      <c r="B154" s="23"/>
      <c r="C154" s="24">
        <f>ROUND(7.72,5)</f>
        <v>7.72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ROUND(7.72,5)</f>
        <v>7.72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ROUND(7.93,5)</f>
        <v>7.93</v>
      </c>
      <c r="D157" s="24">
        <f>F157</f>
        <v>7.95523</v>
      </c>
      <c r="E157" s="24">
        <f>F157</f>
        <v>7.95523</v>
      </c>
      <c r="F157" s="24">
        <f>ROUND(7.95523,5)</f>
        <v>7.95523</v>
      </c>
      <c r="G157" s="25"/>
      <c r="H157" s="26"/>
    </row>
    <row r="158" spans="1:8" ht="12.75" customHeight="1">
      <c r="A158" s="23">
        <v>42859</v>
      </c>
      <c r="B158" s="23"/>
      <c r="C158" s="24">
        <f>ROUND(7.93,5)</f>
        <v>7.93</v>
      </c>
      <c r="D158" s="24">
        <f>F158</f>
        <v>7.97822</v>
      </c>
      <c r="E158" s="24">
        <f>F158</f>
        <v>7.97822</v>
      </c>
      <c r="F158" s="24">
        <f>ROUND(7.97822,5)</f>
        <v>7.97822</v>
      </c>
      <c r="G158" s="25"/>
      <c r="H158" s="26"/>
    </row>
    <row r="159" spans="1:8" ht="12.75" customHeight="1">
      <c r="A159" s="23">
        <v>42950</v>
      </c>
      <c r="B159" s="23"/>
      <c r="C159" s="24">
        <f>ROUND(7.93,5)</f>
        <v>7.93</v>
      </c>
      <c r="D159" s="24">
        <f>F159</f>
        <v>7.95602</v>
      </c>
      <c r="E159" s="24">
        <f>F159</f>
        <v>7.95602</v>
      </c>
      <c r="F159" s="24">
        <f>ROUND(7.95602,5)</f>
        <v>7.95602</v>
      </c>
      <c r="G159" s="25"/>
      <c r="H159" s="26"/>
    </row>
    <row r="160" spans="1:8" ht="12.75" customHeight="1">
      <c r="A160" s="23">
        <v>43041</v>
      </c>
      <c r="B160" s="23"/>
      <c r="C160" s="24">
        <f>ROUND(7.93,5)</f>
        <v>7.93</v>
      </c>
      <c r="D160" s="24">
        <f>F160</f>
        <v>7.83252</v>
      </c>
      <c r="E160" s="24">
        <f>F160</f>
        <v>7.83252</v>
      </c>
      <c r="F160" s="24">
        <f>ROUND(7.83252,5)</f>
        <v>7.83252</v>
      </c>
      <c r="G160" s="25"/>
      <c r="H160" s="26"/>
    </row>
    <row r="161" spans="1:8" ht="12.75" customHeight="1">
      <c r="A161" s="23">
        <v>43132</v>
      </c>
      <c r="B161" s="23"/>
      <c r="C161" s="24">
        <f>ROUND(7.93,5)</f>
        <v>7.93</v>
      </c>
      <c r="D161" s="24">
        <f>F161</f>
        <v>7.69756</v>
      </c>
      <c r="E161" s="24">
        <f>F161</f>
        <v>7.69756</v>
      </c>
      <c r="F161" s="24">
        <f>ROUND(7.69756,5)</f>
        <v>7.69756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ROUND(8.175,5)</f>
        <v>8.175</v>
      </c>
      <c r="D163" s="24">
        <f>F163</f>
        <v>8.20327</v>
      </c>
      <c r="E163" s="24">
        <f>F163</f>
        <v>8.20327</v>
      </c>
      <c r="F163" s="24">
        <f>ROUND(8.20327,5)</f>
        <v>8.20327</v>
      </c>
      <c r="G163" s="25"/>
      <c r="H163" s="26"/>
    </row>
    <row r="164" spans="1:8" ht="12.75" customHeight="1">
      <c r="A164" s="23">
        <v>42859</v>
      </c>
      <c r="B164" s="23"/>
      <c r="C164" s="24">
        <f>ROUND(8.175,5)</f>
        <v>8.175</v>
      </c>
      <c r="D164" s="24">
        <f>F164</f>
        <v>8.24774</v>
      </c>
      <c r="E164" s="24">
        <f>F164</f>
        <v>8.24774</v>
      </c>
      <c r="F164" s="24">
        <f>ROUND(8.24774,5)</f>
        <v>8.24774</v>
      </c>
      <c r="G164" s="25"/>
      <c r="H164" s="26"/>
    </row>
    <row r="165" spans="1:8" ht="12.75" customHeight="1">
      <c r="A165" s="23">
        <v>42950</v>
      </c>
      <c r="B165" s="23"/>
      <c r="C165" s="24">
        <f>ROUND(8.175,5)</f>
        <v>8.175</v>
      </c>
      <c r="D165" s="24">
        <f>F165</f>
        <v>8.26923</v>
      </c>
      <c r="E165" s="24">
        <f>F165</f>
        <v>8.26923</v>
      </c>
      <c r="F165" s="24">
        <f>ROUND(8.26923,5)</f>
        <v>8.26923</v>
      </c>
      <c r="G165" s="25"/>
      <c r="H165" s="26"/>
    </row>
    <row r="166" spans="1:8" ht="12.75" customHeight="1">
      <c r="A166" s="23">
        <v>43041</v>
      </c>
      <c r="B166" s="23"/>
      <c r="C166" s="24">
        <f>ROUND(8.175,5)</f>
        <v>8.175</v>
      </c>
      <c r="D166" s="24">
        <f>F166</f>
        <v>8.23684</v>
      </c>
      <c r="E166" s="24">
        <f>F166</f>
        <v>8.23684</v>
      </c>
      <c r="F166" s="24">
        <f>ROUND(8.23684,5)</f>
        <v>8.23684</v>
      </c>
      <c r="G166" s="25"/>
      <c r="H166" s="26"/>
    </row>
    <row r="167" spans="1:8" ht="12.75" customHeight="1">
      <c r="A167" s="23">
        <v>43132</v>
      </c>
      <c r="B167" s="23"/>
      <c r="C167" s="24">
        <f>ROUND(8.175,5)</f>
        <v>8.175</v>
      </c>
      <c r="D167" s="24">
        <f>F167</f>
        <v>8.22482</v>
      </c>
      <c r="E167" s="24">
        <f>F167</f>
        <v>8.22482</v>
      </c>
      <c r="F167" s="24">
        <f>ROUND(8.22482,5)</f>
        <v>8.22482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ROUND(8.34,5)</f>
        <v>8.34</v>
      </c>
      <c r="D169" s="24">
        <f>F169</f>
        <v>8.36823</v>
      </c>
      <c r="E169" s="24">
        <f>F169</f>
        <v>8.36823</v>
      </c>
      <c r="F169" s="24">
        <f>ROUND(8.36823,5)</f>
        <v>8.36823</v>
      </c>
      <c r="G169" s="25"/>
      <c r="H169" s="26"/>
    </row>
    <row r="170" spans="1:8" ht="12.75" customHeight="1">
      <c r="A170" s="23">
        <v>42859</v>
      </c>
      <c r="B170" s="23"/>
      <c r="C170" s="24">
        <f>ROUND(8.34,5)</f>
        <v>8.34</v>
      </c>
      <c r="D170" s="24">
        <f>F170</f>
        <v>8.40762</v>
      </c>
      <c r="E170" s="24">
        <f>F170</f>
        <v>8.40762</v>
      </c>
      <c r="F170" s="24">
        <f>ROUND(8.40762,5)</f>
        <v>8.40762</v>
      </c>
      <c r="G170" s="25"/>
      <c r="H170" s="26"/>
    </row>
    <row r="171" spans="1:8" ht="12.75" customHeight="1">
      <c r="A171" s="23">
        <v>42950</v>
      </c>
      <c r="B171" s="23"/>
      <c r="C171" s="24">
        <f>ROUND(8.34,5)</f>
        <v>8.34</v>
      </c>
      <c r="D171" s="24">
        <f>F171</f>
        <v>8.43029</v>
      </c>
      <c r="E171" s="24">
        <f>F171</f>
        <v>8.43029</v>
      </c>
      <c r="F171" s="24">
        <f>ROUND(8.43029,5)</f>
        <v>8.43029</v>
      </c>
      <c r="G171" s="25"/>
      <c r="H171" s="26"/>
    </row>
    <row r="172" spans="1:8" ht="12.75" customHeight="1">
      <c r="A172" s="23">
        <v>43041</v>
      </c>
      <c r="B172" s="23"/>
      <c r="C172" s="24">
        <f>ROUND(8.34,5)</f>
        <v>8.34</v>
      </c>
      <c r="D172" s="24">
        <f>F172</f>
        <v>8.42743</v>
      </c>
      <c r="E172" s="24">
        <f>F172</f>
        <v>8.42743</v>
      </c>
      <c r="F172" s="24">
        <f>ROUND(8.42743,5)</f>
        <v>8.42743</v>
      </c>
      <c r="G172" s="25"/>
      <c r="H172" s="26"/>
    </row>
    <row r="173" spans="1:8" ht="12.75" customHeight="1">
      <c r="A173" s="23">
        <v>43132</v>
      </c>
      <c r="B173" s="23"/>
      <c r="C173" s="24">
        <f>ROUND(8.34,5)</f>
        <v>8.34</v>
      </c>
      <c r="D173" s="24">
        <f>F173</f>
        <v>8.44202</v>
      </c>
      <c r="E173" s="24">
        <f>F173</f>
        <v>8.44202</v>
      </c>
      <c r="F173" s="24">
        <f>ROUND(8.44202,5)</f>
        <v>8.44202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ROUND(9.54,5)</f>
        <v>9.54</v>
      </c>
      <c r="D175" s="24">
        <f>F175</f>
        <v>9.56767</v>
      </c>
      <c r="E175" s="24">
        <f>F175</f>
        <v>9.56767</v>
      </c>
      <c r="F175" s="24">
        <f>ROUND(9.56767,5)</f>
        <v>9.56767</v>
      </c>
      <c r="G175" s="25"/>
      <c r="H175" s="26"/>
    </row>
    <row r="176" spans="1:8" ht="12.75" customHeight="1">
      <c r="A176" s="23">
        <v>42859</v>
      </c>
      <c r="B176" s="23"/>
      <c r="C176" s="24">
        <f>ROUND(9.54,5)</f>
        <v>9.54</v>
      </c>
      <c r="D176" s="24">
        <f>F176</f>
        <v>9.61309</v>
      </c>
      <c r="E176" s="24">
        <f>F176</f>
        <v>9.61309</v>
      </c>
      <c r="F176" s="24">
        <f>ROUND(9.61309,5)</f>
        <v>9.61309</v>
      </c>
      <c r="G176" s="25"/>
      <c r="H176" s="26"/>
    </row>
    <row r="177" spans="1:8" ht="12.75" customHeight="1">
      <c r="A177" s="23">
        <v>42950</v>
      </c>
      <c r="B177" s="23"/>
      <c r="C177" s="24">
        <f>ROUND(9.54,5)</f>
        <v>9.54</v>
      </c>
      <c r="D177" s="24">
        <f>F177</f>
        <v>9.65227</v>
      </c>
      <c r="E177" s="24">
        <f>F177</f>
        <v>9.65227</v>
      </c>
      <c r="F177" s="24">
        <f>ROUND(9.65227,5)</f>
        <v>9.65227</v>
      </c>
      <c r="G177" s="25"/>
      <c r="H177" s="26"/>
    </row>
    <row r="178" spans="1:8" ht="12.75" customHeight="1">
      <c r="A178" s="23">
        <v>43041</v>
      </c>
      <c r="B178" s="23"/>
      <c r="C178" s="24">
        <f>ROUND(9.54,5)</f>
        <v>9.54</v>
      </c>
      <c r="D178" s="24">
        <f>F178</f>
        <v>9.68369</v>
      </c>
      <c r="E178" s="24">
        <f>F178</f>
        <v>9.68369</v>
      </c>
      <c r="F178" s="24">
        <f>ROUND(9.68369,5)</f>
        <v>9.68369</v>
      </c>
      <c r="G178" s="25"/>
      <c r="H178" s="26"/>
    </row>
    <row r="179" spans="1:8" ht="12.75" customHeight="1">
      <c r="A179" s="23">
        <v>43132</v>
      </c>
      <c r="B179" s="23"/>
      <c r="C179" s="24">
        <f>ROUND(9.54,5)</f>
        <v>9.54</v>
      </c>
      <c r="D179" s="24">
        <f>F179</f>
        <v>9.72156</v>
      </c>
      <c r="E179" s="24">
        <f>F179</f>
        <v>9.72156</v>
      </c>
      <c r="F179" s="24">
        <f>ROUND(9.72156,5)</f>
        <v>9.72156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ROUND(2.12,5)</f>
        <v>2.12</v>
      </c>
      <c r="D181" s="24">
        <f>F181</f>
        <v>186.00214</v>
      </c>
      <c r="E181" s="24">
        <f>F181</f>
        <v>186.00214</v>
      </c>
      <c r="F181" s="24">
        <f>ROUND(186.00214,5)</f>
        <v>186.00214</v>
      </c>
      <c r="G181" s="25"/>
      <c r="H181" s="26"/>
    </row>
    <row r="182" spans="1:8" ht="12.75" customHeight="1">
      <c r="A182" s="23">
        <v>42859</v>
      </c>
      <c r="B182" s="23"/>
      <c r="C182" s="24">
        <f>ROUND(2.12,5)</f>
        <v>2.12</v>
      </c>
      <c r="D182" s="24">
        <f>F182</f>
        <v>187.29573</v>
      </c>
      <c r="E182" s="24">
        <f>F182</f>
        <v>187.29573</v>
      </c>
      <c r="F182" s="24">
        <f>ROUND(187.29573,5)</f>
        <v>187.29573</v>
      </c>
      <c r="G182" s="25"/>
      <c r="H182" s="26"/>
    </row>
    <row r="183" spans="1:8" ht="12.75" customHeight="1">
      <c r="A183" s="23">
        <v>42950</v>
      </c>
      <c r="B183" s="23"/>
      <c r="C183" s="24">
        <f>ROUND(2.12,5)</f>
        <v>2.12</v>
      </c>
      <c r="D183" s="24">
        <f>F183</f>
        <v>191.04785</v>
      </c>
      <c r="E183" s="24">
        <f>F183</f>
        <v>191.04785</v>
      </c>
      <c r="F183" s="24">
        <f>ROUND(191.04785,5)</f>
        <v>191.04785</v>
      </c>
      <c r="G183" s="25"/>
      <c r="H183" s="26"/>
    </row>
    <row r="184" spans="1:8" ht="12.75" customHeight="1">
      <c r="A184" s="23">
        <v>43041</v>
      </c>
      <c r="B184" s="23"/>
      <c r="C184" s="24">
        <f>ROUND(2.12,5)</f>
        <v>2.12</v>
      </c>
      <c r="D184" s="24">
        <f>F184</f>
        <v>192.62895</v>
      </c>
      <c r="E184" s="24">
        <f>F184</f>
        <v>192.62895</v>
      </c>
      <c r="F184" s="24">
        <f>ROUND(192.62895,5)</f>
        <v>192.62895</v>
      </c>
      <c r="G184" s="25"/>
      <c r="H184" s="26"/>
    </row>
    <row r="185" spans="1:8" ht="12.75" customHeight="1">
      <c r="A185" s="23">
        <v>43132</v>
      </c>
      <c r="B185" s="23"/>
      <c r="C185" s="24">
        <f>ROUND(2.12,5)</f>
        <v>2.12</v>
      </c>
      <c r="D185" s="24">
        <f>F185</f>
        <v>196.50267</v>
      </c>
      <c r="E185" s="24">
        <f>F185</f>
        <v>196.50267</v>
      </c>
      <c r="F185" s="24">
        <f>ROUND(196.50267,5)</f>
        <v>196.50267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ROUND(4.11,5)</f>
        <v>4.11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ROUND(4.11,5)</f>
        <v>4.11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ROUND(4.11,5)</f>
        <v>4.11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ROUND(4.11,5)</f>
        <v>4.11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ROUND(2.17,5)</f>
        <v>2.17</v>
      </c>
      <c r="D192" s="24">
        <f>F192</f>
        <v>145.92027</v>
      </c>
      <c r="E192" s="24">
        <f>F192</f>
        <v>145.92027</v>
      </c>
      <c r="F192" s="24">
        <f>ROUND(145.92027,5)</f>
        <v>145.92027</v>
      </c>
      <c r="G192" s="25"/>
      <c r="H192" s="26"/>
    </row>
    <row r="193" spans="1:8" ht="12.75" customHeight="1">
      <c r="A193" s="23">
        <v>42859</v>
      </c>
      <c r="B193" s="23"/>
      <c r="C193" s="24">
        <f>ROUND(2.17,5)</f>
        <v>2.17</v>
      </c>
      <c r="D193" s="24">
        <f>F193</f>
        <v>148.75355</v>
      </c>
      <c r="E193" s="24">
        <f>F193</f>
        <v>148.75355</v>
      </c>
      <c r="F193" s="24">
        <f>ROUND(148.75355,5)</f>
        <v>148.75355</v>
      </c>
      <c r="G193" s="25"/>
      <c r="H193" s="26"/>
    </row>
    <row r="194" spans="1:8" ht="12.75" customHeight="1">
      <c r="A194" s="23">
        <v>42950</v>
      </c>
      <c r="B194" s="23"/>
      <c r="C194" s="24">
        <f>ROUND(2.17,5)</f>
        <v>2.17</v>
      </c>
      <c r="D194" s="24">
        <f>F194</f>
        <v>149.70171</v>
      </c>
      <c r="E194" s="24">
        <f>F194</f>
        <v>149.70171</v>
      </c>
      <c r="F194" s="24">
        <f>ROUND(149.70171,5)</f>
        <v>149.70171</v>
      </c>
      <c r="G194" s="25"/>
      <c r="H194" s="26"/>
    </row>
    <row r="195" spans="1:8" ht="12.75" customHeight="1">
      <c r="A195" s="23">
        <v>43041</v>
      </c>
      <c r="B195" s="23"/>
      <c r="C195" s="24">
        <f>ROUND(2.17,5)</f>
        <v>2.17</v>
      </c>
      <c r="D195" s="24">
        <f>F195</f>
        <v>152.83417</v>
      </c>
      <c r="E195" s="24">
        <f>F195</f>
        <v>152.83417</v>
      </c>
      <c r="F195" s="24">
        <f>ROUND(152.83417,5)</f>
        <v>152.83417</v>
      </c>
      <c r="G195" s="25"/>
      <c r="H195" s="26"/>
    </row>
    <row r="196" spans="1:8" ht="12.75" customHeight="1">
      <c r="A196" s="23">
        <v>43132</v>
      </c>
      <c r="B196" s="23"/>
      <c r="C196" s="24">
        <f>ROUND(2.17,5)</f>
        <v>2.17</v>
      </c>
      <c r="D196" s="24">
        <f>F196</f>
        <v>155.90796</v>
      </c>
      <c r="E196" s="24">
        <f>F196</f>
        <v>155.90796</v>
      </c>
      <c r="F196" s="24">
        <f>ROUND(155.90796,5)</f>
        <v>155.90796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ROUND(9.35,5)</f>
        <v>9.35</v>
      </c>
      <c r="D198" s="24">
        <f>F198</f>
        <v>9.3799</v>
      </c>
      <c r="E198" s="24">
        <f>F198</f>
        <v>9.3799</v>
      </c>
      <c r="F198" s="24">
        <f>ROUND(9.3799,5)</f>
        <v>9.3799</v>
      </c>
      <c r="G198" s="25"/>
      <c r="H198" s="26"/>
    </row>
    <row r="199" spans="1:8" ht="12.75" customHeight="1">
      <c r="A199" s="23">
        <v>42859</v>
      </c>
      <c r="B199" s="23"/>
      <c r="C199" s="24">
        <f>ROUND(9.35,5)</f>
        <v>9.35</v>
      </c>
      <c r="D199" s="24">
        <f>F199</f>
        <v>9.42513</v>
      </c>
      <c r="E199" s="24">
        <f>F199</f>
        <v>9.42513</v>
      </c>
      <c r="F199" s="24">
        <f>ROUND(9.42513,5)</f>
        <v>9.42513</v>
      </c>
      <c r="G199" s="25"/>
      <c r="H199" s="26"/>
    </row>
    <row r="200" spans="1:8" ht="12.75" customHeight="1">
      <c r="A200" s="23">
        <v>42950</v>
      </c>
      <c r="B200" s="23"/>
      <c r="C200" s="24">
        <f>ROUND(9.35,5)</f>
        <v>9.35</v>
      </c>
      <c r="D200" s="24">
        <f>F200</f>
        <v>9.46372</v>
      </c>
      <c r="E200" s="24">
        <f>F200</f>
        <v>9.46372</v>
      </c>
      <c r="F200" s="24">
        <f>ROUND(9.46372,5)</f>
        <v>9.46372</v>
      </c>
      <c r="G200" s="25"/>
      <c r="H200" s="26"/>
    </row>
    <row r="201" spans="1:8" ht="12.75" customHeight="1">
      <c r="A201" s="23">
        <v>43041</v>
      </c>
      <c r="B201" s="23"/>
      <c r="C201" s="24">
        <f>ROUND(9.35,5)</f>
        <v>9.35</v>
      </c>
      <c r="D201" s="24">
        <f>F201</f>
        <v>9.49568</v>
      </c>
      <c r="E201" s="24">
        <f>F201</f>
        <v>9.49568</v>
      </c>
      <c r="F201" s="24">
        <f>ROUND(9.49568,5)</f>
        <v>9.49568</v>
      </c>
      <c r="G201" s="25"/>
      <c r="H201" s="26"/>
    </row>
    <row r="202" spans="1:8" ht="12.75" customHeight="1">
      <c r="A202" s="23">
        <v>43132</v>
      </c>
      <c r="B202" s="23"/>
      <c r="C202" s="24">
        <f>ROUND(9.35,5)</f>
        <v>9.35</v>
      </c>
      <c r="D202" s="24">
        <f>F202</f>
        <v>9.53621</v>
      </c>
      <c r="E202" s="24">
        <f>F202</f>
        <v>9.53621</v>
      </c>
      <c r="F202" s="24">
        <f>ROUND(9.53621,5)</f>
        <v>9.53621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ROUND(9.6,5)</f>
        <v>9.6</v>
      </c>
      <c r="D204" s="24">
        <f>F204</f>
        <v>9.62816</v>
      </c>
      <c r="E204" s="24">
        <f>F204</f>
        <v>9.62816</v>
      </c>
      <c r="F204" s="24">
        <f>ROUND(9.62816,5)</f>
        <v>9.62816</v>
      </c>
      <c r="G204" s="25"/>
      <c r="H204" s="26"/>
    </row>
    <row r="205" spans="1:8" ht="12.75" customHeight="1">
      <c r="A205" s="23">
        <v>42859</v>
      </c>
      <c r="B205" s="23"/>
      <c r="C205" s="24">
        <f>ROUND(9.6,5)</f>
        <v>9.6</v>
      </c>
      <c r="D205" s="24">
        <f>F205</f>
        <v>9.6714</v>
      </c>
      <c r="E205" s="24">
        <f>F205</f>
        <v>9.6714</v>
      </c>
      <c r="F205" s="24">
        <f>ROUND(9.6714,5)</f>
        <v>9.6714</v>
      </c>
      <c r="G205" s="25"/>
      <c r="H205" s="26"/>
    </row>
    <row r="206" spans="1:8" ht="12.75" customHeight="1">
      <c r="A206" s="23">
        <v>42950</v>
      </c>
      <c r="B206" s="23"/>
      <c r="C206" s="24">
        <f>ROUND(9.6,5)</f>
        <v>9.6</v>
      </c>
      <c r="D206" s="24">
        <f>F206</f>
        <v>9.70906</v>
      </c>
      <c r="E206" s="24">
        <f>F206</f>
        <v>9.70906</v>
      </c>
      <c r="F206" s="24">
        <f>ROUND(9.70906,5)</f>
        <v>9.70906</v>
      </c>
      <c r="G206" s="25"/>
      <c r="H206" s="26"/>
    </row>
    <row r="207" spans="1:8" ht="12.75" customHeight="1">
      <c r="A207" s="23">
        <v>43041</v>
      </c>
      <c r="B207" s="23"/>
      <c r="C207" s="24">
        <f>ROUND(9.6,5)</f>
        <v>9.6</v>
      </c>
      <c r="D207" s="24">
        <f>F207</f>
        <v>9.74111</v>
      </c>
      <c r="E207" s="24">
        <f>F207</f>
        <v>9.74111</v>
      </c>
      <c r="F207" s="24">
        <f>ROUND(9.74111,5)</f>
        <v>9.74111</v>
      </c>
      <c r="G207" s="25"/>
      <c r="H207" s="26"/>
    </row>
    <row r="208" spans="1:8" ht="12.75" customHeight="1">
      <c r="A208" s="23">
        <v>43132</v>
      </c>
      <c r="B208" s="23"/>
      <c r="C208" s="24">
        <f>ROUND(9.6,5)</f>
        <v>9.6</v>
      </c>
      <c r="D208" s="24">
        <f>F208</f>
        <v>9.78009</v>
      </c>
      <c r="E208" s="24">
        <f>F208</f>
        <v>9.78009</v>
      </c>
      <c r="F208" s="24">
        <f>ROUND(9.78009,5)</f>
        <v>9.78009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ROUND(9.655,5)</f>
        <v>9.655</v>
      </c>
      <c r="D210" s="24">
        <f>F210</f>
        <v>9.68415</v>
      </c>
      <c r="E210" s="24">
        <f>F210</f>
        <v>9.68415</v>
      </c>
      <c r="F210" s="24">
        <f>ROUND(9.68415,5)</f>
        <v>9.68415</v>
      </c>
      <c r="G210" s="25"/>
      <c r="H210" s="26"/>
    </row>
    <row r="211" spans="1:8" ht="12.75" customHeight="1">
      <c r="A211" s="23">
        <v>42859</v>
      </c>
      <c r="B211" s="23"/>
      <c r="C211" s="24">
        <f>ROUND(9.655,5)</f>
        <v>9.655</v>
      </c>
      <c r="D211" s="24">
        <f>F211</f>
        <v>9.7291</v>
      </c>
      <c r="E211" s="24">
        <f>F211</f>
        <v>9.7291</v>
      </c>
      <c r="F211" s="24">
        <f>ROUND(9.7291,5)</f>
        <v>9.7291</v>
      </c>
      <c r="G211" s="25"/>
      <c r="H211" s="26"/>
    </row>
    <row r="212" spans="1:8" ht="12.75" customHeight="1">
      <c r="A212" s="23">
        <v>42950</v>
      </c>
      <c r="B212" s="23"/>
      <c r="C212" s="24">
        <f>ROUND(9.655,5)</f>
        <v>9.655</v>
      </c>
      <c r="D212" s="24">
        <f>F212</f>
        <v>9.76849</v>
      </c>
      <c r="E212" s="24">
        <f>F212</f>
        <v>9.76849</v>
      </c>
      <c r="F212" s="24">
        <f>ROUND(9.76849,5)</f>
        <v>9.76849</v>
      </c>
      <c r="G212" s="25"/>
      <c r="H212" s="26"/>
    </row>
    <row r="213" spans="1:8" ht="12.75" customHeight="1">
      <c r="A213" s="23">
        <v>43041</v>
      </c>
      <c r="B213" s="23"/>
      <c r="C213" s="24">
        <f>ROUND(9.655,5)</f>
        <v>9.655</v>
      </c>
      <c r="D213" s="24">
        <f>F213</f>
        <v>9.80225</v>
      </c>
      <c r="E213" s="24">
        <f>F213</f>
        <v>9.80225</v>
      </c>
      <c r="F213" s="24">
        <f>ROUND(9.80225,5)</f>
        <v>9.80225</v>
      </c>
      <c r="G213" s="25"/>
      <c r="H213" s="26"/>
    </row>
    <row r="214" spans="1:8" ht="12.75" customHeight="1">
      <c r="A214" s="23">
        <v>43132</v>
      </c>
      <c r="B214" s="23"/>
      <c r="C214" s="24">
        <f>ROUND(9.655,5)</f>
        <v>9.655</v>
      </c>
      <c r="D214" s="24">
        <f>F214</f>
        <v>9.84307</v>
      </c>
      <c r="E214" s="24">
        <f>F214</f>
        <v>9.84307</v>
      </c>
      <c r="F214" s="24">
        <f>ROUND(9.84307,5)</f>
        <v>9.84307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ROUND(641.428570396866,4)</f>
        <v>641.4286</v>
      </c>
      <c r="D218" s="28">
        <f>F218</f>
        <v>642.1971</v>
      </c>
      <c r="E218" s="28">
        <f>F218</f>
        <v>642.1971</v>
      </c>
      <c r="F218" s="28">
        <f>ROUND(642.1971,4)</f>
        <v>642.1971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42758</v>
      </c>
      <c r="B220" s="23"/>
      <c r="C220" s="28">
        <f>ROUND(14.46817305,4)</f>
        <v>14.4682</v>
      </c>
      <c r="D220" s="28">
        <f>F220</f>
        <v>14.6119</v>
      </c>
      <c r="E220" s="28">
        <f>F220</f>
        <v>14.6119</v>
      </c>
      <c r="F220" s="28">
        <f>ROUND(14.6119,4)</f>
        <v>14.6119</v>
      </c>
      <c r="G220" s="25"/>
      <c r="H220" s="26"/>
    </row>
    <row r="221" spans="1:8" ht="12.75" customHeight="1">
      <c r="A221" s="23">
        <v>42760</v>
      </c>
      <c r="B221" s="23"/>
      <c r="C221" s="28">
        <f>ROUND(14.46817305,4)</f>
        <v>14.4682</v>
      </c>
      <c r="D221" s="28">
        <f>F221</f>
        <v>14.6186</v>
      </c>
      <c r="E221" s="28">
        <f>F221</f>
        <v>14.6186</v>
      </c>
      <c r="F221" s="28">
        <f>ROUND(14.6186,4)</f>
        <v>14.6186</v>
      </c>
      <c r="G221" s="25"/>
      <c r="H221" s="26"/>
    </row>
    <row r="222" spans="1:8" ht="12.75" customHeight="1">
      <c r="A222" s="23">
        <v>42766</v>
      </c>
      <c r="B222" s="23"/>
      <c r="C222" s="28">
        <f>ROUND(14.46817305,4)</f>
        <v>14.4682</v>
      </c>
      <c r="D222" s="28">
        <f>F222</f>
        <v>14.6391</v>
      </c>
      <c r="E222" s="28">
        <f>F222</f>
        <v>14.6391</v>
      </c>
      <c r="F222" s="28">
        <f>ROUND(14.6391,4)</f>
        <v>14.6391</v>
      </c>
      <c r="G222" s="25"/>
      <c r="H222" s="26"/>
    </row>
    <row r="223" spans="1:8" ht="12.75" customHeight="1">
      <c r="A223" s="23">
        <v>42790</v>
      </c>
      <c r="B223" s="23"/>
      <c r="C223" s="28">
        <f>ROUND(14.46817305,4)</f>
        <v>14.4682</v>
      </c>
      <c r="D223" s="28">
        <f>F223</f>
        <v>14.7206</v>
      </c>
      <c r="E223" s="28">
        <f>F223</f>
        <v>14.7206</v>
      </c>
      <c r="F223" s="28">
        <f>ROUND(14.7206,4)</f>
        <v>14.7206</v>
      </c>
      <c r="G223" s="25"/>
      <c r="H223" s="26"/>
    </row>
    <row r="224" spans="1:8" ht="12.75" customHeight="1">
      <c r="A224" s="23">
        <v>42794</v>
      </c>
      <c r="B224" s="23"/>
      <c r="C224" s="28">
        <f>ROUND(14.46817305,4)</f>
        <v>14.4682</v>
      </c>
      <c r="D224" s="28">
        <f>F224</f>
        <v>14.7342</v>
      </c>
      <c r="E224" s="28">
        <f>F224</f>
        <v>14.7342</v>
      </c>
      <c r="F224" s="28">
        <f>ROUND(14.7342,4)</f>
        <v>14.7342</v>
      </c>
      <c r="G224" s="25"/>
      <c r="H224" s="26"/>
    </row>
    <row r="225" spans="1:8" ht="12.75" customHeight="1">
      <c r="A225" s="23">
        <v>42809</v>
      </c>
      <c r="B225" s="23"/>
      <c r="C225" s="28">
        <f>ROUND(14.46817305,4)</f>
        <v>14.4682</v>
      </c>
      <c r="D225" s="28">
        <f>F225</f>
        <v>14.7854</v>
      </c>
      <c r="E225" s="28">
        <f>F225</f>
        <v>14.7854</v>
      </c>
      <c r="F225" s="28">
        <f>ROUND(14.7854,4)</f>
        <v>14.7854</v>
      </c>
      <c r="G225" s="25"/>
      <c r="H225" s="26"/>
    </row>
    <row r="226" spans="1:8" ht="12.75" customHeight="1">
      <c r="A226" s="23">
        <v>42825</v>
      </c>
      <c r="B226" s="23"/>
      <c r="C226" s="28">
        <f>ROUND(14.46817305,4)</f>
        <v>14.4682</v>
      </c>
      <c r="D226" s="28">
        <f>F226</f>
        <v>14.8433</v>
      </c>
      <c r="E226" s="28">
        <f>F226</f>
        <v>14.8433</v>
      </c>
      <c r="F226" s="28">
        <f>ROUND(14.8433,4)</f>
        <v>14.8433</v>
      </c>
      <c r="G226" s="25"/>
      <c r="H226" s="26"/>
    </row>
    <row r="227" spans="1:8" ht="12.75" customHeight="1">
      <c r="A227" s="23" t="s">
        <v>63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42719</v>
      </c>
      <c r="B228" s="23"/>
      <c r="C228" s="28">
        <f>ROUND(17.30603003,4)</f>
        <v>17.306</v>
      </c>
      <c r="D228" s="28">
        <f>F228</f>
        <v>17.3092</v>
      </c>
      <c r="E228" s="28">
        <f>F228</f>
        <v>17.3092</v>
      </c>
      <c r="F228" s="28">
        <f>ROUND(17.3092,4)</f>
        <v>17.3092</v>
      </c>
      <c r="G228" s="25"/>
      <c r="H228" s="26"/>
    </row>
    <row r="229" spans="1:8" ht="12.75" customHeight="1">
      <c r="A229" s="23">
        <v>42741</v>
      </c>
      <c r="B229" s="23"/>
      <c r="C229" s="28">
        <f>ROUND(17.30603003,4)</f>
        <v>17.306</v>
      </c>
      <c r="D229" s="28">
        <f>F229</f>
        <v>17.388</v>
      </c>
      <c r="E229" s="28">
        <f>F229</f>
        <v>17.388</v>
      </c>
      <c r="F229" s="28">
        <f>ROUND(17.388,4)</f>
        <v>17.388</v>
      </c>
      <c r="G229" s="25"/>
      <c r="H229" s="26"/>
    </row>
    <row r="230" spans="1:8" ht="12.75" customHeight="1">
      <c r="A230" s="23">
        <v>42766</v>
      </c>
      <c r="B230" s="23"/>
      <c r="C230" s="28">
        <f>ROUND(17.30603003,4)</f>
        <v>17.306</v>
      </c>
      <c r="D230" s="28">
        <f>F230</f>
        <v>17.4896</v>
      </c>
      <c r="E230" s="28">
        <f>F230</f>
        <v>17.4896</v>
      </c>
      <c r="F230" s="28">
        <f>ROUND(17.4896,4)</f>
        <v>17.4896</v>
      </c>
      <c r="G230" s="25"/>
      <c r="H230" s="26"/>
    </row>
    <row r="231" spans="1:8" ht="12.75" customHeight="1">
      <c r="A231" s="23">
        <v>42794</v>
      </c>
      <c r="B231" s="23"/>
      <c r="C231" s="28">
        <f>ROUND(17.30603003,4)</f>
        <v>17.306</v>
      </c>
      <c r="D231" s="28">
        <f>F231</f>
        <v>17.5912</v>
      </c>
      <c r="E231" s="28">
        <f>F231</f>
        <v>17.5912</v>
      </c>
      <c r="F231" s="28">
        <f>ROUND(17.5912,4)</f>
        <v>17.5912</v>
      </c>
      <c r="G231" s="25"/>
      <c r="H231" s="26"/>
    </row>
    <row r="232" spans="1:8" ht="12.75" customHeight="1">
      <c r="A232" s="23">
        <v>42825</v>
      </c>
      <c r="B232" s="23"/>
      <c r="C232" s="28">
        <f>ROUND(17.30603003,4)</f>
        <v>17.306</v>
      </c>
      <c r="D232" s="28">
        <f>F232</f>
        <v>17.7078</v>
      </c>
      <c r="E232" s="28">
        <f>F232</f>
        <v>17.7078</v>
      </c>
      <c r="F232" s="28">
        <f>ROUND(17.7078,4)</f>
        <v>17.7078</v>
      </c>
      <c r="G232" s="25"/>
      <c r="H232" s="26"/>
    </row>
    <row r="233" spans="1:8" ht="12.75" customHeight="1">
      <c r="A233" s="23">
        <v>42850</v>
      </c>
      <c r="B233" s="23"/>
      <c r="C233" s="28">
        <f>ROUND(17.30603003,4)</f>
        <v>17.306</v>
      </c>
      <c r="D233" s="28">
        <f>F233</f>
        <v>17.8037</v>
      </c>
      <c r="E233" s="28">
        <f>F233</f>
        <v>17.8037</v>
      </c>
      <c r="F233" s="28">
        <f>ROUND(17.8037,4)</f>
        <v>17.8037</v>
      </c>
      <c r="G233" s="25"/>
      <c r="H233" s="26"/>
    </row>
    <row r="234" spans="1:8" ht="12.75" customHeight="1">
      <c r="A234" s="23" t="s">
        <v>64</v>
      </c>
      <c r="B234" s="23"/>
      <c r="C234" s="27"/>
      <c r="D234" s="27"/>
      <c r="E234" s="27"/>
      <c r="F234" s="27"/>
      <c r="G234" s="25"/>
      <c r="H234" s="26"/>
    </row>
    <row r="235" spans="1:8" ht="12.75" customHeight="1">
      <c r="A235" s="23">
        <v>42717</v>
      </c>
      <c r="B235" s="23"/>
      <c r="C235" s="28">
        <f>ROUND(13.6043,4)</f>
        <v>13.6043</v>
      </c>
      <c r="D235" s="28">
        <f>F235</f>
        <v>13.6043</v>
      </c>
      <c r="E235" s="28">
        <f>F235</f>
        <v>13.6043</v>
      </c>
      <c r="F235" s="28">
        <f>ROUND(13.6043,4)</f>
        <v>13.6043</v>
      </c>
      <c r="G235" s="25"/>
      <c r="H235" s="26"/>
    </row>
    <row r="236" spans="1:8" ht="12.75" customHeight="1">
      <c r="A236" s="23">
        <v>42718</v>
      </c>
      <c r="B236" s="23"/>
      <c r="C236" s="28">
        <f>ROUND(13.6043,4)</f>
        <v>13.6043</v>
      </c>
      <c r="D236" s="28">
        <f>F236</f>
        <v>13.6067</v>
      </c>
      <c r="E236" s="28">
        <f>F236</f>
        <v>13.6067</v>
      </c>
      <c r="F236" s="28">
        <f>ROUND(13.6067,4)</f>
        <v>13.6067</v>
      </c>
      <c r="G236" s="25"/>
      <c r="H236" s="26"/>
    </row>
    <row r="237" spans="1:8" ht="12.75" customHeight="1">
      <c r="A237" s="23">
        <v>42719</v>
      </c>
      <c r="B237" s="23"/>
      <c r="C237" s="28">
        <f>ROUND(13.6043,4)</f>
        <v>13.6043</v>
      </c>
      <c r="D237" s="28">
        <f>F237</f>
        <v>13.6067</v>
      </c>
      <c r="E237" s="28">
        <f>F237</f>
        <v>13.6067</v>
      </c>
      <c r="F237" s="28">
        <f>ROUND(13.6067,4)</f>
        <v>13.6067</v>
      </c>
      <c r="G237" s="25"/>
      <c r="H237" s="26"/>
    </row>
    <row r="238" spans="1:8" ht="12.75" customHeight="1">
      <c r="A238" s="23">
        <v>42725</v>
      </c>
      <c r="B238" s="23"/>
      <c r="C238" s="28">
        <f>ROUND(13.6043,4)</f>
        <v>13.6043</v>
      </c>
      <c r="D238" s="28">
        <f>F238</f>
        <v>13.6176</v>
      </c>
      <c r="E238" s="28">
        <f>F238</f>
        <v>13.6176</v>
      </c>
      <c r="F238" s="28">
        <f>ROUND(13.6176,4)</f>
        <v>13.6176</v>
      </c>
      <c r="G238" s="25"/>
      <c r="H238" s="26"/>
    </row>
    <row r="239" spans="1:8" ht="12.75" customHeight="1">
      <c r="A239" s="23">
        <v>42732</v>
      </c>
      <c r="B239" s="23"/>
      <c r="C239" s="28">
        <f>ROUND(13.6043,4)</f>
        <v>13.6043</v>
      </c>
      <c r="D239" s="28">
        <f>F239</f>
        <v>13.6355</v>
      </c>
      <c r="E239" s="28">
        <f>F239</f>
        <v>13.6355</v>
      </c>
      <c r="F239" s="28">
        <f>ROUND(13.6355,4)</f>
        <v>13.6355</v>
      </c>
      <c r="G239" s="25"/>
      <c r="H239" s="26"/>
    </row>
    <row r="240" spans="1:8" ht="12.75" customHeight="1">
      <c r="A240" s="23">
        <v>42733</v>
      </c>
      <c r="B240" s="23"/>
      <c r="C240" s="28">
        <f>ROUND(13.6043,4)</f>
        <v>13.6043</v>
      </c>
      <c r="D240" s="28">
        <f>F240</f>
        <v>13.6383</v>
      </c>
      <c r="E240" s="28">
        <f>F240</f>
        <v>13.6383</v>
      </c>
      <c r="F240" s="28">
        <f>ROUND(13.6383,4)</f>
        <v>13.6383</v>
      </c>
      <c r="G240" s="25"/>
      <c r="H240" s="26"/>
    </row>
    <row r="241" spans="1:8" ht="12.75" customHeight="1">
      <c r="A241" s="23">
        <v>42739</v>
      </c>
      <c r="B241" s="23"/>
      <c r="C241" s="28">
        <f>ROUND(13.6043,4)</f>
        <v>13.6043</v>
      </c>
      <c r="D241" s="28">
        <f>F241</f>
        <v>13.6552</v>
      </c>
      <c r="E241" s="28">
        <f>F241</f>
        <v>13.6552</v>
      </c>
      <c r="F241" s="28">
        <f>ROUND(13.6552,4)</f>
        <v>13.6552</v>
      </c>
      <c r="G241" s="25"/>
      <c r="H241" s="26"/>
    </row>
    <row r="242" spans="1:8" ht="12.75" customHeight="1">
      <c r="A242" s="23">
        <v>42746</v>
      </c>
      <c r="B242" s="23"/>
      <c r="C242" s="28">
        <f>ROUND(13.6043,4)</f>
        <v>13.6043</v>
      </c>
      <c r="D242" s="28">
        <f>F242</f>
        <v>13.6749</v>
      </c>
      <c r="E242" s="28">
        <f>F242</f>
        <v>13.6749</v>
      </c>
      <c r="F242" s="28">
        <f>ROUND(13.6749,4)</f>
        <v>13.6749</v>
      </c>
      <c r="G242" s="25"/>
      <c r="H242" s="26"/>
    </row>
    <row r="243" spans="1:8" ht="12.75" customHeight="1">
      <c r="A243" s="23">
        <v>42748</v>
      </c>
      <c r="B243" s="23"/>
      <c r="C243" s="28">
        <f>ROUND(13.6043,4)</f>
        <v>13.6043</v>
      </c>
      <c r="D243" s="28">
        <f>F243</f>
        <v>13.6806</v>
      </c>
      <c r="E243" s="28">
        <f>F243</f>
        <v>13.6806</v>
      </c>
      <c r="F243" s="28">
        <f>ROUND(13.6806,4)</f>
        <v>13.6806</v>
      </c>
      <c r="G243" s="25"/>
      <c r="H243" s="26"/>
    </row>
    <row r="244" spans="1:8" ht="12.75" customHeight="1">
      <c r="A244" s="23">
        <v>42752</v>
      </c>
      <c r="B244" s="23"/>
      <c r="C244" s="28">
        <f>ROUND(13.6043,4)</f>
        <v>13.6043</v>
      </c>
      <c r="D244" s="28">
        <f>F244</f>
        <v>13.6919</v>
      </c>
      <c r="E244" s="28">
        <f>F244</f>
        <v>13.6919</v>
      </c>
      <c r="F244" s="28">
        <f>ROUND(13.6919,4)</f>
        <v>13.6919</v>
      </c>
      <c r="G244" s="25"/>
      <c r="H244" s="26"/>
    </row>
    <row r="245" spans="1:8" ht="12.75" customHeight="1">
      <c r="A245" s="23">
        <v>42753</v>
      </c>
      <c r="B245" s="23"/>
      <c r="C245" s="28">
        <f>ROUND(13.6043,4)</f>
        <v>13.6043</v>
      </c>
      <c r="D245" s="28">
        <f>F245</f>
        <v>13.6944</v>
      </c>
      <c r="E245" s="28">
        <f>F245</f>
        <v>13.6944</v>
      </c>
      <c r="F245" s="28">
        <f>ROUND(13.6944,4)</f>
        <v>13.6944</v>
      </c>
      <c r="G245" s="25"/>
      <c r="H245" s="26"/>
    </row>
    <row r="246" spans="1:8" ht="12.75" customHeight="1">
      <c r="A246" s="23">
        <v>42755</v>
      </c>
      <c r="B246" s="23"/>
      <c r="C246" s="28">
        <f>ROUND(13.6043,4)</f>
        <v>13.6043</v>
      </c>
      <c r="D246" s="28">
        <f>F246</f>
        <v>13.6996</v>
      </c>
      <c r="E246" s="28">
        <f>F246</f>
        <v>13.6996</v>
      </c>
      <c r="F246" s="28">
        <f>ROUND(13.6996,4)</f>
        <v>13.6996</v>
      </c>
      <c r="G246" s="25"/>
      <c r="H246" s="26"/>
    </row>
    <row r="247" spans="1:8" ht="12.75" customHeight="1">
      <c r="A247" s="23">
        <v>42758</v>
      </c>
      <c r="B247" s="23"/>
      <c r="C247" s="28">
        <f>ROUND(13.6043,4)</f>
        <v>13.6043</v>
      </c>
      <c r="D247" s="28">
        <f>F247</f>
        <v>13.7073</v>
      </c>
      <c r="E247" s="28">
        <f>F247</f>
        <v>13.7073</v>
      </c>
      <c r="F247" s="28">
        <f>ROUND(13.7073,4)</f>
        <v>13.7073</v>
      </c>
      <c r="G247" s="25"/>
      <c r="H247" s="26"/>
    </row>
    <row r="248" spans="1:8" ht="12.75" customHeight="1">
      <c r="A248" s="23">
        <v>42760</v>
      </c>
      <c r="B248" s="23"/>
      <c r="C248" s="28">
        <f>ROUND(13.6043,4)</f>
        <v>13.6043</v>
      </c>
      <c r="D248" s="28">
        <f>F248</f>
        <v>13.7124</v>
      </c>
      <c r="E248" s="28">
        <f>F248</f>
        <v>13.7124</v>
      </c>
      <c r="F248" s="28">
        <f>ROUND(13.7124,4)</f>
        <v>13.7124</v>
      </c>
      <c r="G248" s="25"/>
      <c r="H248" s="26"/>
    </row>
    <row r="249" spans="1:8" ht="12.75" customHeight="1">
      <c r="A249" s="23">
        <v>42762</v>
      </c>
      <c r="B249" s="23"/>
      <c r="C249" s="28">
        <f>ROUND(13.6043,4)</f>
        <v>13.6043</v>
      </c>
      <c r="D249" s="28">
        <f>F249</f>
        <v>13.7176</v>
      </c>
      <c r="E249" s="28">
        <f>F249</f>
        <v>13.7176</v>
      </c>
      <c r="F249" s="28">
        <f>ROUND(13.7176,4)</f>
        <v>13.7176</v>
      </c>
      <c r="G249" s="25"/>
      <c r="H249" s="26"/>
    </row>
    <row r="250" spans="1:8" ht="12.75" customHeight="1">
      <c r="A250" s="23">
        <v>42766</v>
      </c>
      <c r="B250" s="23"/>
      <c r="C250" s="28">
        <f>ROUND(13.6043,4)</f>
        <v>13.6043</v>
      </c>
      <c r="D250" s="28">
        <f>F250</f>
        <v>13.7279</v>
      </c>
      <c r="E250" s="28">
        <f>F250</f>
        <v>13.7279</v>
      </c>
      <c r="F250" s="28">
        <f>ROUND(13.7279,4)</f>
        <v>13.7279</v>
      </c>
      <c r="G250" s="25"/>
      <c r="H250" s="26"/>
    </row>
    <row r="251" spans="1:8" ht="12.75" customHeight="1">
      <c r="A251" s="23">
        <v>42783</v>
      </c>
      <c r="B251" s="23"/>
      <c r="C251" s="28">
        <f>ROUND(13.6043,4)</f>
        <v>13.6043</v>
      </c>
      <c r="D251" s="28">
        <f>F251</f>
        <v>13.7716</v>
      </c>
      <c r="E251" s="28">
        <f>F251</f>
        <v>13.7716</v>
      </c>
      <c r="F251" s="28">
        <f>ROUND(13.7716,4)</f>
        <v>13.7716</v>
      </c>
      <c r="G251" s="25"/>
      <c r="H251" s="26"/>
    </row>
    <row r="252" spans="1:8" ht="12.75" customHeight="1">
      <c r="A252" s="23">
        <v>42793</v>
      </c>
      <c r="B252" s="23"/>
      <c r="C252" s="28">
        <f>ROUND(13.6043,4)</f>
        <v>13.6043</v>
      </c>
      <c r="D252" s="28">
        <f>F252</f>
        <v>13.7975</v>
      </c>
      <c r="E252" s="28">
        <f>F252</f>
        <v>13.7975</v>
      </c>
      <c r="F252" s="28">
        <f>ROUND(13.7975,4)</f>
        <v>13.7975</v>
      </c>
      <c r="G252" s="25"/>
      <c r="H252" s="26"/>
    </row>
    <row r="253" spans="1:8" ht="12.75" customHeight="1">
      <c r="A253" s="23">
        <v>42794</v>
      </c>
      <c r="B253" s="23"/>
      <c r="C253" s="28">
        <f>ROUND(13.6043,4)</f>
        <v>13.6043</v>
      </c>
      <c r="D253" s="28">
        <f>F253</f>
        <v>13.8</v>
      </c>
      <c r="E253" s="28">
        <f>F253</f>
        <v>13.8</v>
      </c>
      <c r="F253" s="28">
        <f>ROUND(13.8,4)</f>
        <v>13.8</v>
      </c>
      <c r="G253" s="25"/>
      <c r="H253" s="26"/>
    </row>
    <row r="254" spans="1:8" ht="12.75" customHeight="1">
      <c r="A254" s="23">
        <v>42795</v>
      </c>
      <c r="B254" s="23"/>
      <c r="C254" s="28">
        <f>ROUND(13.6043,4)</f>
        <v>13.6043</v>
      </c>
      <c r="D254" s="28">
        <f>F254</f>
        <v>13.8026</v>
      </c>
      <c r="E254" s="28">
        <f>F254</f>
        <v>13.8026</v>
      </c>
      <c r="F254" s="28">
        <f>ROUND(13.8026,4)</f>
        <v>13.8026</v>
      </c>
      <c r="G254" s="25"/>
      <c r="H254" s="26"/>
    </row>
    <row r="255" spans="1:8" ht="12.75" customHeight="1">
      <c r="A255" s="23">
        <v>42825</v>
      </c>
      <c r="B255" s="23"/>
      <c r="C255" s="28">
        <f>ROUND(13.6043,4)</f>
        <v>13.6043</v>
      </c>
      <c r="D255" s="28">
        <f>F255</f>
        <v>13.8812</v>
      </c>
      <c r="E255" s="28">
        <f>F255</f>
        <v>13.8812</v>
      </c>
      <c r="F255" s="28">
        <f>ROUND(13.8812,4)</f>
        <v>13.8812</v>
      </c>
      <c r="G255" s="25"/>
      <c r="H255" s="26"/>
    </row>
    <row r="256" spans="1:8" ht="12.75" customHeight="1">
      <c r="A256" s="23">
        <v>42836</v>
      </c>
      <c r="B256" s="23"/>
      <c r="C256" s="28">
        <f>ROUND(13.6043,4)</f>
        <v>13.6043</v>
      </c>
      <c r="D256" s="28">
        <f>F256</f>
        <v>13.9103</v>
      </c>
      <c r="E256" s="28">
        <f>F256</f>
        <v>13.9103</v>
      </c>
      <c r="F256" s="28">
        <f>ROUND(13.9103,4)</f>
        <v>13.9103</v>
      </c>
      <c r="G256" s="25"/>
      <c r="H256" s="26"/>
    </row>
    <row r="257" spans="1:8" ht="12.75" customHeight="1">
      <c r="A257" s="23">
        <v>42837</v>
      </c>
      <c r="B257" s="23"/>
      <c r="C257" s="28">
        <f>ROUND(13.6043,4)</f>
        <v>13.6043</v>
      </c>
      <c r="D257" s="28">
        <f>F257</f>
        <v>13.913</v>
      </c>
      <c r="E257" s="28">
        <f>F257</f>
        <v>13.913</v>
      </c>
      <c r="F257" s="28">
        <f>ROUND(13.913,4)</f>
        <v>13.913</v>
      </c>
      <c r="G257" s="25"/>
      <c r="H257" s="26"/>
    </row>
    <row r="258" spans="1:8" ht="12.75" customHeight="1">
      <c r="A258" s="23">
        <v>42838</v>
      </c>
      <c r="B258" s="23"/>
      <c r="C258" s="28">
        <f>ROUND(13.6043,4)</f>
        <v>13.6043</v>
      </c>
      <c r="D258" s="28">
        <f>F258</f>
        <v>13.9156</v>
      </c>
      <c r="E258" s="28">
        <f>F258</f>
        <v>13.9156</v>
      </c>
      <c r="F258" s="28">
        <f>ROUND(13.9156,4)</f>
        <v>13.9156</v>
      </c>
      <c r="G258" s="25"/>
      <c r="H258" s="26"/>
    </row>
    <row r="259" spans="1:8" ht="12.75" customHeight="1">
      <c r="A259" s="23">
        <v>42846</v>
      </c>
      <c r="B259" s="23"/>
      <c r="C259" s="28">
        <f>ROUND(13.6043,4)</f>
        <v>13.6043</v>
      </c>
      <c r="D259" s="28">
        <f>F259</f>
        <v>13.9368</v>
      </c>
      <c r="E259" s="28">
        <f>F259</f>
        <v>13.9368</v>
      </c>
      <c r="F259" s="28">
        <f>ROUND(13.9368,4)</f>
        <v>13.9368</v>
      </c>
      <c r="G259" s="25"/>
      <c r="H259" s="26"/>
    </row>
    <row r="260" spans="1:8" ht="12.75" customHeight="1">
      <c r="A260" s="23">
        <v>42850</v>
      </c>
      <c r="B260" s="23"/>
      <c r="C260" s="28">
        <f>ROUND(13.6043,4)</f>
        <v>13.6043</v>
      </c>
      <c r="D260" s="28">
        <f>F260</f>
        <v>13.9474</v>
      </c>
      <c r="E260" s="28">
        <f>F260</f>
        <v>13.9474</v>
      </c>
      <c r="F260" s="28">
        <f>ROUND(13.9474,4)</f>
        <v>13.9474</v>
      </c>
      <c r="G260" s="25"/>
      <c r="H260" s="26"/>
    </row>
    <row r="261" spans="1:8" ht="12.75" customHeight="1">
      <c r="A261" s="23">
        <v>42928</v>
      </c>
      <c r="B261" s="23"/>
      <c r="C261" s="28">
        <f>ROUND(13.6043,4)</f>
        <v>13.6043</v>
      </c>
      <c r="D261" s="28">
        <f>F261</f>
        <v>14.1539</v>
      </c>
      <c r="E261" s="28">
        <f>F261</f>
        <v>14.1539</v>
      </c>
      <c r="F261" s="28">
        <f>ROUND(14.1539,4)</f>
        <v>14.1539</v>
      </c>
      <c r="G261" s="25"/>
      <c r="H261" s="26"/>
    </row>
    <row r="262" spans="1:8" ht="12.75" customHeight="1">
      <c r="A262" s="23">
        <v>42937</v>
      </c>
      <c r="B262" s="23"/>
      <c r="C262" s="28">
        <f>ROUND(13.6043,4)</f>
        <v>13.6043</v>
      </c>
      <c r="D262" s="28">
        <f>F262</f>
        <v>14.1776</v>
      </c>
      <c r="E262" s="28">
        <f>F262</f>
        <v>14.1776</v>
      </c>
      <c r="F262" s="28">
        <f>ROUND(14.1776,4)</f>
        <v>14.1776</v>
      </c>
      <c r="G262" s="25"/>
      <c r="H262" s="26"/>
    </row>
    <row r="263" spans="1:8" ht="12.75" customHeight="1">
      <c r="A263" s="23">
        <v>43031</v>
      </c>
      <c r="B263" s="23"/>
      <c r="C263" s="28">
        <f>ROUND(13.6043,4)</f>
        <v>13.6043</v>
      </c>
      <c r="D263" s="28">
        <f>F263</f>
        <v>14.4269</v>
      </c>
      <c r="E263" s="28">
        <f>F263</f>
        <v>14.4269</v>
      </c>
      <c r="F263" s="28">
        <f>ROUND(14.4269,4)</f>
        <v>14.4269</v>
      </c>
      <c r="G263" s="25"/>
      <c r="H263" s="26"/>
    </row>
    <row r="264" spans="1:8" ht="12.75" customHeight="1">
      <c r="A264" s="23" t="s">
        <v>65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ROUND(1.0635,4)</f>
        <v>1.0635</v>
      </c>
      <c r="D265" s="28">
        <f>F265</f>
        <v>1.0637</v>
      </c>
      <c r="E265" s="28">
        <f>F265</f>
        <v>1.0637</v>
      </c>
      <c r="F265" s="28">
        <f>ROUND(1.0637,4)</f>
        <v>1.0637</v>
      </c>
      <c r="G265" s="25"/>
      <c r="H265" s="26"/>
    </row>
    <row r="266" spans="1:8" ht="12.75" customHeight="1">
      <c r="A266" s="23">
        <v>42807</v>
      </c>
      <c r="B266" s="23"/>
      <c r="C266" s="28">
        <f>ROUND(1.0635,4)</f>
        <v>1.0635</v>
      </c>
      <c r="D266" s="28">
        <f>F266</f>
        <v>1.0683</v>
      </c>
      <c r="E266" s="28">
        <f>F266</f>
        <v>1.0683</v>
      </c>
      <c r="F266" s="28">
        <f>ROUND(1.0683,4)</f>
        <v>1.0683</v>
      </c>
      <c r="G266" s="25"/>
      <c r="H266" s="26"/>
    </row>
    <row r="267" spans="1:8" ht="12.75" customHeight="1">
      <c r="A267" s="23">
        <v>42905</v>
      </c>
      <c r="B267" s="23"/>
      <c r="C267" s="28">
        <f>ROUND(1.0635,4)</f>
        <v>1.0635</v>
      </c>
      <c r="D267" s="28">
        <f>F267</f>
        <v>1.0736</v>
      </c>
      <c r="E267" s="28">
        <f>F267</f>
        <v>1.0736</v>
      </c>
      <c r="F267" s="28">
        <f>ROUND(1.0736,4)</f>
        <v>1.0736</v>
      </c>
      <c r="G267" s="25"/>
      <c r="H267" s="26"/>
    </row>
    <row r="268" spans="1:8" ht="12.75" customHeight="1">
      <c r="A268" s="23">
        <v>42996</v>
      </c>
      <c r="B268" s="23"/>
      <c r="C268" s="28">
        <f>ROUND(1.0635,4)</f>
        <v>1.0635</v>
      </c>
      <c r="D268" s="28">
        <f>F268</f>
        <v>1.0788</v>
      </c>
      <c r="E268" s="28">
        <f>F268</f>
        <v>1.0788</v>
      </c>
      <c r="F268" s="28">
        <f>ROUND(1.0788,4)</f>
        <v>1.0788</v>
      </c>
      <c r="G268" s="25"/>
      <c r="H268" s="26"/>
    </row>
    <row r="269" spans="1:8" ht="12.75" customHeight="1">
      <c r="A269" s="23" t="s">
        <v>66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ROUND(1.2721,4)</f>
        <v>1.2721</v>
      </c>
      <c r="D270" s="28">
        <f>F270</f>
        <v>1.2722</v>
      </c>
      <c r="E270" s="28">
        <f>F270</f>
        <v>1.2722</v>
      </c>
      <c r="F270" s="28">
        <f>ROUND(1.2722,4)</f>
        <v>1.2722</v>
      </c>
      <c r="G270" s="25"/>
      <c r="H270" s="26"/>
    </row>
    <row r="271" spans="1:8" ht="12.75" customHeight="1">
      <c r="A271" s="23">
        <v>42807</v>
      </c>
      <c r="B271" s="23"/>
      <c r="C271" s="28">
        <f>ROUND(1.2721,4)</f>
        <v>1.2721</v>
      </c>
      <c r="D271" s="28">
        <f>F271</f>
        <v>1.2751</v>
      </c>
      <c r="E271" s="28">
        <f>F271</f>
        <v>1.2751</v>
      </c>
      <c r="F271" s="28">
        <f>ROUND(1.2751,4)</f>
        <v>1.2751</v>
      </c>
      <c r="G271" s="25"/>
      <c r="H271" s="26"/>
    </row>
    <row r="272" spans="1:8" ht="12.75" customHeight="1">
      <c r="A272" s="23">
        <v>42905</v>
      </c>
      <c r="B272" s="23"/>
      <c r="C272" s="28">
        <f>ROUND(1.2721,4)</f>
        <v>1.2721</v>
      </c>
      <c r="D272" s="28">
        <f>F272</f>
        <v>1.278</v>
      </c>
      <c r="E272" s="28">
        <f>F272</f>
        <v>1.278</v>
      </c>
      <c r="F272" s="28">
        <f>ROUND(1.278,4)</f>
        <v>1.278</v>
      </c>
      <c r="G272" s="25"/>
      <c r="H272" s="26"/>
    </row>
    <row r="273" spans="1:8" ht="12.75" customHeight="1">
      <c r="A273" s="23">
        <v>42996</v>
      </c>
      <c r="B273" s="23"/>
      <c r="C273" s="28">
        <f>ROUND(1.2721,4)</f>
        <v>1.2721</v>
      </c>
      <c r="D273" s="28">
        <f>F273</f>
        <v>1.281</v>
      </c>
      <c r="E273" s="28">
        <f>F273</f>
        <v>1.281</v>
      </c>
      <c r="F273" s="28">
        <f>ROUND(1.281,4)</f>
        <v>1.281</v>
      </c>
      <c r="G273" s="25"/>
      <c r="H273" s="26"/>
    </row>
    <row r="274" spans="1:8" ht="12.75" customHeight="1">
      <c r="A274" s="23" t="s">
        <v>67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ROUND(10.22091059,4)</f>
        <v>10.2209</v>
      </c>
      <c r="D275" s="28">
        <f>F275</f>
        <v>10.2272</v>
      </c>
      <c r="E275" s="28">
        <f>F275</f>
        <v>10.2272</v>
      </c>
      <c r="F275" s="28">
        <f>ROUND(10.2272,4)</f>
        <v>10.2272</v>
      </c>
      <c r="G275" s="25"/>
      <c r="H275" s="26"/>
    </row>
    <row r="276" spans="1:8" ht="12.75" customHeight="1">
      <c r="A276" s="23">
        <v>42807</v>
      </c>
      <c r="B276" s="23"/>
      <c r="C276" s="28">
        <f>ROUND(10.22091059,4)</f>
        <v>10.2209</v>
      </c>
      <c r="D276" s="28">
        <f>F276</f>
        <v>10.3722</v>
      </c>
      <c r="E276" s="28">
        <f>F276</f>
        <v>10.3722</v>
      </c>
      <c r="F276" s="28">
        <f>ROUND(10.3722,4)</f>
        <v>10.3722</v>
      </c>
      <c r="G276" s="25"/>
      <c r="H276" s="26"/>
    </row>
    <row r="277" spans="1:8" ht="12.75" customHeight="1">
      <c r="A277" s="23">
        <v>42905</v>
      </c>
      <c r="B277" s="23"/>
      <c r="C277" s="28">
        <f>ROUND(10.22091059,4)</f>
        <v>10.2209</v>
      </c>
      <c r="D277" s="28">
        <f>F277</f>
        <v>10.5446</v>
      </c>
      <c r="E277" s="28">
        <f>F277</f>
        <v>10.5446</v>
      </c>
      <c r="F277" s="28">
        <f>ROUND(10.5446,4)</f>
        <v>10.5446</v>
      </c>
      <c r="G277" s="25"/>
      <c r="H277" s="26"/>
    </row>
    <row r="278" spans="1:8" ht="12.75" customHeight="1">
      <c r="A278" s="23">
        <v>42996</v>
      </c>
      <c r="B278" s="23"/>
      <c r="C278" s="28">
        <f>ROUND(10.22091059,4)</f>
        <v>10.2209</v>
      </c>
      <c r="D278" s="28">
        <f>F278</f>
        <v>10.7066</v>
      </c>
      <c r="E278" s="28">
        <f>F278</f>
        <v>10.7066</v>
      </c>
      <c r="F278" s="28">
        <f>ROUND(10.7066,4)</f>
        <v>10.7066</v>
      </c>
      <c r="G278" s="25"/>
      <c r="H278" s="26"/>
    </row>
    <row r="279" spans="1:8" ht="12.75" customHeight="1">
      <c r="A279" s="23">
        <v>43087</v>
      </c>
      <c r="B279" s="23"/>
      <c r="C279" s="28">
        <f>ROUND(10.22091059,4)</f>
        <v>10.2209</v>
      </c>
      <c r="D279" s="28">
        <f>F279</f>
        <v>10.8713</v>
      </c>
      <c r="E279" s="28">
        <f>F279</f>
        <v>10.8713</v>
      </c>
      <c r="F279" s="28">
        <f>ROUND(10.8713,4)</f>
        <v>10.8713</v>
      </c>
      <c r="G279" s="25"/>
      <c r="H279" s="26"/>
    </row>
    <row r="280" spans="1:8" ht="12.75" customHeight="1">
      <c r="A280" s="23">
        <v>43178</v>
      </c>
      <c r="B280" s="23"/>
      <c r="C280" s="28">
        <f>ROUND(10.22091059,4)</f>
        <v>10.2209</v>
      </c>
      <c r="D280" s="28">
        <f>F280</f>
        <v>11.0376</v>
      </c>
      <c r="E280" s="28">
        <f>F280</f>
        <v>11.0376</v>
      </c>
      <c r="F280" s="28">
        <f>ROUND(11.0376,4)</f>
        <v>11.0376</v>
      </c>
      <c r="G280" s="25"/>
      <c r="H280" s="26"/>
    </row>
    <row r="281" spans="1:8" ht="12.75" customHeight="1">
      <c r="A281" s="23">
        <v>43269</v>
      </c>
      <c r="B281" s="23"/>
      <c r="C281" s="28">
        <f>ROUND(10.22091059,4)</f>
        <v>10.2209</v>
      </c>
      <c r="D281" s="28">
        <f>F281</f>
        <v>11.2029</v>
      </c>
      <c r="E281" s="28">
        <f>F281</f>
        <v>11.2029</v>
      </c>
      <c r="F281" s="28">
        <f>ROUND(11.2029,4)</f>
        <v>11.2029</v>
      </c>
      <c r="G281" s="25"/>
      <c r="H281" s="26"/>
    </row>
    <row r="282" spans="1:8" ht="12.75" customHeight="1">
      <c r="A282" s="23" t="s">
        <v>68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ROUND(3.70386604955078,4)</f>
        <v>3.7039</v>
      </c>
      <c r="D283" s="28">
        <f>F283</f>
        <v>4.1016</v>
      </c>
      <c r="E283" s="28">
        <f>F283</f>
        <v>4.1016</v>
      </c>
      <c r="F283" s="28">
        <f>ROUND(4.1016,4)</f>
        <v>4.1016</v>
      </c>
      <c r="G283" s="25"/>
      <c r="H283" s="26"/>
    </row>
    <row r="284" spans="1:8" ht="12.75" customHeight="1">
      <c r="A284" s="23">
        <v>42807</v>
      </c>
      <c r="B284" s="23"/>
      <c r="C284" s="28">
        <f>ROUND(3.70386604955078,4)</f>
        <v>3.7039</v>
      </c>
      <c r="D284" s="28">
        <f>F284</f>
        <v>4.1682</v>
      </c>
      <c r="E284" s="28">
        <f>F284</f>
        <v>4.1682</v>
      </c>
      <c r="F284" s="28">
        <f>ROUND(4.1682,4)</f>
        <v>4.1682</v>
      </c>
      <c r="G284" s="25"/>
      <c r="H284" s="26"/>
    </row>
    <row r="285" spans="1:8" ht="12.75" customHeight="1">
      <c r="A285" s="23">
        <v>42905</v>
      </c>
      <c r="B285" s="23"/>
      <c r="C285" s="28">
        <f>ROUND(3.70386604955078,4)</f>
        <v>3.7039</v>
      </c>
      <c r="D285" s="28">
        <f>F285</f>
        <v>4.2325</v>
      </c>
      <c r="E285" s="28">
        <f>F285</f>
        <v>4.2325</v>
      </c>
      <c r="F285" s="28">
        <f>ROUND(4.2325,4)</f>
        <v>4.2325</v>
      </c>
      <c r="G285" s="25"/>
      <c r="H285" s="26"/>
    </row>
    <row r="286" spans="1:8" ht="12.75" customHeight="1">
      <c r="A286" s="23" t="s">
        <v>69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ROUND(1.278123985,4)</f>
        <v>1.2781</v>
      </c>
      <c r="D287" s="28">
        <f>F287</f>
        <v>1.2789</v>
      </c>
      <c r="E287" s="28">
        <f>F287</f>
        <v>1.2789</v>
      </c>
      <c r="F287" s="28">
        <f>ROUND(1.2789,4)</f>
        <v>1.2789</v>
      </c>
      <c r="G287" s="25"/>
      <c r="H287" s="26"/>
    </row>
    <row r="288" spans="1:8" ht="12.75" customHeight="1">
      <c r="A288" s="23">
        <v>42807</v>
      </c>
      <c r="B288" s="23"/>
      <c r="C288" s="28">
        <f>ROUND(1.278123985,4)</f>
        <v>1.2781</v>
      </c>
      <c r="D288" s="28">
        <f>F288</f>
        <v>1.2981</v>
      </c>
      <c r="E288" s="28">
        <f>F288</f>
        <v>1.2981</v>
      </c>
      <c r="F288" s="28">
        <f>ROUND(1.2981,4)</f>
        <v>1.2981</v>
      </c>
      <c r="G288" s="25"/>
      <c r="H288" s="26"/>
    </row>
    <row r="289" spans="1:8" ht="12.75" customHeight="1">
      <c r="A289" s="23">
        <v>42905</v>
      </c>
      <c r="B289" s="23"/>
      <c r="C289" s="28">
        <f>ROUND(1.278123985,4)</f>
        <v>1.2781</v>
      </c>
      <c r="D289" s="28">
        <f>F289</f>
        <v>1.31</v>
      </c>
      <c r="E289" s="28">
        <f>F289</f>
        <v>1.31</v>
      </c>
      <c r="F289" s="28">
        <f>ROUND(1.31,4)</f>
        <v>1.31</v>
      </c>
      <c r="G289" s="25"/>
      <c r="H289" s="26"/>
    </row>
    <row r="290" spans="1:8" ht="12.75" customHeight="1">
      <c r="A290" s="23">
        <v>42996</v>
      </c>
      <c r="B290" s="23"/>
      <c r="C290" s="28">
        <f>ROUND(1.278123985,4)</f>
        <v>1.2781</v>
      </c>
      <c r="D290" s="28">
        <f>F290</f>
        <v>1.3243</v>
      </c>
      <c r="E290" s="28">
        <f>F290</f>
        <v>1.3243</v>
      </c>
      <c r="F290" s="28">
        <f>ROUND(1.3243,4)</f>
        <v>1.3243</v>
      </c>
      <c r="G290" s="25"/>
      <c r="H290" s="26"/>
    </row>
    <row r="291" spans="1:8" ht="12.75" customHeight="1">
      <c r="A291" s="23" t="s">
        <v>70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ROUND(10.3730842546702,4)</f>
        <v>10.3731</v>
      </c>
      <c r="D292" s="28">
        <f>F292</f>
        <v>10.381</v>
      </c>
      <c r="E292" s="28">
        <f>F292</f>
        <v>10.381</v>
      </c>
      <c r="F292" s="28">
        <f>ROUND(10.381,4)</f>
        <v>10.381</v>
      </c>
      <c r="G292" s="25"/>
      <c r="H292" s="26"/>
    </row>
    <row r="293" spans="1:8" ht="12.75" customHeight="1">
      <c r="A293" s="23">
        <v>42807</v>
      </c>
      <c r="B293" s="23"/>
      <c r="C293" s="28">
        <f>ROUND(10.3730842546702,4)</f>
        <v>10.3731</v>
      </c>
      <c r="D293" s="28">
        <f>F293</f>
        <v>10.561</v>
      </c>
      <c r="E293" s="28">
        <f>F293</f>
        <v>10.561</v>
      </c>
      <c r="F293" s="28">
        <f>ROUND(10.561,4)</f>
        <v>10.561</v>
      </c>
      <c r="G293" s="25"/>
      <c r="H293" s="26"/>
    </row>
    <row r="294" spans="1:8" ht="12.75" customHeight="1">
      <c r="A294" s="23">
        <v>42905</v>
      </c>
      <c r="B294" s="23"/>
      <c r="C294" s="28">
        <f>ROUND(10.3730842546702,4)</f>
        <v>10.3731</v>
      </c>
      <c r="D294" s="28">
        <f>F294</f>
        <v>10.7722</v>
      </c>
      <c r="E294" s="28">
        <f>F294</f>
        <v>10.7722</v>
      </c>
      <c r="F294" s="28">
        <f>ROUND(10.7722,4)</f>
        <v>10.7722</v>
      </c>
      <c r="G294" s="25"/>
      <c r="H294" s="26"/>
    </row>
    <row r="295" spans="1:8" ht="12.75" customHeight="1">
      <c r="A295" s="23">
        <v>42996</v>
      </c>
      <c r="B295" s="23"/>
      <c r="C295" s="28">
        <f>ROUND(10.3730842546702,4)</f>
        <v>10.3731</v>
      </c>
      <c r="D295" s="28">
        <f>F295</f>
        <v>10.9683</v>
      </c>
      <c r="E295" s="28">
        <f>F295</f>
        <v>10.9683</v>
      </c>
      <c r="F295" s="28">
        <f>ROUND(10.9683,4)</f>
        <v>10.9683</v>
      </c>
      <c r="G295" s="25"/>
      <c r="H295" s="26"/>
    </row>
    <row r="296" spans="1:8" ht="12.75" customHeight="1">
      <c r="A296" s="23" t="s">
        <v>71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ROUND(1.96644566740333,4)</f>
        <v>1.9664</v>
      </c>
      <c r="D297" s="28">
        <f>F297</f>
        <v>1.965</v>
      </c>
      <c r="E297" s="28">
        <f>F297</f>
        <v>1.965</v>
      </c>
      <c r="F297" s="28">
        <f>ROUND(1.965,4)</f>
        <v>1.965</v>
      </c>
      <c r="G297" s="25"/>
      <c r="H297" s="26"/>
    </row>
    <row r="298" spans="1:8" ht="12.75" customHeight="1">
      <c r="A298" s="23">
        <v>42807</v>
      </c>
      <c r="B298" s="23"/>
      <c r="C298" s="28">
        <f>ROUND(1.96644566740333,4)</f>
        <v>1.9664</v>
      </c>
      <c r="D298" s="28">
        <f>F298</f>
        <v>1.9715</v>
      </c>
      <c r="E298" s="28">
        <f>F298</f>
        <v>1.9715</v>
      </c>
      <c r="F298" s="28">
        <f>ROUND(1.9715,4)</f>
        <v>1.9715</v>
      </c>
      <c r="G298" s="25"/>
      <c r="H298" s="26"/>
    </row>
    <row r="299" spans="1:8" ht="12.75" customHeight="1">
      <c r="A299" s="23">
        <v>42905</v>
      </c>
      <c r="B299" s="23"/>
      <c r="C299" s="28">
        <f>ROUND(1.96644566740333,4)</f>
        <v>1.9664</v>
      </c>
      <c r="D299" s="28">
        <f>F299</f>
        <v>1.9882</v>
      </c>
      <c r="E299" s="28">
        <f>F299</f>
        <v>1.9882</v>
      </c>
      <c r="F299" s="28">
        <f>ROUND(1.9882,4)</f>
        <v>1.9882</v>
      </c>
      <c r="G299" s="25"/>
      <c r="H299" s="26"/>
    </row>
    <row r="300" spans="1:8" ht="12.75" customHeight="1">
      <c r="A300" s="23">
        <v>42996</v>
      </c>
      <c r="B300" s="23"/>
      <c r="C300" s="28">
        <f>ROUND(1.96644566740333,4)</f>
        <v>1.9664</v>
      </c>
      <c r="D300" s="28">
        <f>F300</f>
        <v>2.0052</v>
      </c>
      <c r="E300" s="28">
        <f>F300</f>
        <v>2.0052</v>
      </c>
      <c r="F300" s="28">
        <f>ROUND(2.0052,4)</f>
        <v>2.0052</v>
      </c>
      <c r="G300" s="25"/>
      <c r="H300" s="26"/>
    </row>
    <row r="301" spans="1:8" ht="12.75" customHeight="1">
      <c r="A301" s="23" t="s">
        <v>72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ROUND(1.94538902632595,4)</f>
        <v>1.9454</v>
      </c>
      <c r="D302" s="28">
        <f>F302</f>
        <v>1.9488</v>
      </c>
      <c r="E302" s="28">
        <f>F302</f>
        <v>1.9488</v>
      </c>
      <c r="F302" s="28">
        <f>ROUND(1.9488,4)</f>
        <v>1.9488</v>
      </c>
      <c r="G302" s="25"/>
      <c r="H302" s="26"/>
    </row>
    <row r="303" spans="1:8" ht="12.75" customHeight="1">
      <c r="A303" s="23">
        <v>42807</v>
      </c>
      <c r="B303" s="23"/>
      <c r="C303" s="28">
        <f>ROUND(1.94538902632595,4)</f>
        <v>1.9454</v>
      </c>
      <c r="D303" s="28">
        <f>F303</f>
        <v>1.989</v>
      </c>
      <c r="E303" s="28">
        <f>F303</f>
        <v>1.989</v>
      </c>
      <c r="F303" s="28">
        <f>ROUND(1.989,4)</f>
        <v>1.989</v>
      </c>
      <c r="G303" s="25"/>
      <c r="H303" s="26"/>
    </row>
    <row r="304" spans="1:8" ht="12.75" customHeight="1">
      <c r="A304" s="23">
        <v>42905</v>
      </c>
      <c r="B304" s="23"/>
      <c r="C304" s="28">
        <f>ROUND(1.94538902632595,4)</f>
        <v>1.9454</v>
      </c>
      <c r="D304" s="28">
        <f>F304</f>
        <v>2.037</v>
      </c>
      <c r="E304" s="28">
        <f>F304</f>
        <v>2.037</v>
      </c>
      <c r="F304" s="28">
        <f>ROUND(2.037,4)</f>
        <v>2.037</v>
      </c>
      <c r="G304" s="25"/>
      <c r="H304" s="26"/>
    </row>
    <row r="305" spans="1:8" ht="12.75" customHeight="1">
      <c r="A305" s="23">
        <v>42996</v>
      </c>
      <c r="B305" s="23"/>
      <c r="C305" s="28">
        <f>ROUND(1.94538902632595,4)</f>
        <v>1.9454</v>
      </c>
      <c r="D305" s="28">
        <f>F305</f>
        <v>2.0827</v>
      </c>
      <c r="E305" s="28">
        <f>F305</f>
        <v>2.0827</v>
      </c>
      <c r="F305" s="28">
        <f>ROUND(2.0827,4)</f>
        <v>2.0827</v>
      </c>
      <c r="G305" s="25"/>
      <c r="H305" s="26"/>
    </row>
    <row r="306" spans="1:8" ht="12.75" customHeight="1">
      <c r="A306" s="23" t="s">
        <v>73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ROUND(14.46817305,4)</f>
        <v>14.4682</v>
      </c>
      <c r="D307" s="28">
        <f>F307</f>
        <v>14.4806</v>
      </c>
      <c r="E307" s="28">
        <f>F307</f>
        <v>14.4806</v>
      </c>
      <c r="F307" s="28">
        <f>ROUND(14.4806,4)</f>
        <v>14.4806</v>
      </c>
      <c r="G307" s="25"/>
      <c r="H307" s="26"/>
    </row>
    <row r="308" spans="1:8" ht="12.75" customHeight="1">
      <c r="A308" s="23">
        <v>42807</v>
      </c>
      <c r="B308" s="23"/>
      <c r="C308" s="28">
        <f>ROUND(14.46817305,4)</f>
        <v>14.4682</v>
      </c>
      <c r="D308" s="28">
        <f>F308</f>
        <v>14.7787</v>
      </c>
      <c r="E308" s="28">
        <f>F308</f>
        <v>14.7787</v>
      </c>
      <c r="F308" s="28">
        <f>ROUND(14.7787,4)</f>
        <v>14.7787</v>
      </c>
      <c r="G308" s="25"/>
      <c r="H308" s="26"/>
    </row>
    <row r="309" spans="1:8" ht="12.75" customHeight="1">
      <c r="A309" s="23">
        <v>42905</v>
      </c>
      <c r="B309" s="23"/>
      <c r="C309" s="28">
        <f>ROUND(14.46817305,4)</f>
        <v>14.4682</v>
      </c>
      <c r="D309" s="28">
        <f>F309</f>
        <v>15.1298</v>
      </c>
      <c r="E309" s="28">
        <f>F309</f>
        <v>15.1298</v>
      </c>
      <c r="F309" s="28">
        <f>ROUND(15.1298,4)</f>
        <v>15.1298</v>
      </c>
      <c r="G309" s="25"/>
      <c r="H309" s="26"/>
    </row>
    <row r="310" spans="1:8" ht="12.75" customHeight="1">
      <c r="A310" s="23">
        <v>42996</v>
      </c>
      <c r="B310" s="23"/>
      <c r="C310" s="28">
        <f>ROUND(14.46817305,4)</f>
        <v>14.4682</v>
      </c>
      <c r="D310" s="28">
        <f>F310</f>
        <v>15.4634</v>
      </c>
      <c r="E310" s="28">
        <f>F310</f>
        <v>15.4634</v>
      </c>
      <c r="F310" s="28">
        <f>ROUND(15.4634,4)</f>
        <v>15.4634</v>
      </c>
      <c r="G310" s="25"/>
      <c r="H310" s="26"/>
    </row>
    <row r="311" spans="1:8" ht="12.75" customHeight="1">
      <c r="A311" s="23">
        <v>43087</v>
      </c>
      <c r="B311" s="23"/>
      <c r="C311" s="28">
        <f>ROUND(14.46817305,4)</f>
        <v>14.4682</v>
      </c>
      <c r="D311" s="28">
        <f>F311</f>
        <v>15.8055</v>
      </c>
      <c r="E311" s="28">
        <f>F311</f>
        <v>15.8055</v>
      </c>
      <c r="F311" s="28">
        <f>ROUND(15.8055,4)</f>
        <v>15.8055</v>
      </c>
      <c r="G311" s="25"/>
      <c r="H311" s="26"/>
    </row>
    <row r="312" spans="1:8" ht="12.75" customHeight="1">
      <c r="A312" s="23">
        <v>43178</v>
      </c>
      <c r="B312" s="23"/>
      <c r="C312" s="28">
        <f>ROUND(14.46817305,4)</f>
        <v>14.4682</v>
      </c>
      <c r="D312" s="28">
        <f>F312</f>
        <v>16.1195</v>
      </c>
      <c r="E312" s="28">
        <f>F312</f>
        <v>16.1195</v>
      </c>
      <c r="F312" s="28">
        <f>ROUND(16.1195,4)</f>
        <v>16.1195</v>
      </c>
      <c r="G312" s="25"/>
      <c r="H312" s="26"/>
    </row>
    <row r="313" spans="1:8" ht="12.75" customHeight="1">
      <c r="A313" s="23">
        <v>43269</v>
      </c>
      <c r="B313" s="23"/>
      <c r="C313" s="28">
        <f>ROUND(14.46817305,4)</f>
        <v>14.4682</v>
      </c>
      <c r="D313" s="28">
        <f>F313</f>
        <v>16.5223</v>
      </c>
      <c r="E313" s="28">
        <f>F313</f>
        <v>16.5223</v>
      </c>
      <c r="F313" s="28">
        <f>ROUND(16.5223,4)</f>
        <v>16.5223</v>
      </c>
      <c r="G313" s="25"/>
      <c r="H313" s="26"/>
    </row>
    <row r="314" spans="1:8" ht="12.75" customHeight="1">
      <c r="A314" s="23" t="s">
        <v>74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ROUND(13.4522891327994,4)</f>
        <v>13.4523</v>
      </c>
      <c r="D315" s="28">
        <f>F315</f>
        <v>13.4645</v>
      </c>
      <c r="E315" s="28">
        <f>F315</f>
        <v>13.4645</v>
      </c>
      <c r="F315" s="28">
        <f>ROUND(13.4645,4)</f>
        <v>13.4645</v>
      </c>
      <c r="G315" s="25"/>
      <c r="H315" s="26"/>
    </row>
    <row r="316" spans="1:8" ht="12.75" customHeight="1">
      <c r="A316" s="23">
        <v>42807</v>
      </c>
      <c r="B316" s="23"/>
      <c r="C316" s="28">
        <f>ROUND(13.4522891327994,4)</f>
        <v>13.4523</v>
      </c>
      <c r="D316" s="28">
        <f>F316</f>
        <v>13.7572</v>
      </c>
      <c r="E316" s="28">
        <f>F316</f>
        <v>13.7572</v>
      </c>
      <c r="F316" s="28">
        <f>ROUND(13.7572,4)</f>
        <v>13.7572</v>
      </c>
      <c r="G316" s="25"/>
      <c r="H316" s="26"/>
    </row>
    <row r="317" spans="1:8" ht="12.75" customHeight="1">
      <c r="A317" s="23">
        <v>42905</v>
      </c>
      <c r="B317" s="23"/>
      <c r="C317" s="28">
        <f>ROUND(13.4522891327994,4)</f>
        <v>13.4523</v>
      </c>
      <c r="D317" s="28">
        <f>F317</f>
        <v>14.1033</v>
      </c>
      <c r="E317" s="28">
        <f>F317</f>
        <v>14.1033</v>
      </c>
      <c r="F317" s="28">
        <f>ROUND(14.1033,4)</f>
        <v>14.1033</v>
      </c>
      <c r="G317" s="25"/>
      <c r="H317" s="26"/>
    </row>
    <row r="318" spans="1:8" ht="12.75" customHeight="1">
      <c r="A318" s="23">
        <v>42996</v>
      </c>
      <c r="B318" s="23"/>
      <c r="C318" s="28">
        <f>ROUND(13.4522891327994,4)</f>
        <v>13.4523</v>
      </c>
      <c r="D318" s="28">
        <f>F318</f>
        <v>14.4333</v>
      </c>
      <c r="E318" s="28">
        <f>F318</f>
        <v>14.4333</v>
      </c>
      <c r="F318" s="28">
        <f>ROUND(14.4333,4)</f>
        <v>14.4333</v>
      </c>
      <c r="G318" s="25"/>
      <c r="H318" s="26"/>
    </row>
    <row r="319" spans="1:8" ht="12.75" customHeight="1">
      <c r="A319" s="23">
        <v>43087</v>
      </c>
      <c r="B319" s="23"/>
      <c r="C319" s="28">
        <f>ROUND(13.4522891327994,4)</f>
        <v>13.4523</v>
      </c>
      <c r="D319" s="28">
        <f>F319</f>
        <v>14.7695</v>
      </c>
      <c r="E319" s="28">
        <f>F319</f>
        <v>14.7695</v>
      </c>
      <c r="F319" s="28">
        <f>ROUND(14.7695,4)</f>
        <v>14.7695</v>
      </c>
      <c r="G319" s="25"/>
      <c r="H319" s="26"/>
    </row>
    <row r="320" spans="1:8" ht="12.75" customHeight="1">
      <c r="A320" s="23" t="s">
        <v>75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ROUND(17.30603003,4)</f>
        <v>17.306</v>
      </c>
      <c r="D321" s="28">
        <f>F321</f>
        <v>17.3194</v>
      </c>
      <c r="E321" s="28">
        <f>F321</f>
        <v>17.3194</v>
      </c>
      <c r="F321" s="28">
        <f>ROUND(17.3194,4)</f>
        <v>17.3194</v>
      </c>
      <c r="G321" s="25"/>
      <c r="H321" s="26"/>
    </row>
    <row r="322" spans="1:8" ht="12.75" customHeight="1">
      <c r="A322" s="23">
        <v>42807</v>
      </c>
      <c r="B322" s="23"/>
      <c r="C322" s="28">
        <f>ROUND(17.30603003,4)</f>
        <v>17.306</v>
      </c>
      <c r="D322" s="28">
        <f>F322</f>
        <v>17.6388</v>
      </c>
      <c r="E322" s="28">
        <f>F322</f>
        <v>17.6388</v>
      </c>
      <c r="F322" s="28">
        <f>ROUND(17.6388,4)</f>
        <v>17.6388</v>
      </c>
      <c r="G322" s="25"/>
      <c r="H322" s="26"/>
    </row>
    <row r="323" spans="1:8" ht="12.75" customHeight="1">
      <c r="A323" s="23">
        <v>42905</v>
      </c>
      <c r="B323" s="23"/>
      <c r="C323" s="28">
        <f>ROUND(17.30603003,4)</f>
        <v>17.306</v>
      </c>
      <c r="D323" s="28">
        <f>F323</f>
        <v>18.011</v>
      </c>
      <c r="E323" s="28">
        <f>F323</f>
        <v>18.011</v>
      </c>
      <c r="F323" s="28">
        <f>ROUND(18.011,4)</f>
        <v>18.011</v>
      </c>
      <c r="G323" s="25"/>
      <c r="H323" s="26"/>
    </row>
    <row r="324" spans="1:8" ht="12.75" customHeight="1">
      <c r="A324" s="23">
        <v>42996</v>
      </c>
      <c r="B324" s="23"/>
      <c r="C324" s="28">
        <f>ROUND(17.30603003,4)</f>
        <v>17.306</v>
      </c>
      <c r="D324" s="28">
        <f>F324</f>
        <v>18.3612</v>
      </c>
      <c r="E324" s="28">
        <f>F324</f>
        <v>18.3612</v>
      </c>
      <c r="F324" s="28">
        <f>ROUND(18.3612,4)</f>
        <v>18.3612</v>
      </c>
      <c r="G324" s="25"/>
      <c r="H324" s="26"/>
    </row>
    <row r="325" spans="1:8" ht="12.75" customHeight="1">
      <c r="A325" s="23">
        <v>43087</v>
      </c>
      <c r="B325" s="23"/>
      <c r="C325" s="28">
        <f>ROUND(17.30603003,4)</f>
        <v>17.306</v>
      </c>
      <c r="D325" s="28">
        <f>F325</f>
        <v>18.719</v>
      </c>
      <c r="E325" s="28">
        <f>F325</f>
        <v>18.719</v>
      </c>
      <c r="F325" s="28">
        <f>ROUND(18.719,4)</f>
        <v>18.719</v>
      </c>
      <c r="G325" s="25"/>
      <c r="H325" s="26"/>
    </row>
    <row r="326" spans="1:8" ht="12.75" customHeight="1">
      <c r="A326" s="23">
        <v>43178</v>
      </c>
      <c r="B326" s="23"/>
      <c r="C326" s="28">
        <f>ROUND(17.30603003,4)</f>
        <v>17.306</v>
      </c>
      <c r="D326" s="28">
        <f>F326</f>
        <v>19.0845</v>
      </c>
      <c r="E326" s="28">
        <f>F326</f>
        <v>19.0845</v>
      </c>
      <c r="F326" s="28">
        <f>ROUND(19.0845,4)</f>
        <v>19.0845</v>
      </c>
      <c r="G326" s="25"/>
      <c r="H326" s="26"/>
    </row>
    <row r="327" spans="1:8" ht="12.75" customHeight="1">
      <c r="A327" s="23">
        <v>43269</v>
      </c>
      <c r="B327" s="23"/>
      <c r="C327" s="28">
        <f>ROUND(17.30603003,4)</f>
        <v>17.306</v>
      </c>
      <c r="D327" s="28">
        <f>F327</f>
        <v>19.1362</v>
      </c>
      <c r="E327" s="28">
        <f>F327</f>
        <v>19.1362</v>
      </c>
      <c r="F327" s="28">
        <f>ROUND(19.1362,4)</f>
        <v>19.1362</v>
      </c>
      <c r="G327" s="25"/>
      <c r="H327" s="26"/>
    </row>
    <row r="328" spans="1:8" ht="12.75" customHeight="1">
      <c r="A328" s="23" t="s">
        <v>76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ROUND(1.75383207209065,4)</f>
        <v>1.7538</v>
      </c>
      <c r="D329" s="28">
        <f>F329</f>
        <v>1.7551</v>
      </c>
      <c r="E329" s="28">
        <f>F329</f>
        <v>1.7551</v>
      </c>
      <c r="F329" s="28">
        <f>ROUND(1.7551,4)</f>
        <v>1.7551</v>
      </c>
      <c r="G329" s="25"/>
      <c r="H329" s="26"/>
    </row>
    <row r="330" spans="1:8" ht="12.75" customHeight="1">
      <c r="A330" s="23">
        <v>42807</v>
      </c>
      <c r="B330" s="23"/>
      <c r="C330" s="28">
        <f>ROUND(1.75383207209065,4)</f>
        <v>1.7538</v>
      </c>
      <c r="D330" s="28">
        <f>F330</f>
        <v>1.7831</v>
      </c>
      <c r="E330" s="28">
        <f>F330</f>
        <v>1.7831</v>
      </c>
      <c r="F330" s="28">
        <f>ROUND(1.7831,4)</f>
        <v>1.7831</v>
      </c>
      <c r="G330" s="25"/>
      <c r="H330" s="26"/>
    </row>
    <row r="331" spans="1:8" ht="12.75" customHeight="1">
      <c r="A331" s="23">
        <v>42905</v>
      </c>
      <c r="B331" s="23"/>
      <c r="C331" s="28">
        <f>ROUND(1.75383207209065,4)</f>
        <v>1.7538</v>
      </c>
      <c r="D331" s="28">
        <f>F331</f>
        <v>1.8157</v>
      </c>
      <c r="E331" s="28">
        <f>F331</f>
        <v>1.8157</v>
      </c>
      <c r="F331" s="28">
        <f>ROUND(1.8157,4)</f>
        <v>1.8157</v>
      </c>
      <c r="G331" s="25"/>
      <c r="H331" s="26"/>
    </row>
    <row r="332" spans="1:8" ht="12.75" customHeight="1">
      <c r="A332" s="23">
        <v>42996</v>
      </c>
      <c r="B332" s="23"/>
      <c r="C332" s="28">
        <f>ROUND(1.75383207209065,4)</f>
        <v>1.7538</v>
      </c>
      <c r="D332" s="28">
        <f>F332</f>
        <v>1.8456</v>
      </c>
      <c r="E332" s="28">
        <f>F332</f>
        <v>1.8456</v>
      </c>
      <c r="F332" s="28">
        <f>ROUND(1.8456,4)</f>
        <v>1.8456</v>
      </c>
      <c r="G332" s="25"/>
      <c r="H332" s="26"/>
    </row>
    <row r="333" spans="1:8" ht="12.75" customHeight="1">
      <c r="A333" s="23" t="s">
        <v>77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ROUND(0.118121592053624,6)</f>
        <v>0.118122</v>
      </c>
      <c r="D334" s="30">
        <f>F334</f>
        <v>0.118219</v>
      </c>
      <c r="E334" s="30">
        <f>F334</f>
        <v>0.118219</v>
      </c>
      <c r="F334" s="30">
        <f>ROUND(0.118219,6)</f>
        <v>0.118219</v>
      </c>
      <c r="G334" s="25"/>
      <c r="H334" s="26"/>
    </row>
    <row r="335" spans="1:8" ht="12.75" customHeight="1">
      <c r="A335" s="23">
        <v>42807</v>
      </c>
      <c r="B335" s="23"/>
      <c r="C335" s="30">
        <f>ROUND(0.118121592053624,6)</f>
        <v>0.118122</v>
      </c>
      <c r="D335" s="30">
        <f>F335</f>
        <v>0.120641</v>
      </c>
      <c r="E335" s="30">
        <f>F335</f>
        <v>0.120641</v>
      </c>
      <c r="F335" s="30">
        <f>ROUND(0.120641,6)</f>
        <v>0.120641</v>
      </c>
      <c r="G335" s="25"/>
      <c r="H335" s="26"/>
    </row>
    <row r="336" spans="1:8" ht="12.75" customHeight="1">
      <c r="A336" s="23">
        <v>42905</v>
      </c>
      <c r="B336" s="23"/>
      <c r="C336" s="30">
        <f>ROUND(0.118121592053624,6)</f>
        <v>0.118122</v>
      </c>
      <c r="D336" s="30">
        <f>F336</f>
        <v>0.123528</v>
      </c>
      <c r="E336" s="30">
        <f>F336</f>
        <v>0.123528</v>
      </c>
      <c r="F336" s="30">
        <f>ROUND(0.123528,6)</f>
        <v>0.123528</v>
      </c>
      <c r="G336" s="25"/>
      <c r="H336" s="26"/>
    </row>
    <row r="337" spans="1:8" ht="12.75" customHeight="1">
      <c r="A337" s="23">
        <v>42996</v>
      </c>
      <c r="B337" s="23"/>
      <c r="C337" s="30">
        <f>ROUND(0.118121592053624,6)</f>
        <v>0.118122</v>
      </c>
      <c r="D337" s="30">
        <f>F337</f>
        <v>0.126251</v>
      </c>
      <c r="E337" s="30">
        <f>F337</f>
        <v>0.126251</v>
      </c>
      <c r="F337" s="30">
        <f>ROUND(0.126251,6)</f>
        <v>0.126251</v>
      </c>
      <c r="G337" s="25"/>
      <c r="H337" s="26"/>
    </row>
    <row r="338" spans="1:8" ht="12.75" customHeight="1">
      <c r="A338" s="23">
        <v>43087</v>
      </c>
      <c r="B338" s="23"/>
      <c r="C338" s="30">
        <f>ROUND(0.118121592053624,6)</f>
        <v>0.118122</v>
      </c>
      <c r="D338" s="30">
        <f>F338</f>
        <v>0.129058</v>
      </c>
      <c r="E338" s="30">
        <f>F338</f>
        <v>0.129058</v>
      </c>
      <c r="F338" s="30">
        <f>ROUND(0.129058,6)</f>
        <v>0.129058</v>
      </c>
      <c r="G338" s="25"/>
      <c r="H338" s="26"/>
    </row>
    <row r="339" spans="1:8" ht="12.75" customHeight="1">
      <c r="A339" s="23" t="s">
        <v>78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ROUND(0.133279711736566,4)</f>
        <v>0.1333</v>
      </c>
      <c r="D340" s="28">
        <f>F340</f>
        <v>0.1333</v>
      </c>
      <c r="E340" s="28">
        <f>F340</f>
        <v>0.1333</v>
      </c>
      <c r="F340" s="28">
        <f>ROUND(0.1333,4)</f>
        <v>0.1333</v>
      </c>
      <c r="G340" s="25"/>
      <c r="H340" s="26"/>
    </row>
    <row r="341" spans="1:8" ht="12.75" customHeight="1">
      <c r="A341" s="23">
        <v>42807</v>
      </c>
      <c r="B341" s="23"/>
      <c r="C341" s="28">
        <f>ROUND(0.133279711736566,4)</f>
        <v>0.1333</v>
      </c>
      <c r="D341" s="28">
        <f>F341</f>
        <v>0.1327</v>
      </c>
      <c r="E341" s="28">
        <f>F341</f>
        <v>0.1327</v>
      </c>
      <c r="F341" s="28">
        <f>ROUND(0.1327,4)</f>
        <v>0.1327</v>
      </c>
      <c r="G341" s="25"/>
      <c r="H341" s="26"/>
    </row>
    <row r="342" spans="1:8" ht="12.75" customHeight="1">
      <c r="A342" s="23">
        <v>42905</v>
      </c>
      <c r="B342" s="23"/>
      <c r="C342" s="28">
        <f>ROUND(0.133279711736566,4)</f>
        <v>0.1333</v>
      </c>
      <c r="D342" s="28">
        <f>F342</f>
        <v>0.1325</v>
      </c>
      <c r="E342" s="28">
        <f>F342</f>
        <v>0.1325</v>
      </c>
      <c r="F342" s="28">
        <f>ROUND(0.1325,4)</f>
        <v>0.1325</v>
      </c>
      <c r="G342" s="25"/>
      <c r="H342" s="26"/>
    </row>
    <row r="343" spans="1:8" ht="12.75" customHeight="1">
      <c r="A343" s="23">
        <v>42996</v>
      </c>
      <c r="B343" s="23"/>
      <c r="C343" s="28">
        <f>ROUND(0.133279711736566,4)</f>
        <v>0.1333</v>
      </c>
      <c r="D343" s="28">
        <f>F343</f>
        <v>0.1322</v>
      </c>
      <c r="E343" s="28">
        <f>F343</f>
        <v>0.1322</v>
      </c>
      <c r="F343" s="28">
        <f>ROUND(0.1322,4)</f>
        <v>0.1322</v>
      </c>
      <c r="G343" s="25"/>
      <c r="H343" s="26"/>
    </row>
    <row r="344" spans="1:8" ht="12.75" customHeight="1">
      <c r="A344" s="23" t="s">
        <v>79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80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ROUND(9.82638589,4)</f>
        <v>9.8264</v>
      </c>
      <c r="D350" s="28">
        <f>F350</f>
        <v>9.8309</v>
      </c>
      <c r="E350" s="28">
        <f>F350</f>
        <v>9.8309</v>
      </c>
      <c r="F350" s="28">
        <f>ROUND(9.8309,4)</f>
        <v>9.8309</v>
      </c>
      <c r="G350" s="25"/>
      <c r="H350" s="26"/>
    </row>
    <row r="351" spans="1:8" ht="12.75" customHeight="1">
      <c r="A351" s="23">
        <v>42807</v>
      </c>
      <c r="B351" s="23"/>
      <c r="C351" s="28">
        <f>ROUND(9.82638589,4)</f>
        <v>9.8264</v>
      </c>
      <c r="D351" s="28">
        <f>F351</f>
        <v>9.9647</v>
      </c>
      <c r="E351" s="28">
        <f>F351</f>
        <v>9.9647</v>
      </c>
      <c r="F351" s="28">
        <f>ROUND(9.9647,4)</f>
        <v>9.9647</v>
      </c>
      <c r="G351" s="25"/>
      <c r="H351" s="26"/>
    </row>
    <row r="352" spans="1:8" ht="12.75" customHeight="1">
      <c r="A352" s="23">
        <v>42905</v>
      </c>
      <c r="B352" s="23"/>
      <c r="C352" s="28">
        <f>ROUND(9.82638589,4)</f>
        <v>9.8264</v>
      </c>
      <c r="D352" s="28">
        <f>F352</f>
        <v>10.1222</v>
      </c>
      <c r="E352" s="28">
        <f>F352</f>
        <v>10.1222</v>
      </c>
      <c r="F352" s="28">
        <f>ROUND(10.1222,4)</f>
        <v>10.1222</v>
      </c>
      <c r="G352" s="25"/>
      <c r="H352" s="26"/>
    </row>
    <row r="353" spans="1:8" ht="12.75" customHeight="1">
      <c r="A353" s="23">
        <v>42996</v>
      </c>
      <c r="B353" s="23"/>
      <c r="C353" s="28">
        <f>ROUND(9.82638589,4)</f>
        <v>9.8264</v>
      </c>
      <c r="D353" s="28">
        <f>F353</f>
        <v>10.2679</v>
      </c>
      <c r="E353" s="28">
        <f>F353</f>
        <v>10.2679</v>
      </c>
      <c r="F353" s="28">
        <f>ROUND(10.2679,4)</f>
        <v>10.2679</v>
      </c>
      <c r="G353" s="25"/>
      <c r="H353" s="26"/>
    </row>
    <row r="354" spans="1:8" ht="12.75" customHeight="1">
      <c r="A354" s="23" t="s">
        <v>81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ROUND(9.5522398539531,4)</f>
        <v>9.5522</v>
      </c>
      <c r="D355" s="28">
        <f>F355</f>
        <v>9.5589</v>
      </c>
      <c r="E355" s="28">
        <f>F355</f>
        <v>9.5589</v>
      </c>
      <c r="F355" s="28">
        <f>ROUND(9.5589,4)</f>
        <v>9.5589</v>
      </c>
      <c r="G355" s="25"/>
      <c r="H355" s="26"/>
    </row>
    <row r="356" spans="1:8" ht="12.75" customHeight="1">
      <c r="A356" s="23">
        <v>42807</v>
      </c>
      <c r="B356" s="23"/>
      <c r="C356" s="28">
        <f>ROUND(9.5522398539531,4)</f>
        <v>9.5522</v>
      </c>
      <c r="D356" s="28">
        <f>F356</f>
        <v>9.7122</v>
      </c>
      <c r="E356" s="28">
        <f>F356</f>
        <v>9.7122</v>
      </c>
      <c r="F356" s="28">
        <f>ROUND(9.7122,4)</f>
        <v>9.7122</v>
      </c>
      <c r="G356" s="25"/>
      <c r="H356" s="26"/>
    </row>
    <row r="357" spans="1:8" ht="12.75" customHeight="1">
      <c r="A357" s="23">
        <v>42905</v>
      </c>
      <c r="B357" s="23"/>
      <c r="C357" s="28">
        <f>ROUND(9.5522398539531,4)</f>
        <v>9.5522</v>
      </c>
      <c r="D357" s="28">
        <f>F357</f>
        <v>9.8937</v>
      </c>
      <c r="E357" s="28">
        <f>F357</f>
        <v>9.8937</v>
      </c>
      <c r="F357" s="28">
        <f>ROUND(9.8937,4)</f>
        <v>9.8937</v>
      </c>
      <c r="G357" s="25"/>
      <c r="H357" s="26"/>
    </row>
    <row r="358" spans="1:8" ht="12.75" customHeight="1">
      <c r="A358" s="23">
        <v>42996</v>
      </c>
      <c r="B358" s="23"/>
      <c r="C358" s="28">
        <f>ROUND(9.5522398539531,4)</f>
        <v>9.5522</v>
      </c>
      <c r="D358" s="28">
        <f>F358</f>
        <v>10.0616</v>
      </c>
      <c r="E358" s="28">
        <f>F358</f>
        <v>10.0616</v>
      </c>
      <c r="F358" s="28">
        <f>ROUND(10.0616,4)</f>
        <v>10.0616</v>
      </c>
      <c r="G358" s="25"/>
      <c r="H358" s="26"/>
    </row>
    <row r="359" spans="1:8" ht="12.75" customHeight="1">
      <c r="A359" s="23" t="s">
        <v>82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ROUND(3.92145163150006,4)</f>
        <v>3.9215</v>
      </c>
      <c r="D360" s="28">
        <f>F360</f>
        <v>3.9208</v>
      </c>
      <c r="E360" s="28">
        <f>F360</f>
        <v>3.9208</v>
      </c>
      <c r="F360" s="28">
        <f>ROUND(3.9208,4)</f>
        <v>3.9208</v>
      </c>
      <c r="G360" s="25"/>
      <c r="H360" s="26"/>
    </row>
    <row r="361" spans="1:8" ht="12.75" customHeight="1">
      <c r="A361" s="23">
        <v>42807</v>
      </c>
      <c r="B361" s="23"/>
      <c r="C361" s="28">
        <f>ROUND(3.92145163150006,4)</f>
        <v>3.9215</v>
      </c>
      <c r="D361" s="28">
        <f>F361</f>
        <v>3.9067</v>
      </c>
      <c r="E361" s="28">
        <f>F361</f>
        <v>3.9067</v>
      </c>
      <c r="F361" s="28">
        <f>ROUND(3.9067,4)</f>
        <v>3.9067</v>
      </c>
      <c r="G361" s="25"/>
      <c r="H361" s="26"/>
    </row>
    <row r="362" spans="1:8" ht="12.75" customHeight="1">
      <c r="A362" s="23">
        <v>42905</v>
      </c>
      <c r="B362" s="23"/>
      <c r="C362" s="28">
        <f>ROUND(3.92145163150006,4)</f>
        <v>3.9215</v>
      </c>
      <c r="D362" s="28">
        <f>F362</f>
        <v>3.8801</v>
      </c>
      <c r="E362" s="28">
        <f>F362</f>
        <v>3.8801</v>
      </c>
      <c r="F362" s="28">
        <f>ROUND(3.8801,4)</f>
        <v>3.8801</v>
      </c>
      <c r="G362" s="25"/>
      <c r="H362" s="26"/>
    </row>
    <row r="363" spans="1:8" ht="12.75" customHeight="1">
      <c r="A363" s="23" t="s">
        <v>83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ROUND(13.6043,4)</f>
        <v>13.6043</v>
      </c>
      <c r="D364" s="28">
        <f>F364</f>
        <v>13.6139</v>
      </c>
      <c r="E364" s="28">
        <f>F364</f>
        <v>13.6139</v>
      </c>
      <c r="F364" s="28">
        <f>ROUND(13.6139,4)</f>
        <v>13.6139</v>
      </c>
      <c r="G364" s="25"/>
      <c r="H364" s="26"/>
    </row>
    <row r="365" spans="1:8" ht="12.75" customHeight="1">
      <c r="A365" s="23">
        <v>42807</v>
      </c>
      <c r="B365" s="23"/>
      <c r="C365" s="28">
        <f>ROUND(13.6043,4)</f>
        <v>13.6043</v>
      </c>
      <c r="D365" s="28">
        <f>F365</f>
        <v>13.8337</v>
      </c>
      <c r="E365" s="28">
        <f>F365</f>
        <v>13.8337</v>
      </c>
      <c r="F365" s="28">
        <f>ROUND(13.8337,4)</f>
        <v>13.8337</v>
      </c>
      <c r="G365" s="25"/>
      <c r="H365" s="26"/>
    </row>
    <row r="366" spans="1:8" ht="12.75" customHeight="1">
      <c r="A366" s="23">
        <v>42905</v>
      </c>
      <c r="B366" s="23"/>
      <c r="C366" s="28">
        <f>ROUND(13.6043,4)</f>
        <v>13.6043</v>
      </c>
      <c r="D366" s="28">
        <f>F366</f>
        <v>14.0931</v>
      </c>
      <c r="E366" s="28">
        <f>F366</f>
        <v>14.0931</v>
      </c>
      <c r="F366" s="28">
        <f>ROUND(14.0931,4)</f>
        <v>14.0931</v>
      </c>
      <c r="G366" s="25"/>
      <c r="H366" s="26"/>
    </row>
    <row r="367" spans="1:8" ht="12.75" customHeight="1">
      <c r="A367" s="23">
        <v>42996</v>
      </c>
      <c r="B367" s="23"/>
      <c r="C367" s="28">
        <f>ROUND(13.6043,4)</f>
        <v>13.6043</v>
      </c>
      <c r="D367" s="28">
        <f>F367</f>
        <v>14.3336</v>
      </c>
      <c r="E367" s="28">
        <f>F367</f>
        <v>14.3336</v>
      </c>
      <c r="F367" s="28">
        <f>ROUND(14.3336,4)</f>
        <v>14.3336</v>
      </c>
      <c r="G367" s="25"/>
      <c r="H367" s="26"/>
    </row>
    <row r="368" spans="1:8" ht="12.75" customHeight="1">
      <c r="A368" s="23">
        <v>43087</v>
      </c>
      <c r="B368" s="23"/>
      <c r="C368" s="28">
        <f>ROUND(13.6043,4)</f>
        <v>13.6043</v>
      </c>
      <c r="D368" s="28">
        <f>F368</f>
        <v>14.5763</v>
      </c>
      <c r="E368" s="28">
        <f>F368</f>
        <v>14.5763</v>
      </c>
      <c r="F368" s="28">
        <f>ROUND(14.5763,4)</f>
        <v>14.5763</v>
      </c>
      <c r="G368" s="25"/>
      <c r="H368" s="26"/>
    </row>
    <row r="369" spans="1:8" ht="12.75" customHeight="1">
      <c r="A369" s="23" t="s">
        <v>84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ROUND(13.6043,4)</f>
        <v>13.6043</v>
      </c>
      <c r="D370" s="28">
        <f>F370</f>
        <v>13.6139</v>
      </c>
      <c r="E370" s="28">
        <f>F370</f>
        <v>13.6139</v>
      </c>
      <c r="F370" s="28">
        <f>ROUND(13.6139,4)</f>
        <v>13.6139</v>
      </c>
      <c r="G370" s="25"/>
      <c r="H370" s="26"/>
    </row>
    <row r="371" spans="1:8" ht="12.75" customHeight="1">
      <c r="A371" s="23">
        <v>42807</v>
      </c>
      <c r="B371" s="23"/>
      <c r="C371" s="28">
        <f>ROUND(13.6043,4)</f>
        <v>13.6043</v>
      </c>
      <c r="D371" s="28">
        <f>F371</f>
        <v>13.8337</v>
      </c>
      <c r="E371" s="28">
        <f>F371</f>
        <v>13.8337</v>
      </c>
      <c r="F371" s="28">
        <f>ROUND(13.8337,4)</f>
        <v>13.8337</v>
      </c>
      <c r="G371" s="25"/>
      <c r="H371" s="26"/>
    </row>
    <row r="372" spans="1:8" ht="12.75" customHeight="1">
      <c r="A372" s="23">
        <v>42905</v>
      </c>
      <c r="B372" s="23"/>
      <c r="C372" s="28">
        <f>ROUND(13.6043,4)</f>
        <v>13.6043</v>
      </c>
      <c r="D372" s="28">
        <f>F372</f>
        <v>14.0931</v>
      </c>
      <c r="E372" s="28">
        <f>F372</f>
        <v>14.0931</v>
      </c>
      <c r="F372" s="28">
        <f>ROUND(14.0931,4)</f>
        <v>14.0931</v>
      </c>
      <c r="G372" s="25"/>
      <c r="H372" s="26"/>
    </row>
    <row r="373" spans="1:8" ht="12.75" customHeight="1">
      <c r="A373" s="23">
        <v>42996</v>
      </c>
      <c r="B373" s="23"/>
      <c r="C373" s="28">
        <f>ROUND(13.6043,4)</f>
        <v>13.6043</v>
      </c>
      <c r="D373" s="28">
        <f>F373</f>
        <v>14.3336</v>
      </c>
      <c r="E373" s="28">
        <f>F373</f>
        <v>14.3336</v>
      </c>
      <c r="F373" s="28">
        <f>ROUND(14.3336,4)</f>
        <v>14.3336</v>
      </c>
      <c r="G373" s="25"/>
      <c r="H373" s="26"/>
    </row>
    <row r="374" spans="1:8" ht="12.75" customHeight="1">
      <c r="A374" s="23">
        <v>43087</v>
      </c>
      <c r="B374" s="23"/>
      <c r="C374" s="28">
        <f>ROUND(13.6043,4)</f>
        <v>13.6043</v>
      </c>
      <c r="D374" s="28">
        <f>F374</f>
        <v>14.5763</v>
      </c>
      <c r="E374" s="28">
        <f>F374</f>
        <v>14.5763</v>
      </c>
      <c r="F374" s="28">
        <f>ROUND(14.5763,4)</f>
        <v>14.5763</v>
      </c>
      <c r="G374" s="25"/>
      <c r="H374" s="26"/>
    </row>
    <row r="375" spans="1:8" ht="12.75" customHeight="1">
      <c r="A375" s="23">
        <v>43175</v>
      </c>
      <c r="B375" s="23"/>
      <c r="C375" s="28">
        <f>ROUND(13.6043,4)</f>
        <v>13.6043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ROUND(13.6043,4)</f>
        <v>13.6043</v>
      </c>
      <c r="D376" s="28">
        <f>F376</f>
        <v>14.8208</v>
      </c>
      <c r="E376" s="28">
        <f>F376</f>
        <v>14.8208</v>
      </c>
      <c r="F376" s="28">
        <f>ROUND(14.8208,4)</f>
        <v>14.8208</v>
      </c>
      <c r="G376" s="25"/>
      <c r="H376" s="26"/>
    </row>
    <row r="377" spans="1:8" ht="12.75" customHeight="1">
      <c r="A377" s="23">
        <v>43269</v>
      </c>
      <c r="B377" s="23"/>
      <c r="C377" s="28">
        <f>ROUND(13.6043,4)</f>
        <v>13.6043</v>
      </c>
      <c r="D377" s="28">
        <f>F377</f>
        <v>15.0652</v>
      </c>
      <c r="E377" s="28">
        <f>F377</f>
        <v>15.0652</v>
      </c>
      <c r="F377" s="28">
        <f>ROUND(15.0652,4)</f>
        <v>15.0652</v>
      </c>
      <c r="G377" s="25"/>
      <c r="H377" s="26"/>
    </row>
    <row r="378" spans="1:8" ht="12.75" customHeight="1">
      <c r="A378" s="23">
        <v>43360</v>
      </c>
      <c r="B378" s="23"/>
      <c r="C378" s="28">
        <f>ROUND(13.6043,4)</f>
        <v>13.6043</v>
      </c>
      <c r="D378" s="28">
        <f>F378</f>
        <v>15.3097</v>
      </c>
      <c r="E378" s="28">
        <f>F378</f>
        <v>15.3097</v>
      </c>
      <c r="F378" s="28">
        <f>ROUND(15.3097,4)</f>
        <v>15.3097</v>
      </c>
      <c r="G378" s="25"/>
      <c r="H378" s="26"/>
    </row>
    <row r="379" spans="1:8" ht="12.75" customHeight="1">
      <c r="A379" s="23">
        <v>43448</v>
      </c>
      <c r="B379" s="23"/>
      <c r="C379" s="28">
        <f>ROUND(13.6043,4)</f>
        <v>13.6043</v>
      </c>
      <c r="D379" s="28">
        <f>F379</f>
        <v>15.5461</v>
      </c>
      <c r="E379" s="28">
        <f>F379</f>
        <v>15.5461</v>
      </c>
      <c r="F379" s="28">
        <f>ROUND(15.5461,4)</f>
        <v>15.5461</v>
      </c>
      <c r="G379" s="25"/>
      <c r="H379" s="26"/>
    </row>
    <row r="380" spans="1:8" ht="12.75" customHeight="1">
      <c r="A380" s="23">
        <v>43542</v>
      </c>
      <c r="B380" s="23"/>
      <c r="C380" s="28">
        <f>ROUND(13.6043,4)</f>
        <v>13.6043</v>
      </c>
      <c r="D380" s="28">
        <f>F380</f>
        <v>15.8895</v>
      </c>
      <c r="E380" s="28">
        <f>F380</f>
        <v>15.8895</v>
      </c>
      <c r="F380" s="28">
        <f>ROUND(15.8895,4)</f>
        <v>15.8895</v>
      </c>
      <c r="G380" s="25"/>
      <c r="H380" s="26"/>
    </row>
    <row r="381" spans="1:8" ht="12.75" customHeight="1">
      <c r="A381" s="23">
        <v>43630</v>
      </c>
      <c r="B381" s="23"/>
      <c r="C381" s="28">
        <f>ROUND(13.6043,4)</f>
        <v>13.6043</v>
      </c>
      <c r="D381" s="28">
        <f>F381</f>
        <v>16.2149</v>
      </c>
      <c r="E381" s="28">
        <f>F381</f>
        <v>16.2149</v>
      </c>
      <c r="F381" s="28">
        <f>ROUND(16.2149,4)</f>
        <v>16.2149</v>
      </c>
      <c r="G381" s="25"/>
      <c r="H381" s="26"/>
    </row>
    <row r="382" spans="1:8" ht="12.75" customHeight="1">
      <c r="A382" s="23">
        <v>43724</v>
      </c>
      <c r="B382" s="23"/>
      <c r="C382" s="28">
        <f>ROUND(13.6043,4)</f>
        <v>13.6043</v>
      </c>
      <c r="D382" s="28">
        <f>F382</f>
        <v>16.5624</v>
      </c>
      <c r="E382" s="28">
        <f>F382</f>
        <v>16.5624</v>
      </c>
      <c r="F382" s="28">
        <f>ROUND(16.5624,4)</f>
        <v>16.5624</v>
      </c>
      <c r="G382" s="25"/>
      <c r="H382" s="26"/>
    </row>
    <row r="383" spans="1:8" ht="12.75" customHeight="1">
      <c r="A383" s="23">
        <v>43812</v>
      </c>
      <c r="B383" s="23"/>
      <c r="C383" s="28">
        <f>ROUND(13.6043,4)</f>
        <v>13.6043</v>
      </c>
      <c r="D383" s="28">
        <f>F383</f>
        <v>16.8877</v>
      </c>
      <c r="E383" s="28">
        <f>F383</f>
        <v>16.8877</v>
      </c>
      <c r="F383" s="28">
        <f>ROUND(16.8877,4)</f>
        <v>16.8877</v>
      </c>
      <c r="G383" s="25"/>
      <c r="H383" s="26"/>
    </row>
    <row r="384" spans="1:8" ht="12.75" customHeight="1">
      <c r="A384" s="23" t="s">
        <v>85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ROUND(1.37792970728249,4)</f>
        <v>1.3779</v>
      </c>
      <c r="D385" s="28">
        <f>F385</f>
        <v>1.3756</v>
      </c>
      <c r="E385" s="28">
        <f>F385</f>
        <v>1.3756</v>
      </c>
      <c r="F385" s="28">
        <f>ROUND(1.3756,4)</f>
        <v>1.3756</v>
      </c>
      <c r="G385" s="25"/>
      <c r="H385" s="26"/>
    </row>
    <row r="386" spans="1:8" ht="12.75" customHeight="1">
      <c r="A386" s="23">
        <v>42807</v>
      </c>
      <c r="B386" s="23"/>
      <c r="C386" s="28">
        <f>ROUND(1.37792970728249,4)</f>
        <v>1.3779</v>
      </c>
      <c r="D386" s="28">
        <f>F386</f>
        <v>1.3336</v>
      </c>
      <c r="E386" s="28">
        <f>F386</f>
        <v>1.3336</v>
      </c>
      <c r="F386" s="28">
        <f>ROUND(1.3336,4)</f>
        <v>1.3336</v>
      </c>
      <c r="G386" s="25"/>
      <c r="H386" s="26"/>
    </row>
    <row r="387" spans="1:8" ht="12.75" customHeight="1">
      <c r="A387" s="23">
        <v>42905</v>
      </c>
      <c r="B387" s="23"/>
      <c r="C387" s="28">
        <f>ROUND(1.37792970728249,4)</f>
        <v>1.3779</v>
      </c>
      <c r="D387" s="28">
        <f>F387</f>
        <v>1.2788</v>
      </c>
      <c r="E387" s="28">
        <f>F387</f>
        <v>1.2788</v>
      </c>
      <c r="F387" s="28">
        <f>ROUND(1.2788,4)</f>
        <v>1.2788</v>
      </c>
      <c r="G387" s="25"/>
      <c r="H387" s="26"/>
    </row>
    <row r="388" spans="1:8" ht="12.75" customHeight="1">
      <c r="A388" s="23">
        <v>42996</v>
      </c>
      <c r="B388" s="23"/>
      <c r="C388" s="28">
        <f>ROUND(1.37792970728249,4)</f>
        <v>1.3779</v>
      </c>
      <c r="D388" s="28">
        <f>F388</f>
        <v>1.2278</v>
      </c>
      <c r="E388" s="28">
        <f>F388</f>
        <v>1.2278</v>
      </c>
      <c r="F388" s="28">
        <f>ROUND(1.2278,4)</f>
        <v>1.2278</v>
      </c>
      <c r="G388" s="25"/>
      <c r="H388" s="26"/>
    </row>
    <row r="389" spans="1:8" ht="12.75" customHeight="1">
      <c r="A389" s="23" t="s">
        <v>86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ROUND(579.032,3)</f>
        <v>579.032</v>
      </c>
      <c r="D390" s="29">
        <f>F390</f>
        <v>585.119</v>
      </c>
      <c r="E390" s="29">
        <f>F390</f>
        <v>585.119</v>
      </c>
      <c r="F390" s="29">
        <f>ROUND(585.119,3)</f>
        <v>585.119</v>
      </c>
      <c r="G390" s="25"/>
      <c r="H390" s="26"/>
    </row>
    <row r="391" spans="1:8" ht="12.75" customHeight="1">
      <c r="A391" s="23">
        <v>42859</v>
      </c>
      <c r="B391" s="23"/>
      <c r="C391" s="29">
        <f>ROUND(579.032,3)</f>
        <v>579.032</v>
      </c>
      <c r="D391" s="29">
        <f>F391</f>
        <v>596.445</v>
      </c>
      <c r="E391" s="29">
        <f>F391</f>
        <v>596.445</v>
      </c>
      <c r="F391" s="29">
        <f>ROUND(596.445,3)</f>
        <v>596.445</v>
      </c>
      <c r="G391" s="25"/>
      <c r="H391" s="26"/>
    </row>
    <row r="392" spans="1:8" ht="12.75" customHeight="1">
      <c r="A392" s="23">
        <v>42950</v>
      </c>
      <c r="B392" s="23"/>
      <c r="C392" s="29">
        <f>ROUND(579.032,3)</f>
        <v>579.032</v>
      </c>
      <c r="D392" s="29">
        <f>F392</f>
        <v>608.358</v>
      </c>
      <c r="E392" s="29">
        <f>F392</f>
        <v>608.358</v>
      </c>
      <c r="F392" s="29">
        <f>ROUND(608.358,3)</f>
        <v>608.358</v>
      </c>
      <c r="G392" s="25"/>
      <c r="H392" s="26"/>
    </row>
    <row r="393" spans="1:8" ht="12.75" customHeight="1">
      <c r="A393" s="23">
        <v>43041</v>
      </c>
      <c r="B393" s="23"/>
      <c r="C393" s="29">
        <f>ROUND(579.032,3)</f>
        <v>579.032</v>
      </c>
      <c r="D393" s="29">
        <f>F393</f>
        <v>621.051</v>
      </c>
      <c r="E393" s="29">
        <f>F393</f>
        <v>621.051</v>
      </c>
      <c r="F393" s="29">
        <f>ROUND(621.051,3)</f>
        <v>621.051</v>
      </c>
      <c r="G393" s="25"/>
      <c r="H393" s="26"/>
    </row>
    <row r="394" spans="1:8" ht="12.75" customHeight="1">
      <c r="A394" s="23" t="s">
        <v>87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ROUND(505.785,3)</f>
        <v>505.785</v>
      </c>
      <c r="D395" s="29">
        <f>F395</f>
        <v>511.102</v>
      </c>
      <c r="E395" s="29">
        <f>F395</f>
        <v>511.102</v>
      </c>
      <c r="F395" s="29">
        <f>ROUND(511.102,3)</f>
        <v>511.102</v>
      </c>
      <c r="G395" s="25"/>
      <c r="H395" s="26"/>
    </row>
    <row r="396" spans="1:8" ht="12.75" customHeight="1">
      <c r="A396" s="23">
        <v>42859</v>
      </c>
      <c r="B396" s="23"/>
      <c r="C396" s="29">
        <f>ROUND(505.785,3)</f>
        <v>505.785</v>
      </c>
      <c r="D396" s="29">
        <f>F396</f>
        <v>520.995</v>
      </c>
      <c r="E396" s="29">
        <f>F396</f>
        <v>520.995</v>
      </c>
      <c r="F396" s="29">
        <f>ROUND(520.995,3)</f>
        <v>520.995</v>
      </c>
      <c r="G396" s="25"/>
      <c r="H396" s="26"/>
    </row>
    <row r="397" spans="1:8" ht="12.75" customHeight="1">
      <c r="A397" s="23">
        <v>42950</v>
      </c>
      <c r="B397" s="23"/>
      <c r="C397" s="29">
        <f>ROUND(505.785,3)</f>
        <v>505.785</v>
      </c>
      <c r="D397" s="29">
        <f>F397</f>
        <v>531.402</v>
      </c>
      <c r="E397" s="29">
        <f>F397</f>
        <v>531.402</v>
      </c>
      <c r="F397" s="29">
        <f>ROUND(531.402,3)</f>
        <v>531.402</v>
      </c>
      <c r="G397" s="25"/>
      <c r="H397" s="26"/>
    </row>
    <row r="398" spans="1:8" ht="12.75" customHeight="1">
      <c r="A398" s="23">
        <v>43041</v>
      </c>
      <c r="B398" s="23"/>
      <c r="C398" s="29">
        <f>ROUND(505.785,3)</f>
        <v>505.785</v>
      </c>
      <c r="D398" s="29">
        <f>F398</f>
        <v>542.488</v>
      </c>
      <c r="E398" s="29">
        <f>F398</f>
        <v>542.488</v>
      </c>
      <c r="F398" s="29">
        <f>ROUND(542.488,3)</f>
        <v>542.488</v>
      </c>
      <c r="G398" s="25"/>
      <c r="H398" s="26"/>
    </row>
    <row r="399" spans="1:8" ht="12.75" customHeight="1">
      <c r="A399" s="23" t="s">
        <v>88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ROUND(584.543,3)</f>
        <v>584.543</v>
      </c>
      <c r="D400" s="29">
        <f>F400</f>
        <v>590.688</v>
      </c>
      <c r="E400" s="29">
        <f>F400</f>
        <v>590.688</v>
      </c>
      <c r="F400" s="29">
        <f>ROUND(590.688,3)</f>
        <v>590.688</v>
      </c>
      <c r="G400" s="25"/>
      <c r="H400" s="26"/>
    </row>
    <row r="401" spans="1:8" ht="12.75" customHeight="1">
      <c r="A401" s="23">
        <v>42859</v>
      </c>
      <c r="B401" s="23"/>
      <c r="C401" s="29">
        <f>ROUND(584.543,3)</f>
        <v>584.543</v>
      </c>
      <c r="D401" s="29">
        <f>F401</f>
        <v>602.122</v>
      </c>
      <c r="E401" s="29">
        <f>F401</f>
        <v>602.122</v>
      </c>
      <c r="F401" s="29">
        <f>ROUND(602.122,3)</f>
        <v>602.122</v>
      </c>
      <c r="G401" s="25"/>
      <c r="H401" s="26"/>
    </row>
    <row r="402" spans="1:8" ht="12.75" customHeight="1">
      <c r="A402" s="23">
        <v>42950</v>
      </c>
      <c r="B402" s="23"/>
      <c r="C402" s="29">
        <f>ROUND(584.543,3)</f>
        <v>584.543</v>
      </c>
      <c r="D402" s="29">
        <f>F402</f>
        <v>614.148</v>
      </c>
      <c r="E402" s="29">
        <f>F402</f>
        <v>614.148</v>
      </c>
      <c r="F402" s="29">
        <f>ROUND(614.148,3)</f>
        <v>614.148</v>
      </c>
      <c r="G402" s="25"/>
      <c r="H402" s="26"/>
    </row>
    <row r="403" spans="1:8" ht="12.75" customHeight="1">
      <c r="A403" s="23">
        <v>43041</v>
      </c>
      <c r="B403" s="23"/>
      <c r="C403" s="29">
        <f>ROUND(584.543,3)</f>
        <v>584.543</v>
      </c>
      <c r="D403" s="29">
        <f>F403</f>
        <v>626.962</v>
      </c>
      <c r="E403" s="29">
        <f>F403</f>
        <v>626.962</v>
      </c>
      <c r="F403" s="29">
        <f>ROUND(626.962,3)</f>
        <v>626.962</v>
      </c>
      <c r="G403" s="25"/>
      <c r="H403" s="26"/>
    </row>
    <row r="404" spans="1:8" ht="12.75" customHeight="1">
      <c r="A404" s="23" t="s">
        <v>89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ROUND(530.338,3)</f>
        <v>530.338</v>
      </c>
      <c r="D405" s="29">
        <f>F405</f>
        <v>535.913</v>
      </c>
      <c r="E405" s="29">
        <f>F405</f>
        <v>535.913</v>
      </c>
      <c r="F405" s="29">
        <f>ROUND(535.913,3)</f>
        <v>535.913</v>
      </c>
      <c r="G405" s="25"/>
      <c r="H405" s="26"/>
    </row>
    <row r="406" spans="1:8" ht="12.75" customHeight="1">
      <c r="A406" s="23">
        <v>42859</v>
      </c>
      <c r="B406" s="23"/>
      <c r="C406" s="29">
        <f>ROUND(530.338,3)</f>
        <v>530.338</v>
      </c>
      <c r="D406" s="29">
        <f>F406</f>
        <v>546.287</v>
      </c>
      <c r="E406" s="29">
        <f>F406</f>
        <v>546.287</v>
      </c>
      <c r="F406" s="29">
        <f>ROUND(546.287,3)</f>
        <v>546.287</v>
      </c>
      <c r="G406" s="25"/>
      <c r="H406" s="26"/>
    </row>
    <row r="407" spans="1:8" ht="12.75" customHeight="1">
      <c r="A407" s="23">
        <v>42950</v>
      </c>
      <c r="B407" s="23"/>
      <c r="C407" s="29">
        <f>ROUND(530.338,3)</f>
        <v>530.338</v>
      </c>
      <c r="D407" s="29">
        <f>F407</f>
        <v>557.198</v>
      </c>
      <c r="E407" s="29">
        <f>F407</f>
        <v>557.198</v>
      </c>
      <c r="F407" s="29">
        <f>ROUND(557.198,3)</f>
        <v>557.198</v>
      </c>
      <c r="G407" s="25"/>
      <c r="H407" s="26"/>
    </row>
    <row r="408" spans="1:8" ht="12.75" customHeight="1">
      <c r="A408" s="23">
        <v>43041</v>
      </c>
      <c r="B408" s="23"/>
      <c r="C408" s="29">
        <f>ROUND(530.338,3)</f>
        <v>530.338</v>
      </c>
      <c r="D408" s="29">
        <f>F408</f>
        <v>568.823</v>
      </c>
      <c r="E408" s="29">
        <f>F408</f>
        <v>568.823</v>
      </c>
      <c r="F408" s="29">
        <f>ROUND(568.823,3)</f>
        <v>568.823</v>
      </c>
      <c r="G408" s="25"/>
      <c r="H408" s="26"/>
    </row>
    <row r="409" spans="1:8" ht="12.75" customHeight="1">
      <c r="A409" s="23" t="s">
        <v>90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ROUND(244.200640144418,3)</f>
        <v>244.201</v>
      </c>
      <c r="D410" s="29">
        <f>F410</f>
        <v>246.776</v>
      </c>
      <c r="E410" s="29">
        <f>F410</f>
        <v>246.776</v>
      </c>
      <c r="F410" s="29">
        <f>ROUND(246.776,3)</f>
        <v>246.776</v>
      </c>
      <c r="G410" s="25"/>
      <c r="H410" s="26"/>
    </row>
    <row r="411" spans="1:8" ht="12.75" customHeight="1">
      <c r="A411" s="23">
        <v>42859</v>
      </c>
      <c r="B411" s="23"/>
      <c r="C411" s="29">
        <f>ROUND(244.200640144418,3)</f>
        <v>244.201</v>
      </c>
      <c r="D411" s="29">
        <f>F411</f>
        <v>251.568</v>
      </c>
      <c r="E411" s="29">
        <f>F411</f>
        <v>251.568</v>
      </c>
      <c r="F411" s="29">
        <f>ROUND(251.568,3)</f>
        <v>251.568</v>
      </c>
      <c r="G411" s="25"/>
      <c r="H411" s="26"/>
    </row>
    <row r="412" spans="1:8" ht="12.75" customHeight="1">
      <c r="A412" s="23">
        <v>42950</v>
      </c>
      <c r="B412" s="23"/>
      <c r="C412" s="29">
        <f>ROUND(244.200640144418,3)</f>
        <v>244.201</v>
      </c>
      <c r="D412" s="29">
        <f>F412</f>
        <v>256.608</v>
      </c>
      <c r="E412" s="29">
        <f>F412</f>
        <v>256.608</v>
      </c>
      <c r="F412" s="29">
        <f>ROUND(256.608,3)</f>
        <v>256.608</v>
      </c>
      <c r="G412" s="25"/>
      <c r="H412" s="26"/>
    </row>
    <row r="413" spans="1:8" ht="12.75" customHeight="1">
      <c r="A413" s="23">
        <v>43041</v>
      </c>
      <c r="B413" s="23"/>
      <c r="C413" s="29">
        <f>ROUND(244.200640144418,3)</f>
        <v>244.201</v>
      </c>
      <c r="D413" s="29">
        <f>F413</f>
        <v>261.976</v>
      </c>
      <c r="E413" s="29">
        <f>F413</f>
        <v>261.976</v>
      </c>
      <c r="F413" s="29">
        <f>ROUND(261.976,3)</f>
        <v>261.976</v>
      </c>
      <c r="G413" s="25"/>
      <c r="H413" s="26"/>
    </row>
    <row r="414" spans="1:8" ht="12.75" customHeight="1">
      <c r="A414" s="23" t="s">
        <v>91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ROUND(662.603052424335,3)</f>
        <v>662.603</v>
      </c>
      <c r="D415" s="29">
        <f>F415</f>
        <v>669.869</v>
      </c>
      <c r="E415" s="29">
        <f>F415</f>
        <v>669.869</v>
      </c>
      <c r="F415" s="29">
        <f>ROUND(669.869,3)</f>
        <v>669.869</v>
      </c>
      <c r="G415" s="25"/>
      <c r="H415" s="26"/>
    </row>
    <row r="416" spans="1:8" ht="12.75" customHeight="1">
      <c r="A416" s="23">
        <v>42859</v>
      </c>
      <c r="B416" s="23"/>
      <c r="C416" s="29">
        <f>ROUND(662.603052424335,3)</f>
        <v>662.603</v>
      </c>
      <c r="D416" s="29">
        <f>F416</f>
        <v>682.867</v>
      </c>
      <c r="E416" s="29">
        <f>F416</f>
        <v>682.867</v>
      </c>
      <c r="F416" s="29">
        <f>ROUND(682.867,3)</f>
        <v>682.867</v>
      </c>
      <c r="G416" s="25"/>
      <c r="H416" s="26"/>
    </row>
    <row r="417" spans="1:8" ht="12.75" customHeight="1">
      <c r="A417" s="23">
        <v>42950</v>
      </c>
      <c r="B417" s="23"/>
      <c r="C417" s="29">
        <f>ROUND(662.603052424335,3)</f>
        <v>662.603</v>
      </c>
      <c r="D417" s="29">
        <f>F417</f>
        <v>696.31</v>
      </c>
      <c r="E417" s="29">
        <f>F417</f>
        <v>696.31</v>
      </c>
      <c r="F417" s="29">
        <f>ROUND(696.31,3)</f>
        <v>696.31</v>
      </c>
      <c r="G417" s="25"/>
      <c r="H417" s="26"/>
    </row>
    <row r="418" spans="1:8" ht="12.75" customHeight="1">
      <c r="A418" s="23">
        <v>43041</v>
      </c>
      <c r="B418" s="23"/>
      <c r="C418" s="29">
        <f>ROUND(662.603052424335,3)</f>
        <v>662.603</v>
      </c>
      <c r="D418" s="29">
        <f>F418</f>
        <v>709.949</v>
      </c>
      <c r="E418" s="29">
        <f>F418</f>
        <v>709.949</v>
      </c>
      <c r="F418" s="29">
        <f>ROUND(709.949,3)</f>
        <v>709.949</v>
      </c>
      <c r="G418" s="25"/>
      <c r="H418" s="26"/>
    </row>
    <row r="419" spans="1:8" ht="12.75" customHeight="1">
      <c r="A419" s="23" t="s">
        <v>92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ROUND(22838.33,2)</f>
        <v>22838.33</v>
      </c>
      <c r="D420" s="25">
        <f>F420</f>
        <v>22763.85</v>
      </c>
      <c r="E420" s="25">
        <f>F420</f>
        <v>22763.85</v>
      </c>
      <c r="F420" s="25">
        <f>ROUND(22763.85,2)</f>
        <v>22763.85</v>
      </c>
      <c r="G420" s="25"/>
      <c r="H420" s="26"/>
    </row>
    <row r="421" spans="1:8" ht="12.75" customHeight="1">
      <c r="A421" s="23">
        <v>42807</v>
      </c>
      <c r="B421" s="23"/>
      <c r="C421" s="25">
        <f>ROUND(22838.33,2)</f>
        <v>22838.33</v>
      </c>
      <c r="D421" s="25">
        <f>F421</f>
        <v>23108.47</v>
      </c>
      <c r="E421" s="25">
        <f>F421</f>
        <v>23108.47</v>
      </c>
      <c r="F421" s="25">
        <f>ROUND(23108.47,2)</f>
        <v>23108.47</v>
      </c>
      <c r="G421" s="25"/>
      <c r="H421" s="26"/>
    </row>
    <row r="422" spans="1:8" ht="12.75" customHeight="1">
      <c r="A422" s="23">
        <v>42905</v>
      </c>
      <c r="B422" s="23"/>
      <c r="C422" s="25">
        <f>ROUND(22838.33,2)</f>
        <v>22838.33</v>
      </c>
      <c r="D422" s="25">
        <f>F422</f>
        <v>23542.3</v>
      </c>
      <c r="E422" s="25">
        <f>F422</f>
        <v>23542.3</v>
      </c>
      <c r="F422" s="25">
        <f>ROUND(23542.3,2)</f>
        <v>23542.3</v>
      </c>
      <c r="G422" s="25"/>
      <c r="H422" s="26"/>
    </row>
    <row r="423" spans="1:8" ht="12.75" customHeight="1">
      <c r="A423" s="23" t="s">
        <v>93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42725</v>
      </c>
      <c r="B424" s="23"/>
      <c r="C424" s="29">
        <f>ROUND(7.358,3)</f>
        <v>7.358</v>
      </c>
      <c r="D424" s="29">
        <f>ROUND(7.42,3)</f>
        <v>7.42</v>
      </c>
      <c r="E424" s="29">
        <f>ROUND(7.32,3)</f>
        <v>7.32</v>
      </c>
      <c r="F424" s="29">
        <f>ROUND(7.37,3)</f>
        <v>7.37</v>
      </c>
      <c r="G424" s="25"/>
      <c r="H424" s="26"/>
    </row>
    <row r="425" spans="1:8" ht="12.75" customHeight="1">
      <c r="A425" s="23">
        <v>42753</v>
      </c>
      <c r="B425" s="23"/>
      <c r="C425" s="29">
        <f>ROUND(7.358,3)</f>
        <v>7.358</v>
      </c>
      <c r="D425" s="29">
        <f>ROUND(7.44,3)</f>
        <v>7.44</v>
      </c>
      <c r="E425" s="29">
        <f>ROUND(7.34,3)</f>
        <v>7.34</v>
      </c>
      <c r="F425" s="29">
        <f>ROUND(7.39,3)</f>
        <v>7.39</v>
      </c>
      <c r="G425" s="25"/>
      <c r="H425" s="26"/>
    </row>
    <row r="426" spans="1:8" ht="12.75" customHeight="1">
      <c r="A426" s="23">
        <v>42781</v>
      </c>
      <c r="B426" s="23"/>
      <c r="C426" s="29">
        <f>ROUND(7.358,3)</f>
        <v>7.358</v>
      </c>
      <c r="D426" s="29">
        <f>ROUND(7.47,3)</f>
        <v>7.47</v>
      </c>
      <c r="E426" s="29">
        <f>ROUND(7.37,3)</f>
        <v>7.37</v>
      </c>
      <c r="F426" s="29">
        <f>ROUND(7.42,3)</f>
        <v>7.42</v>
      </c>
      <c r="G426" s="25"/>
      <c r="H426" s="26"/>
    </row>
    <row r="427" spans="1:8" ht="12.75" customHeight="1">
      <c r="A427" s="23">
        <v>42809</v>
      </c>
      <c r="B427" s="23"/>
      <c r="C427" s="29">
        <f>ROUND(7.358,3)</f>
        <v>7.358</v>
      </c>
      <c r="D427" s="29">
        <f>ROUND(7.48,3)</f>
        <v>7.48</v>
      </c>
      <c r="E427" s="29">
        <f>ROUND(7.38,3)</f>
        <v>7.38</v>
      </c>
      <c r="F427" s="29">
        <f>ROUND(7.43,3)</f>
        <v>7.43</v>
      </c>
      <c r="G427" s="25"/>
      <c r="H427" s="26"/>
    </row>
    <row r="428" spans="1:8" ht="12.75" customHeight="1">
      <c r="A428" s="23">
        <v>42844</v>
      </c>
      <c r="B428" s="23"/>
      <c r="C428" s="29">
        <f>ROUND(7.358,3)</f>
        <v>7.358</v>
      </c>
      <c r="D428" s="29">
        <f>ROUND(7.5,3)</f>
        <v>7.5</v>
      </c>
      <c r="E428" s="29">
        <f>ROUND(7.4,3)</f>
        <v>7.4</v>
      </c>
      <c r="F428" s="29">
        <f>ROUND(7.45,3)</f>
        <v>7.45</v>
      </c>
      <c r="G428" s="25"/>
      <c r="H428" s="26"/>
    </row>
    <row r="429" spans="1:8" ht="12.75" customHeight="1">
      <c r="A429" s="23">
        <v>42872</v>
      </c>
      <c r="B429" s="23"/>
      <c r="C429" s="29">
        <f>ROUND(7.358,3)</f>
        <v>7.358</v>
      </c>
      <c r="D429" s="29">
        <f>ROUND(7.52,3)</f>
        <v>7.52</v>
      </c>
      <c r="E429" s="29">
        <f>ROUND(7.42,3)</f>
        <v>7.42</v>
      </c>
      <c r="F429" s="29">
        <f>ROUND(7.47,3)</f>
        <v>7.47</v>
      </c>
      <c r="G429" s="25"/>
      <c r="H429" s="26"/>
    </row>
    <row r="430" spans="1:8" ht="12.75" customHeight="1">
      <c r="A430" s="23">
        <v>42907</v>
      </c>
      <c r="B430" s="23"/>
      <c r="C430" s="29">
        <f>ROUND(7.358,3)</f>
        <v>7.358</v>
      </c>
      <c r="D430" s="29">
        <f>ROUND(7.54,3)</f>
        <v>7.54</v>
      </c>
      <c r="E430" s="29">
        <f>ROUND(7.44,3)</f>
        <v>7.44</v>
      </c>
      <c r="F430" s="29">
        <f>ROUND(7.49,3)</f>
        <v>7.49</v>
      </c>
      <c r="G430" s="25"/>
      <c r="H430" s="26"/>
    </row>
    <row r="431" spans="1:8" ht="12.75" customHeight="1">
      <c r="A431" s="23">
        <v>42998</v>
      </c>
      <c r="B431" s="23"/>
      <c r="C431" s="29">
        <f>ROUND(7.358,3)</f>
        <v>7.358</v>
      </c>
      <c r="D431" s="29">
        <f>ROUND(7.58,3)</f>
        <v>7.58</v>
      </c>
      <c r="E431" s="29">
        <f>ROUND(7.48,3)</f>
        <v>7.48</v>
      </c>
      <c r="F431" s="29">
        <f>ROUND(7.53,3)</f>
        <v>7.53</v>
      </c>
      <c r="G431" s="25"/>
      <c r="H431" s="26"/>
    </row>
    <row r="432" spans="1:8" ht="12.75" customHeight="1">
      <c r="A432" s="23">
        <v>43089</v>
      </c>
      <c r="B432" s="23"/>
      <c r="C432" s="29">
        <f>ROUND(7.358,3)</f>
        <v>7.358</v>
      </c>
      <c r="D432" s="29">
        <f>ROUND(7.61,3)</f>
        <v>7.61</v>
      </c>
      <c r="E432" s="29">
        <f>ROUND(7.51,3)</f>
        <v>7.51</v>
      </c>
      <c r="F432" s="29">
        <f>ROUND(7.56,3)</f>
        <v>7.56</v>
      </c>
      <c r="G432" s="25"/>
      <c r="H432" s="26"/>
    </row>
    <row r="433" spans="1:8" ht="12.75" customHeight="1">
      <c r="A433" s="23">
        <v>43179</v>
      </c>
      <c r="B433" s="23"/>
      <c r="C433" s="29">
        <f>ROUND(7.358,3)</f>
        <v>7.358</v>
      </c>
      <c r="D433" s="29">
        <f>ROUND(7.64,3)</f>
        <v>7.64</v>
      </c>
      <c r="E433" s="29">
        <f>ROUND(7.54,3)</f>
        <v>7.54</v>
      </c>
      <c r="F433" s="29">
        <f>ROUND(7.59,3)</f>
        <v>7.59</v>
      </c>
      <c r="G433" s="25"/>
      <c r="H433" s="26"/>
    </row>
    <row r="434" spans="1:8" ht="12.75" customHeight="1">
      <c r="A434" s="23">
        <v>43269</v>
      </c>
      <c r="B434" s="23"/>
      <c r="C434" s="29">
        <f>ROUND(7.358,3)</f>
        <v>7.358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ROUND(7.358,3)</f>
        <v>7.358</v>
      </c>
      <c r="D435" s="29">
        <f>ROUND(7.67,3)</f>
        <v>7.67</v>
      </c>
      <c r="E435" s="29">
        <f>ROUND(7.57,3)</f>
        <v>7.57</v>
      </c>
      <c r="F435" s="29">
        <f>ROUND(7.62,3)</f>
        <v>7.62</v>
      </c>
      <c r="G435" s="25"/>
      <c r="H435" s="26"/>
    </row>
    <row r="436" spans="1:8" ht="12.75" customHeight="1">
      <c r="A436" s="23">
        <v>43362</v>
      </c>
      <c r="B436" s="23"/>
      <c r="C436" s="29">
        <f>ROUND(7.358,3)</f>
        <v>7.358</v>
      </c>
      <c r="D436" s="29">
        <f>ROUND(7.69,3)</f>
        <v>7.69</v>
      </c>
      <c r="E436" s="29">
        <f>ROUND(7.59,3)</f>
        <v>7.59</v>
      </c>
      <c r="F436" s="29">
        <f>ROUND(7.64,3)</f>
        <v>7.64</v>
      </c>
      <c r="G436" s="25"/>
      <c r="H436" s="26"/>
    </row>
    <row r="437" spans="1:8" ht="12.75" customHeight="1">
      <c r="A437" s="23" t="s">
        <v>94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42768</v>
      </c>
      <c r="B438" s="23"/>
      <c r="C438" s="29">
        <f>ROUND(528.252,3)</f>
        <v>528.252</v>
      </c>
      <c r="D438" s="29">
        <f>F438</f>
        <v>533.806</v>
      </c>
      <c r="E438" s="29">
        <f>F438</f>
        <v>533.806</v>
      </c>
      <c r="F438" s="29">
        <f>ROUND(533.806,3)</f>
        <v>533.806</v>
      </c>
      <c r="G438" s="25"/>
      <c r="H438" s="26"/>
    </row>
    <row r="439" spans="1:8" ht="12.75" customHeight="1">
      <c r="A439" s="23">
        <v>42859</v>
      </c>
      <c r="B439" s="23"/>
      <c r="C439" s="29">
        <f>ROUND(528.252,3)</f>
        <v>528.252</v>
      </c>
      <c r="D439" s="29">
        <f>F439</f>
        <v>544.138</v>
      </c>
      <c r="E439" s="29">
        <f>F439</f>
        <v>544.138</v>
      </c>
      <c r="F439" s="29">
        <f>ROUND(544.138,3)</f>
        <v>544.138</v>
      </c>
      <c r="G439" s="25"/>
      <c r="H439" s="26"/>
    </row>
    <row r="440" spans="1:8" ht="12.75" customHeight="1">
      <c r="A440" s="23">
        <v>42950</v>
      </c>
      <c r="B440" s="23"/>
      <c r="C440" s="29">
        <f>ROUND(528.252,3)</f>
        <v>528.252</v>
      </c>
      <c r="D440" s="29">
        <f>F440</f>
        <v>555.006</v>
      </c>
      <c r="E440" s="29">
        <f>F440</f>
        <v>555.006</v>
      </c>
      <c r="F440" s="29">
        <f>ROUND(555.006,3)</f>
        <v>555.006</v>
      </c>
      <c r="G440" s="25"/>
      <c r="H440" s="26"/>
    </row>
    <row r="441" spans="1:8" ht="12.75" customHeight="1">
      <c r="A441" s="23">
        <v>43041</v>
      </c>
      <c r="B441" s="23"/>
      <c r="C441" s="29">
        <f>ROUND(528.252,3)</f>
        <v>528.252</v>
      </c>
      <c r="D441" s="29">
        <f>F441</f>
        <v>566.586</v>
      </c>
      <c r="E441" s="29">
        <f>F441</f>
        <v>566.586</v>
      </c>
      <c r="F441" s="29">
        <f>ROUND(566.586,3)</f>
        <v>566.586</v>
      </c>
      <c r="G441" s="25"/>
      <c r="H441" s="26"/>
    </row>
    <row r="442" spans="1:8" ht="12.75" customHeight="1">
      <c r="A442" s="23" t="s">
        <v>95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ROUND(99.9551473892017,5)</f>
        <v>99.95515</v>
      </c>
      <c r="D443" s="24">
        <f>F443</f>
        <v>100.06871</v>
      </c>
      <c r="E443" s="24">
        <f>F443</f>
        <v>100.06871</v>
      </c>
      <c r="F443" s="24">
        <f>ROUND(100.068714253761,5)</f>
        <v>100.06871</v>
      </c>
      <c r="G443" s="25"/>
      <c r="H443" s="26"/>
    </row>
    <row r="444" spans="1:8" ht="12.75" customHeight="1">
      <c r="A444" s="23" t="s">
        <v>96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ROUND(99.9551473892017,5)</f>
        <v>99.95515</v>
      </c>
      <c r="D445" s="24">
        <f>F445</f>
        <v>100.0067</v>
      </c>
      <c r="E445" s="24">
        <f>F445</f>
        <v>100.0067</v>
      </c>
      <c r="F445" s="24">
        <f>ROUND(100.006700418245,5)</f>
        <v>100.0067</v>
      </c>
      <c r="G445" s="25"/>
      <c r="H445" s="26"/>
    </row>
    <row r="446" spans="1:8" ht="12.75" customHeight="1">
      <c r="A446" s="23" t="s">
        <v>97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ROUND(99.9551473892017,5)</f>
        <v>99.95515</v>
      </c>
      <c r="D447" s="24">
        <f>F447</f>
        <v>99.62671</v>
      </c>
      <c r="E447" s="24">
        <f>F447</f>
        <v>99.62671</v>
      </c>
      <c r="F447" s="24">
        <f>ROUND(99.6267098731719,5)</f>
        <v>99.62671</v>
      </c>
      <c r="G447" s="25"/>
      <c r="H447" s="26"/>
    </row>
    <row r="448" spans="1:8" ht="12.75" customHeight="1">
      <c r="A448" s="23" t="s">
        <v>98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ROUND(99.9551473892017,5)</f>
        <v>99.95515</v>
      </c>
      <c r="D449" s="24">
        <f>F449</f>
        <v>99.67713</v>
      </c>
      <c r="E449" s="24">
        <f>F449</f>
        <v>99.67713</v>
      </c>
      <c r="F449" s="24">
        <f>ROUND(99.6771258523777,5)</f>
        <v>99.67713</v>
      </c>
      <c r="G449" s="25"/>
      <c r="H449" s="26"/>
    </row>
    <row r="450" spans="1:8" ht="12.75" customHeight="1">
      <c r="A450" s="23" t="s">
        <v>99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43090</v>
      </c>
      <c r="B451" s="23"/>
      <c r="C451" s="24">
        <f>ROUND(99.9551473892017,5)</f>
        <v>99.95515</v>
      </c>
      <c r="D451" s="24">
        <f>F451</f>
        <v>99.95515</v>
      </c>
      <c r="E451" s="24">
        <f>F451</f>
        <v>99.95515</v>
      </c>
      <c r="F451" s="24">
        <f>ROUND(99.9551473892017,5)</f>
        <v>99.95515</v>
      </c>
      <c r="G451" s="25"/>
      <c r="H451" s="26"/>
    </row>
    <row r="452" spans="1:8" ht="12.75" customHeight="1">
      <c r="A452" s="23" t="s">
        <v>100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ROUND(99.5840132553481,5)</f>
        <v>99.58401</v>
      </c>
      <c r="D453" s="24">
        <f>F453</f>
        <v>99.97708</v>
      </c>
      <c r="E453" s="24">
        <f>F453</f>
        <v>99.97708</v>
      </c>
      <c r="F453" s="24">
        <f>ROUND(99.9770798457762,5)</f>
        <v>99.97708</v>
      </c>
      <c r="G453" s="25"/>
      <c r="H453" s="26"/>
    </row>
    <row r="454" spans="1:8" ht="12.75" customHeight="1">
      <c r="A454" s="23" t="s">
        <v>101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ROUND(99.5840132553481,5)</f>
        <v>99.58401</v>
      </c>
      <c r="D455" s="24">
        <f>F455</f>
        <v>99.27983</v>
      </c>
      <c r="E455" s="24">
        <f>F455</f>
        <v>99.27983</v>
      </c>
      <c r="F455" s="24">
        <f>ROUND(99.2798304397289,5)</f>
        <v>99.27983</v>
      </c>
      <c r="G455" s="25"/>
      <c r="H455" s="26"/>
    </row>
    <row r="456" spans="1:8" ht="12.75" customHeight="1">
      <c r="A456" s="23" t="s">
        <v>102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ROUND(99.5840132553481,5)</f>
        <v>99.58401</v>
      </c>
      <c r="D457" s="24">
        <f>F457</f>
        <v>98.96685</v>
      </c>
      <c r="E457" s="24">
        <f>F457</f>
        <v>98.96685</v>
      </c>
      <c r="F457" s="24">
        <f>ROUND(98.9668486358436,5)</f>
        <v>98.96685</v>
      </c>
      <c r="G457" s="25"/>
      <c r="H457" s="26"/>
    </row>
    <row r="458" spans="1:8" ht="12.75" customHeight="1">
      <c r="A458" s="23" t="s">
        <v>103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ROUND(99.5840132553481,5)</f>
        <v>99.58401</v>
      </c>
      <c r="D459" s="24">
        <f>F459</f>
        <v>99.06188</v>
      </c>
      <c r="E459" s="24">
        <f>F459</f>
        <v>99.06188</v>
      </c>
      <c r="F459" s="24">
        <f>ROUND(99.0618806631028,5)</f>
        <v>99.06188</v>
      </c>
      <c r="G459" s="25"/>
      <c r="H459" s="26"/>
    </row>
    <row r="460" spans="1:8" ht="12.75" customHeight="1">
      <c r="A460" s="23" t="s">
        <v>104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ROUND(99.5840132553481,2)</f>
        <v>99.58</v>
      </c>
      <c r="D461" s="25">
        <f>F461</f>
        <v>99.58</v>
      </c>
      <c r="E461" s="25">
        <f>F461</f>
        <v>99.58</v>
      </c>
      <c r="F461" s="25">
        <f>ROUND(99.5840132553481,2)</f>
        <v>99.58</v>
      </c>
      <c r="G461" s="25"/>
      <c r="H461" s="26"/>
    </row>
    <row r="462" spans="1:8" ht="12.75" customHeight="1">
      <c r="A462" s="23" t="s">
        <v>105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44182</v>
      </c>
      <c r="B463" s="23"/>
      <c r="C463" s="24">
        <f>ROUND(99.5543261632269,5)</f>
        <v>99.55433</v>
      </c>
      <c r="D463" s="24">
        <f>F463</f>
        <v>98.21812</v>
      </c>
      <c r="E463" s="24">
        <f>F463</f>
        <v>98.21812</v>
      </c>
      <c r="F463" s="24">
        <f>ROUND(98.2181166608061,5)</f>
        <v>98.21812</v>
      </c>
      <c r="G463" s="25"/>
      <c r="H463" s="26"/>
    </row>
    <row r="464" spans="1:8" ht="12.75" customHeight="1">
      <c r="A464" s="23" t="s">
        <v>106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44271</v>
      </c>
      <c r="B465" s="23"/>
      <c r="C465" s="24">
        <f>ROUND(99.5543261632269,5)</f>
        <v>99.55433</v>
      </c>
      <c r="D465" s="24">
        <f>F465</f>
        <v>97.59544</v>
      </c>
      <c r="E465" s="24">
        <f>F465</f>
        <v>97.59544</v>
      </c>
      <c r="F465" s="24">
        <f>ROUND(97.5954400942429,5)</f>
        <v>97.59544</v>
      </c>
      <c r="G465" s="25"/>
      <c r="H465" s="26"/>
    </row>
    <row r="466" spans="1:8" ht="12.75" customHeight="1">
      <c r="A466" s="23" t="s">
        <v>107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44362</v>
      </c>
      <c r="B467" s="23"/>
      <c r="C467" s="24">
        <f>ROUND(99.5543261632269,5)</f>
        <v>99.55433</v>
      </c>
      <c r="D467" s="24">
        <f>F467</f>
        <v>96.94089</v>
      </c>
      <c r="E467" s="24">
        <f>F467</f>
        <v>96.94089</v>
      </c>
      <c r="F467" s="24">
        <f>ROUND(96.9408858455144,5)</f>
        <v>96.94089</v>
      </c>
      <c r="G467" s="25"/>
      <c r="H467" s="26"/>
    </row>
    <row r="468" spans="1:8" ht="12.75" customHeight="1">
      <c r="A468" s="23" t="s">
        <v>108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44460</v>
      </c>
      <c r="B469" s="23"/>
      <c r="C469" s="24">
        <f>ROUND(99.5543261632269,5)</f>
        <v>99.55433</v>
      </c>
      <c r="D469" s="24">
        <f>F469</f>
        <v>97.2689</v>
      </c>
      <c r="E469" s="24">
        <f>F469</f>
        <v>97.2689</v>
      </c>
      <c r="F469" s="24">
        <f>ROUND(97.2688994269747,5)</f>
        <v>97.2689</v>
      </c>
      <c r="G469" s="25"/>
      <c r="H469" s="26"/>
    </row>
    <row r="470" spans="1:8" ht="12.75" customHeight="1">
      <c r="A470" s="23" t="s">
        <v>109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44551</v>
      </c>
      <c r="B471" s="23"/>
      <c r="C471" s="24">
        <f>ROUND(99.5543261632269,5)</f>
        <v>99.55433</v>
      </c>
      <c r="D471" s="24">
        <f>F471</f>
        <v>99.55433</v>
      </c>
      <c r="E471" s="24">
        <f>F471</f>
        <v>99.55433</v>
      </c>
      <c r="F471" s="24">
        <f>ROUND(99.5543261632269,5)</f>
        <v>99.55433</v>
      </c>
      <c r="G471" s="25"/>
      <c r="H471" s="26"/>
    </row>
    <row r="472" spans="1:8" ht="12.75" customHeight="1">
      <c r="A472" s="23" t="s">
        <v>110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46008</v>
      </c>
      <c r="B473" s="23"/>
      <c r="C473" s="24">
        <f>ROUND(100.999320709652,5)</f>
        <v>100.99932</v>
      </c>
      <c r="D473" s="24">
        <f>F473</f>
        <v>99.13253</v>
      </c>
      <c r="E473" s="24">
        <f>F473</f>
        <v>99.13253</v>
      </c>
      <c r="F473" s="24">
        <f>ROUND(99.1325301754023,5)</f>
        <v>99.13253</v>
      </c>
      <c r="G473" s="25"/>
      <c r="H473" s="26"/>
    </row>
    <row r="474" spans="1:8" ht="12.75" customHeight="1">
      <c r="A474" s="23" t="s">
        <v>111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46097</v>
      </c>
      <c r="B475" s="23"/>
      <c r="C475" s="24">
        <f>ROUND(100.999320709652,5)</f>
        <v>100.99932</v>
      </c>
      <c r="D475" s="24">
        <f>F475</f>
        <v>96.28848</v>
      </c>
      <c r="E475" s="24">
        <f>F475</f>
        <v>96.28848</v>
      </c>
      <c r="F475" s="24">
        <f>ROUND(96.2884813333997,5)</f>
        <v>96.28848</v>
      </c>
      <c r="G475" s="25"/>
      <c r="H475" s="26"/>
    </row>
    <row r="476" spans="1:8" ht="12.75" customHeight="1">
      <c r="A476" s="23" t="s">
        <v>112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46188</v>
      </c>
      <c r="B477" s="23"/>
      <c r="C477" s="24">
        <f>ROUND(100.999320709652,5)</f>
        <v>100.99932</v>
      </c>
      <c r="D477" s="24">
        <f>F477</f>
        <v>95.13396</v>
      </c>
      <c r="E477" s="24">
        <f>F477</f>
        <v>95.13396</v>
      </c>
      <c r="F477" s="24">
        <f>ROUND(95.1339635850096,5)</f>
        <v>95.13396</v>
      </c>
      <c r="G477" s="25"/>
      <c r="H477" s="26"/>
    </row>
    <row r="478" spans="1:8" ht="12.75" customHeight="1">
      <c r="A478" s="23" t="s">
        <v>113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46286</v>
      </c>
      <c r="B479" s="23"/>
      <c r="C479" s="24">
        <f>ROUND(100.999320709652,5)</f>
        <v>100.99932</v>
      </c>
      <c r="D479" s="24">
        <f>F479</f>
        <v>97.29553</v>
      </c>
      <c r="E479" s="24">
        <f>F479</f>
        <v>97.29553</v>
      </c>
      <c r="F479" s="24">
        <f>ROUND(97.2955311584556,5)</f>
        <v>97.29553</v>
      </c>
      <c r="G479" s="25"/>
      <c r="H479" s="26"/>
    </row>
    <row r="480" spans="1:8" ht="12.75" customHeight="1">
      <c r="A480" s="23" t="s">
        <v>114</v>
      </c>
      <c r="B480" s="23"/>
      <c r="C480" s="27"/>
      <c r="D480" s="27"/>
      <c r="E480" s="27"/>
      <c r="F480" s="27"/>
      <c r="G480" s="25"/>
      <c r="H480" s="26"/>
    </row>
    <row r="481" spans="1:8" ht="12.75" customHeight="1" thickBot="1">
      <c r="A481" s="31">
        <v>46377</v>
      </c>
      <c r="B481" s="31"/>
      <c r="C481" s="32">
        <f>ROUND(100.999320709652,5)</f>
        <v>100.99932</v>
      </c>
      <c r="D481" s="32">
        <f>F481</f>
        <v>100.99932</v>
      </c>
      <c r="E481" s="32">
        <f>F481</f>
        <v>100.99932</v>
      </c>
      <c r="F481" s="32">
        <f>ROUND(100.999320709652,5)</f>
        <v>100.99932</v>
      </c>
      <c r="G481" s="33"/>
      <c r="H481" s="34"/>
    </row>
  </sheetData>
  <sheetProtection/>
  <mergeCells count="480"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2016-12-13T15:59:31Z</dcterms:modified>
  <cp:category/>
  <cp:version/>
  <cp:contentType/>
  <cp:contentStatus/>
</cp:coreProperties>
</file>