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<sst xmlns="http://schemas.openxmlformats.org/spreadsheetml/2006/main" count="117" uniqueCount="117">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</sst>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L19" sqref="L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42769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ROUND(2.06,5)</f>
        <v>2.06</v>
      </c>
      <c r="D6" s="24">
        <f>F6</f>
        <v>2.06</v>
      </c>
      <c r="E6" s="24">
        <f>F6</f>
        <v>2.06</v>
      </c>
      <c r="F6" s="24">
        <f>ROUND(2.06,5)</f>
        <v>2.06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ROUND(2.02,5)</f>
        <v>2.02</v>
      </c>
      <c r="D8" s="24">
        <f>F8</f>
        <v>2.02</v>
      </c>
      <c r="E8" s="24">
        <f>F8</f>
        <v>2.02</v>
      </c>
      <c r="F8" s="24">
        <f>ROUND(2.02,5)</f>
        <v>2.02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ROUND(2.05,5)</f>
        <v>2.05</v>
      </c>
      <c r="D10" s="24">
        <f>F10</f>
        <v>2.05</v>
      </c>
      <c r="E10" s="24">
        <f>F10</f>
        <v>2.05</v>
      </c>
      <c r="F10" s="24">
        <f>ROUND(2.05,5)</f>
        <v>2.05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ROUND(2.69,5)</f>
        <v>2.69</v>
      </c>
      <c r="D12" s="24">
        <f>F12</f>
        <v>2.69</v>
      </c>
      <c r="E12" s="24">
        <f>F12</f>
        <v>2.69</v>
      </c>
      <c r="F12" s="24">
        <f>ROUND(2.69,5)</f>
        <v>2.69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ROUND(10.475,5)</f>
        <v>10.475</v>
      </c>
      <c r="D14" s="24">
        <f>F14</f>
        <v>10.475</v>
      </c>
      <c r="E14" s="24">
        <f>F14</f>
        <v>10.475</v>
      </c>
      <c r="F14" s="24">
        <f>ROUND(10.475,5)</f>
        <v>10.475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ROUND(8.435,5)</f>
        <v>8.435</v>
      </c>
      <c r="D16" s="24">
        <f>F16</f>
        <v>8.435</v>
      </c>
      <c r="E16" s="24">
        <f>F16</f>
        <v>8.435</v>
      </c>
      <c r="F16" s="24">
        <f>ROUND(8.435,5)</f>
        <v>8.435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ROUND(8.82,3)</f>
        <v>8.82</v>
      </c>
      <c r="D18" s="29">
        <f>F18</f>
        <v>8.82</v>
      </c>
      <c r="E18" s="29">
        <f>F18</f>
        <v>8.82</v>
      </c>
      <c r="F18" s="29">
        <f>ROUND(8.82,3)</f>
        <v>8.82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ROUND(2.07,3)</f>
        <v>2.07</v>
      </c>
      <c r="D20" s="29">
        <f>F20</f>
        <v>2.07</v>
      </c>
      <c r="E20" s="29">
        <f>F20</f>
        <v>2.07</v>
      </c>
      <c r="F20" s="29">
        <f>ROUND(2.07,3)</f>
        <v>2.07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ROUND(2.05,3)</f>
        <v>2.05</v>
      </c>
      <c r="D22" s="29">
        <f>F22</f>
        <v>2.05</v>
      </c>
      <c r="E22" s="29">
        <f>F22</f>
        <v>2.05</v>
      </c>
      <c r="F22" s="29">
        <f>ROUND(2.05,3)</f>
        <v>2.05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ROUND(7.645,3)</f>
        <v>7.645</v>
      </c>
      <c r="D24" s="29">
        <f>F24</f>
        <v>7.645</v>
      </c>
      <c r="E24" s="29">
        <f>F24</f>
        <v>7.645</v>
      </c>
      <c r="F24" s="29">
        <f>ROUND(7.645,3)</f>
        <v>7.645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ROUND(7.78,3)</f>
        <v>7.78</v>
      </c>
      <c r="D26" s="29">
        <f>F26</f>
        <v>7.78</v>
      </c>
      <c r="E26" s="29">
        <f>F26</f>
        <v>7.78</v>
      </c>
      <c r="F26" s="29">
        <f>ROUND(7.78,3)</f>
        <v>7.78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ROUND(7.94,3)</f>
        <v>7.94</v>
      </c>
      <c r="D28" s="29">
        <f>F28</f>
        <v>7.94</v>
      </c>
      <c r="E28" s="29">
        <f>F28</f>
        <v>7.94</v>
      </c>
      <c r="F28" s="29">
        <f>ROUND(7.94,3)</f>
        <v>7.94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ROUND(8.13,3)</f>
        <v>8.13</v>
      </c>
      <c r="D30" s="29">
        <f>F30</f>
        <v>8.13</v>
      </c>
      <c r="E30" s="29">
        <f>F30</f>
        <v>8.13</v>
      </c>
      <c r="F30" s="29">
        <f>ROUND(8.13,3)</f>
        <v>8.13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ROUND(9.465,3)</f>
        <v>9.465</v>
      </c>
      <c r="D32" s="29">
        <f>F32</f>
        <v>9.465</v>
      </c>
      <c r="E32" s="29">
        <f>F32</f>
        <v>9.465</v>
      </c>
      <c r="F32" s="29">
        <f>ROUND(9.465,3)</f>
        <v>9.465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ROUND(2.02,3)</f>
        <v>2.02</v>
      </c>
      <c r="D34" s="29">
        <f>F34</f>
        <v>2.02</v>
      </c>
      <c r="E34" s="29">
        <f>F34</f>
        <v>2.02</v>
      </c>
      <c r="F34" s="29">
        <f>ROUND(2.02,3)</f>
        <v>2.02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ROUND(2.06,3)</f>
        <v>2.06</v>
      </c>
      <c r="D36" s="29">
        <f>F36</f>
        <v>2.06</v>
      </c>
      <c r="E36" s="29">
        <f>F36</f>
        <v>2.06</v>
      </c>
      <c r="F36" s="29">
        <f>ROUND(2.06,3)</f>
        <v>2.06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ROUND(9.25,3)</f>
        <v>9.25</v>
      </c>
      <c r="D38" s="29">
        <f>F38</f>
        <v>9.25</v>
      </c>
      <c r="E38" s="29">
        <f>F38</f>
        <v>9.25</v>
      </c>
      <c r="F38" s="29">
        <f>ROUND(9.25,3)</f>
        <v>9.25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ROUND(2.06,5)</f>
        <v>2.06</v>
      </c>
      <c r="D40" s="24">
        <f>F40</f>
        <v>129.90948</v>
      </c>
      <c r="E40" s="24">
        <f>F40</f>
        <v>129.90948</v>
      </c>
      <c r="F40" s="24">
        <f>ROUND(129.90948,5)</f>
        <v>129.90948</v>
      </c>
      <c r="G40" s="25"/>
      <c r="H40" s="26"/>
    </row>
    <row r="41" spans="1:8" ht="12.75" customHeight="1">
      <c r="A41" s="23">
        <v>42950</v>
      </c>
      <c r="B41" s="23"/>
      <c r="C41" s="24">
        <f>ROUND(2.06,5)</f>
        <v>2.06</v>
      </c>
      <c r="D41" s="24">
        <f>F41</f>
        <v>131.0854</v>
      </c>
      <c r="E41" s="24">
        <f>F41</f>
        <v>131.0854</v>
      </c>
      <c r="F41" s="24">
        <f>ROUND(131.0854,5)</f>
        <v>131.0854</v>
      </c>
      <c r="G41" s="25"/>
      <c r="H41" s="26"/>
    </row>
    <row r="42" spans="1:8" ht="12.75" customHeight="1">
      <c r="A42" s="23">
        <v>43041</v>
      </c>
      <c r="B42" s="23"/>
      <c r="C42" s="24">
        <f>ROUND(2.06,5)</f>
        <v>2.06</v>
      </c>
      <c r="D42" s="24">
        <f>F42</f>
        <v>133.71976</v>
      </c>
      <c r="E42" s="24">
        <f>F42</f>
        <v>133.71976</v>
      </c>
      <c r="F42" s="24">
        <f>ROUND(133.71976,5)</f>
        <v>133.71976</v>
      </c>
      <c r="G42" s="25"/>
      <c r="H42" s="26"/>
    </row>
    <row r="43" spans="1:8" ht="12.75" customHeight="1">
      <c r="A43" s="23">
        <v>43132</v>
      </c>
      <c r="B43" s="23"/>
      <c r="C43" s="24">
        <f>ROUND(2.06,5)</f>
        <v>2.06</v>
      </c>
      <c r="D43" s="24">
        <f>F43</f>
        <v>136.39193</v>
      </c>
      <c r="E43" s="24">
        <f>F43</f>
        <v>136.39193</v>
      </c>
      <c r="F43" s="24">
        <f>ROUND(136.39193,5)</f>
        <v>136.39193</v>
      </c>
      <c r="G43" s="25"/>
      <c r="H43" s="26"/>
    </row>
    <row r="44" spans="1:8" ht="12.75" customHeight="1">
      <c r="A44" s="23">
        <v>43223</v>
      </c>
      <c r="B44" s="23"/>
      <c r="C44" s="24">
        <f>ROUND(2.06,5)</f>
        <v>2.06</v>
      </c>
      <c r="D44" s="24">
        <f>F44</f>
        <v>138.95811</v>
      </c>
      <c r="E44" s="24">
        <f>F44</f>
        <v>138.95811</v>
      </c>
      <c r="F44" s="24">
        <f>ROUND(138.95811,5)</f>
        <v>138.95811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ROUND(101.3541,5)</f>
        <v>101.3541</v>
      </c>
      <c r="D46" s="24">
        <f>F46</f>
        <v>102.30639</v>
      </c>
      <c r="E46" s="24">
        <f>F46</f>
        <v>102.30639</v>
      </c>
      <c r="F46" s="24">
        <f>ROUND(102.30639,5)</f>
        <v>102.30639</v>
      </c>
      <c r="G46" s="25"/>
      <c r="H46" s="26"/>
    </row>
    <row r="47" spans="1:8" ht="12.75" customHeight="1">
      <c r="A47" s="23">
        <v>42950</v>
      </c>
      <c r="B47" s="23"/>
      <c r="C47" s="24">
        <f>ROUND(101.3541,5)</f>
        <v>101.3541</v>
      </c>
      <c r="D47" s="24">
        <f>F47</f>
        <v>104.29181</v>
      </c>
      <c r="E47" s="24">
        <f>F47</f>
        <v>104.29181</v>
      </c>
      <c r="F47" s="24">
        <f>ROUND(104.29181,5)</f>
        <v>104.29181</v>
      </c>
      <c r="G47" s="25"/>
      <c r="H47" s="26"/>
    </row>
    <row r="48" spans="1:8" ht="12.75" customHeight="1">
      <c r="A48" s="23">
        <v>43041</v>
      </c>
      <c r="B48" s="23"/>
      <c r="C48" s="24">
        <f>ROUND(101.3541,5)</f>
        <v>101.3541</v>
      </c>
      <c r="D48" s="24">
        <f>F48</f>
        <v>105.36675</v>
      </c>
      <c r="E48" s="24">
        <f>F48</f>
        <v>105.36675</v>
      </c>
      <c r="F48" s="24">
        <f>ROUND(105.36675,5)</f>
        <v>105.36675</v>
      </c>
      <c r="G48" s="25"/>
      <c r="H48" s="26"/>
    </row>
    <row r="49" spans="1:8" ht="12.75" customHeight="1">
      <c r="A49" s="23">
        <v>43132</v>
      </c>
      <c r="B49" s="23"/>
      <c r="C49" s="24">
        <f>ROUND(101.3541,5)</f>
        <v>101.3541</v>
      </c>
      <c r="D49" s="24">
        <f>F49</f>
        <v>107.50696</v>
      </c>
      <c r="E49" s="24">
        <f>F49</f>
        <v>107.50696</v>
      </c>
      <c r="F49" s="24">
        <f>ROUND(107.50696,5)</f>
        <v>107.50696</v>
      </c>
      <c r="G49" s="25"/>
      <c r="H49" s="26"/>
    </row>
    <row r="50" spans="1:8" ht="12.75" customHeight="1">
      <c r="A50" s="23">
        <v>43223</v>
      </c>
      <c r="B50" s="23"/>
      <c r="C50" s="24">
        <f>ROUND(101.3541,5)</f>
        <v>101.3541</v>
      </c>
      <c r="D50" s="24">
        <f>F50</f>
        <v>109.52929</v>
      </c>
      <c r="E50" s="24">
        <f>F50</f>
        <v>109.52929</v>
      </c>
      <c r="F50" s="24">
        <f>ROUND(109.52929,5)</f>
        <v>109.52929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ROUND(9.225,5)</f>
        <v>9.225</v>
      </c>
      <c r="D52" s="24">
        <f>F52</f>
        <v>9.27754</v>
      </c>
      <c r="E52" s="24">
        <f>F52</f>
        <v>9.27754</v>
      </c>
      <c r="F52" s="24">
        <f>ROUND(9.27754,5)</f>
        <v>9.27754</v>
      </c>
      <c r="G52" s="25"/>
      <c r="H52" s="26"/>
    </row>
    <row r="53" spans="1:8" ht="12.75" customHeight="1">
      <c r="A53" s="23">
        <v>42950</v>
      </c>
      <c r="B53" s="23"/>
      <c r="C53" s="24">
        <f>ROUND(9.225,5)</f>
        <v>9.225</v>
      </c>
      <c r="D53" s="24">
        <f>F53</f>
        <v>9.32926</v>
      </c>
      <c r="E53" s="24">
        <f>F53</f>
        <v>9.32926</v>
      </c>
      <c r="F53" s="24">
        <f>ROUND(9.32926,5)</f>
        <v>9.32926</v>
      </c>
      <c r="G53" s="25"/>
      <c r="H53" s="26"/>
    </row>
    <row r="54" spans="1:8" ht="12.75" customHeight="1">
      <c r="A54" s="23">
        <v>43041</v>
      </c>
      <c r="B54" s="23"/>
      <c r="C54" s="24">
        <f>ROUND(9.225,5)</f>
        <v>9.225</v>
      </c>
      <c r="D54" s="24">
        <f>F54</f>
        <v>9.3672</v>
      </c>
      <c r="E54" s="24">
        <f>F54</f>
        <v>9.3672</v>
      </c>
      <c r="F54" s="24">
        <f>ROUND(9.3672,5)</f>
        <v>9.3672</v>
      </c>
      <c r="G54" s="25"/>
      <c r="H54" s="26"/>
    </row>
    <row r="55" spans="1:8" ht="12.75" customHeight="1">
      <c r="A55" s="23">
        <v>43132</v>
      </c>
      <c r="B55" s="23"/>
      <c r="C55" s="24">
        <f>ROUND(9.225,5)</f>
        <v>9.225</v>
      </c>
      <c r="D55" s="24">
        <f>F55</f>
        <v>9.40449</v>
      </c>
      <c r="E55" s="24">
        <f>F55</f>
        <v>9.40449</v>
      </c>
      <c r="F55" s="24">
        <f>ROUND(9.40449,5)</f>
        <v>9.40449</v>
      </c>
      <c r="G55" s="25"/>
      <c r="H55" s="26"/>
    </row>
    <row r="56" spans="1:8" ht="12.75" customHeight="1">
      <c r="A56" s="23">
        <v>43223</v>
      </c>
      <c r="B56" s="23"/>
      <c r="C56" s="24">
        <f>ROUND(9.225,5)</f>
        <v>9.225</v>
      </c>
      <c r="D56" s="24">
        <f>F56</f>
        <v>9.46467</v>
      </c>
      <c r="E56" s="24">
        <f>F56</f>
        <v>9.46467</v>
      </c>
      <c r="F56" s="24">
        <f>ROUND(9.46467,5)</f>
        <v>9.46467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ROUND(9.36,5)</f>
        <v>9.36</v>
      </c>
      <c r="D58" s="24">
        <f>F58</f>
        <v>9.41151</v>
      </c>
      <c r="E58" s="24">
        <f>F58</f>
        <v>9.41151</v>
      </c>
      <c r="F58" s="24">
        <f>ROUND(9.41151,5)</f>
        <v>9.41151</v>
      </c>
      <c r="G58" s="25"/>
      <c r="H58" s="26"/>
    </row>
    <row r="59" spans="1:8" ht="12.75" customHeight="1">
      <c r="A59" s="23">
        <v>42950</v>
      </c>
      <c r="B59" s="23"/>
      <c r="C59" s="24">
        <f>ROUND(9.36,5)</f>
        <v>9.36</v>
      </c>
      <c r="D59" s="24">
        <f>F59</f>
        <v>9.46053</v>
      </c>
      <c r="E59" s="24">
        <f>F59</f>
        <v>9.46053</v>
      </c>
      <c r="F59" s="24">
        <f>ROUND(9.46053,5)</f>
        <v>9.46053</v>
      </c>
      <c r="G59" s="25"/>
      <c r="H59" s="26"/>
    </row>
    <row r="60" spans="1:8" ht="12.75" customHeight="1">
      <c r="A60" s="23">
        <v>43041</v>
      </c>
      <c r="B60" s="23"/>
      <c r="C60" s="24">
        <f>ROUND(9.36,5)</f>
        <v>9.36</v>
      </c>
      <c r="D60" s="24">
        <f>F60</f>
        <v>9.5026</v>
      </c>
      <c r="E60" s="24">
        <f>F60</f>
        <v>9.5026</v>
      </c>
      <c r="F60" s="24">
        <f>ROUND(9.5026,5)</f>
        <v>9.5026</v>
      </c>
      <c r="G60" s="25"/>
      <c r="H60" s="26"/>
    </row>
    <row r="61" spans="1:8" ht="12.75" customHeight="1">
      <c r="A61" s="23">
        <v>43132</v>
      </c>
      <c r="B61" s="23"/>
      <c r="C61" s="24">
        <f>ROUND(9.36,5)</f>
        <v>9.36</v>
      </c>
      <c r="D61" s="24">
        <f>F61</f>
        <v>9.54395</v>
      </c>
      <c r="E61" s="24">
        <f>F61</f>
        <v>9.54395</v>
      </c>
      <c r="F61" s="24">
        <f>ROUND(9.54395,5)</f>
        <v>9.54395</v>
      </c>
      <c r="G61" s="25"/>
      <c r="H61" s="26"/>
    </row>
    <row r="62" spans="1:8" ht="12.75" customHeight="1">
      <c r="A62" s="23">
        <v>43223</v>
      </c>
      <c r="B62" s="23"/>
      <c r="C62" s="24">
        <f>ROUND(9.36,5)</f>
        <v>9.36</v>
      </c>
      <c r="D62" s="24">
        <f>F62</f>
        <v>9.60222</v>
      </c>
      <c r="E62" s="24">
        <f>F62</f>
        <v>9.60222</v>
      </c>
      <c r="F62" s="24">
        <f>ROUND(9.60222,5)</f>
        <v>9.60222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ROUND(107.56845,5)</f>
        <v>107.56845</v>
      </c>
      <c r="D64" s="24">
        <f>F64</f>
        <v>108.57198</v>
      </c>
      <c r="E64" s="24">
        <f>F64</f>
        <v>108.57198</v>
      </c>
      <c r="F64" s="24">
        <f>ROUND(108.57198,5)</f>
        <v>108.57198</v>
      </c>
      <c r="G64" s="25"/>
      <c r="H64" s="26"/>
    </row>
    <row r="65" spans="1:8" ht="12.75" customHeight="1">
      <c r="A65" s="23">
        <v>42950</v>
      </c>
      <c r="B65" s="23"/>
      <c r="C65" s="24">
        <f>ROUND(107.56845,5)</f>
        <v>107.56845</v>
      </c>
      <c r="D65" s="24">
        <f>F65</f>
        <v>110.6791</v>
      </c>
      <c r="E65" s="24">
        <f>F65</f>
        <v>110.6791</v>
      </c>
      <c r="F65" s="24">
        <f>ROUND(110.6791,5)</f>
        <v>110.6791</v>
      </c>
      <c r="G65" s="25"/>
      <c r="H65" s="26"/>
    </row>
    <row r="66" spans="1:8" ht="12.75" customHeight="1">
      <c r="A66" s="23">
        <v>43041</v>
      </c>
      <c r="B66" s="23"/>
      <c r="C66" s="24">
        <f>ROUND(107.56845,5)</f>
        <v>107.56845</v>
      </c>
      <c r="D66" s="24">
        <f>F66</f>
        <v>111.81298</v>
      </c>
      <c r="E66" s="24">
        <f>F66</f>
        <v>111.81298</v>
      </c>
      <c r="F66" s="24">
        <f>ROUND(111.81298,5)</f>
        <v>111.81298</v>
      </c>
      <c r="G66" s="25"/>
      <c r="H66" s="26"/>
    </row>
    <row r="67" spans="1:8" ht="12.75" customHeight="1">
      <c r="A67" s="23">
        <v>43132</v>
      </c>
      <c r="B67" s="23"/>
      <c r="C67" s="24">
        <f>ROUND(107.56845,5)</f>
        <v>107.56845</v>
      </c>
      <c r="D67" s="24">
        <f>F67</f>
        <v>114.08417</v>
      </c>
      <c r="E67" s="24">
        <f>F67</f>
        <v>114.08417</v>
      </c>
      <c r="F67" s="24">
        <f>ROUND(114.08417,5)</f>
        <v>114.08417</v>
      </c>
      <c r="G67" s="25"/>
      <c r="H67" s="26"/>
    </row>
    <row r="68" spans="1:8" ht="12.75" customHeight="1">
      <c r="A68" s="23">
        <v>43223</v>
      </c>
      <c r="B68" s="23"/>
      <c r="C68" s="24">
        <f>ROUND(107.56845,5)</f>
        <v>107.56845</v>
      </c>
      <c r="D68" s="24">
        <f>F68</f>
        <v>116.23049</v>
      </c>
      <c r="E68" s="24">
        <f>F68</f>
        <v>116.23049</v>
      </c>
      <c r="F68" s="24">
        <f>ROUND(116.23049,5)</f>
        <v>116.23049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ROUND(9.57,5)</f>
        <v>9.57</v>
      </c>
      <c r="D70" s="24">
        <f>F70</f>
        <v>9.62397</v>
      </c>
      <c r="E70" s="24">
        <f>F70</f>
        <v>9.62397</v>
      </c>
      <c r="F70" s="24">
        <f>ROUND(9.62397,5)</f>
        <v>9.62397</v>
      </c>
      <c r="G70" s="25"/>
      <c r="H70" s="26"/>
    </row>
    <row r="71" spans="1:8" ht="12.75" customHeight="1">
      <c r="A71" s="23">
        <v>42950</v>
      </c>
      <c r="B71" s="23"/>
      <c r="C71" s="24">
        <f>ROUND(9.57,5)</f>
        <v>9.57</v>
      </c>
      <c r="D71" s="24">
        <f>F71</f>
        <v>9.67746</v>
      </c>
      <c r="E71" s="24">
        <f>F71</f>
        <v>9.67746</v>
      </c>
      <c r="F71" s="24">
        <f>ROUND(9.67746,5)</f>
        <v>9.67746</v>
      </c>
      <c r="G71" s="25"/>
      <c r="H71" s="26"/>
    </row>
    <row r="72" spans="1:8" ht="12.75" customHeight="1">
      <c r="A72" s="23">
        <v>43041</v>
      </c>
      <c r="B72" s="23"/>
      <c r="C72" s="24">
        <f>ROUND(9.57,5)</f>
        <v>9.57</v>
      </c>
      <c r="D72" s="24">
        <f>F72</f>
        <v>9.71884</v>
      </c>
      <c r="E72" s="24">
        <f>F72</f>
        <v>9.71884</v>
      </c>
      <c r="F72" s="24">
        <f>ROUND(9.71884,5)</f>
        <v>9.71884</v>
      </c>
      <c r="G72" s="25"/>
      <c r="H72" s="26"/>
    </row>
    <row r="73" spans="1:8" ht="12.75" customHeight="1">
      <c r="A73" s="23">
        <v>43132</v>
      </c>
      <c r="B73" s="23"/>
      <c r="C73" s="24">
        <f>ROUND(9.57,5)</f>
        <v>9.57</v>
      </c>
      <c r="D73" s="24">
        <f>F73</f>
        <v>9.75991</v>
      </c>
      <c r="E73" s="24">
        <f>F73</f>
        <v>9.75991</v>
      </c>
      <c r="F73" s="24">
        <f>ROUND(9.75991,5)</f>
        <v>9.75991</v>
      </c>
      <c r="G73" s="25"/>
      <c r="H73" s="26"/>
    </row>
    <row r="74" spans="1:8" ht="12.75" customHeight="1">
      <c r="A74" s="23">
        <v>43223</v>
      </c>
      <c r="B74" s="23"/>
      <c r="C74" s="24">
        <f>ROUND(9.57,5)</f>
        <v>9.57</v>
      </c>
      <c r="D74" s="24">
        <f>F74</f>
        <v>9.81995</v>
      </c>
      <c r="E74" s="24">
        <f>F74</f>
        <v>9.81995</v>
      </c>
      <c r="F74" s="24">
        <f>ROUND(9.81995,5)</f>
        <v>9.81995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ROUND(2.02,5)</f>
        <v>2.02</v>
      </c>
      <c r="D76" s="24">
        <f>F76</f>
        <v>135.59859</v>
      </c>
      <c r="E76" s="24">
        <f>F76</f>
        <v>135.59859</v>
      </c>
      <c r="F76" s="24">
        <f>ROUND(135.59859,5)</f>
        <v>135.59859</v>
      </c>
      <c r="G76" s="25"/>
      <c r="H76" s="26"/>
    </row>
    <row r="77" spans="1:8" ht="12.75" customHeight="1">
      <c r="A77" s="23">
        <v>42950</v>
      </c>
      <c r="B77" s="23"/>
      <c r="C77" s="24">
        <f>ROUND(2.02,5)</f>
        <v>2.02</v>
      </c>
      <c r="D77" s="24">
        <f>F77</f>
        <v>136.71655</v>
      </c>
      <c r="E77" s="24">
        <f>F77</f>
        <v>136.71655</v>
      </c>
      <c r="F77" s="24">
        <f>ROUND(136.71655,5)</f>
        <v>136.71655</v>
      </c>
      <c r="G77" s="25"/>
      <c r="H77" s="26"/>
    </row>
    <row r="78" spans="1:8" ht="12.75" customHeight="1">
      <c r="A78" s="23">
        <v>43041</v>
      </c>
      <c r="B78" s="23"/>
      <c r="C78" s="24">
        <f>ROUND(2.02,5)</f>
        <v>2.02</v>
      </c>
      <c r="D78" s="24">
        <f>F78</f>
        <v>139.4642</v>
      </c>
      <c r="E78" s="24">
        <f>F78</f>
        <v>139.4642</v>
      </c>
      <c r="F78" s="24">
        <f>ROUND(139.4642,5)</f>
        <v>139.4642</v>
      </c>
      <c r="G78" s="25"/>
      <c r="H78" s="26"/>
    </row>
    <row r="79" spans="1:8" ht="12.75" customHeight="1">
      <c r="A79" s="23">
        <v>43132</v>
      </c>
      <c r="B79" s="23"/>
      <c r="C79" s="24">
        <f>ROUND(2.02,5)</f>
        <v>2.02</v>
      </c>
      <c r="D79" s="24">
        <f>F79</f>
        <v>142.24758</v>
      </c>
      <c r="E79" s="24">
        <f>F79</f>
        <v>142.24758</v>
      </c>
      <c r="F79" s="24">
        <f>ROUND(142.24758,5)</f>
        <v>142.24758</v>
      </c>
      <c r="G79" s="25"/>
      <c r="H79" s="26"/>
    </row>
    <row r="80" spans="1:8" ht="12.75" customHeight="1">
      <c r="A80" s="23">
        <v>43223</v>
      </c>
      <c r="B80" s="23"/>
      <c r="C80" s="24">
        <f>ROUND(2.02,5)</f>
        <v>2.02</v>
      </c>
      <c r="D80" s="24">
        <f>F80</f>
        <v>144.92384</v>
      </c>
      <c r="E80" s="24">
        <f>F80</f>
        <v>144.92384</v>
      </c>
      <c r="F80" s="24">
        <f>ROUND(144.92384,5)</f>
        <v>144.92384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ROUND(9.58,5)</f>
        <v>9.58</v>
      </c>
      <c r="D82" s="24">
        <f>F82</f>
        <v>9.63254</v>
      </c>
      <c r="E82" s="24">
        <f>F82</f>
        <v>9.63254</v>
      </c>
      <c r="F82" s="24">
        <f>ROUND(9.63254,5)</f>
        <v>9.63254</v>
      </c>
      <c r="G82" s="25"/>
      <c r="H82" s="26"/>
    </row>
    <row r="83" spans="1:8" ht="12.75" customHeight="1">
      <c r="A83" s="23">
        <v>42950</v>
      </c>
      <c r="B83" s="23"/>
      <c r="C83" s="24">
        <f>ROUND(9.58,5)</f>
        <v>9.58</v>
      </c>
      <c r="D83" s="24">
        <f>F83</f>
        <v>9.68455</v>
      </c>
      <c r="E83" s="24">
        <f>F83</f>
        <v>9.68455</v>
      </c>
      <c r="F83" s="24">
        <f>ROUND(9.68455,5)</f>
        <v>9.68455</v>
      </c>
      <c r="G83" s="25"/>
      <c r="H83" s="26"/>
    </row>
    <row r="84" spans="1:8" ht="12.75" customHeight="1">
      <c r="A84" s="23">
        <v>43041</v>
      </c>
      <c r="B84" s="23"/>
      <c r="C84" s="24">
        <f>ROUND(9.58,5)</f>
        <v>9.58</v>
      </c>
      <c r="D84" s="24">
        <f>F84</f>
        <v>9.72475</v>
      </c>
      <c r="E84" s="24">
        <f>F84</f>
        <v>9.72475</v>
      </c>
      <c r="F84" s="24">
        <f>ROUND(9.72475,5)</f>
        <v>9.72475</v>
      </c>
      <c r="G84" s="25"/>
      <c r="H84" s="26"/>
    </row>
    <row r="85" spans="1:8" ht="12.75" customHeight="1">
      <c r="A85" s="23">
        <v>43132</v>
      </c>
      <c r="B85" s="23"/>
      <c r="C85" s="24">
        <f>ROUND(9.58,5)</f>
        <v>9.58</v>
      </c>
      <c r="D85" s="24">
        <f>F85</f>
        <v>9.76458</v>
      </c>
      <c r="E85" s="24">
        <f>F85</f>
        <v>9.76458</v>
      </c>
      <c r="F85" s="24">
        <f>ROUND(9.76458,5)</f>
        <v>9.76458</v>
      </c>
      <c r="G85" s="25"/>
      <c r="H85" s="26"/>
    </row>
    <row r="86" spans="1:8" ht="12.75" customHeight="1">
      <c r="A86" s="23">
        <v>43223</v>
      </c>
      <c r="B86" s="23"/>
      <c r="C86" s="24">
        <f>ROUND(9.58,5)</f>
        <v>9.58</v>
      </c>
      <c r="D86" s="24">
        <f>F86</f>
        <v>9.82266</v>
      </c>
      <c r="E86" s="24">
        <f>F86</f>
        <v>9.82266</v>
      </c>
      <c r="F86" s="24">
        <f>ROUND(9.82266,5)</f>
        <v>9.82266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ROUND(9.605,5)</f>
        <v>9.605</v>
      </c>
      <c r="D88" s="24">
        <f>F88</f>
        <v>9.65601</v>
      </c>
      <c r="E88" s="24">
        <f>F88</f>
        <v>9.65601</v>
      </c>
      <c r="F88" s="24">
        <f>ROUND(9.65601,5)</f>
        <v>9.65601</v>
      </c>
      <c r="G88" s="25"/>
      <c r="H88" s="26"/>
    </row>
    <row r="89" spans="1:8" ht="12.75" customHeight="1">
      <c r="A89" s="23">
        <v>42950</v>
      </c>
      <c r="B89" s="23"/>
      <c r="C89" s="24">
        <f>ROUND(9.605,5)</f>
        <v>9.605</v>
      </c>
      <c r="D89" s="24">
        <f>F89</f>
        <v>9.70647</v>
      </c>
      <c r="E89" s="24">
        <f>F89</f>
        <v>9.70647</v>
      </c>
      <c r="F89" s="24">
        <f>ROUND(9.70647,5)</f>
        <v>9.70647</v>
      </c>
      <c r="G89" s="25"/>
      <c r="H89" s="26"/>
    </row>
    <row r="90" spans="1:8" ht="12.75" customHeight="1">
      <c r="A90" s="23">
        <v>43041</v>
      </c>
      <c r="B90" s="23"/>
      <c r="C90" s="24">
        <f>ROUND(9.605,5)</f>
        <v>9.605</v>
      </c>
      <c r="D90" s="24">
        <f>F90</f>
        <v>9.74551</v>
      </c>
      <c r="E90" s="24">
        <f>F90</f>
        <v>9.74551</v>
      </c>
      <c r="F90" s="24">
        <f>ROUND(9.74551,5)</f>
        <v>9.74551</v>
      </c>
      <c r="G90" s="25"/>
      <c r="H90" s="26"/>
    </row>
    <row r="91" spans="1:8" ht="12.75" customHeight="1">
      <c r="A91" s="23">
        <v>43132</v>
      </c>
      <c r="B91" s="23"/>
      <c r="C91" s="24">
        <f>ROUND(9.605,5)</f>
        <v>9.605</v>
      </c>
      <c r="D91" s="24">
        <f>F91</f>
        <v>9.78416</v>
      </c>
      <c r="E91" s="24">
        <f>F91</f>
        <v>9.78416</v>
      </c>
      <c r="F91" s="24">
        <f>ROUND(9.78416,5)</f>
        <v>9.78416</v>
      </c>
      <c r="G91" s="25"/>
      <c r="H91" s="26"/>
    </row>
    <row r="92" spans="1:8" ht="12.75" customHeight="1">
      <c r="A92" s="23">
        <v>43223</v>
      </c>
      <c r="B92" s="23"/>
      <c r="C92" s="24">
        <f>ROUND(9.605,5)</f>
        <v>9.605</v>
      </c>
      <c r="D92" s="24">
        <f>F92</f>
        <v>9.84019</v>
      </c>
      <c r="E92" s="24">
        <f>F92</f>
        <v>9.84019</v>
      </c>
      <c r="F92" s="24">
        <f>ROUND(9.84019,5)</f>
        <v>9.84019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ROUND(133.86391,5)</f>
        <v>133.86391</v>
      </c>
      <c r="D94" s="24">
        <f>F94</f>
        <v>134.87763</v>
      </c>
      <c r="E94" s="24">
        <f>F94</f>
        <v>134.87763</v>
      </c>
      <c r="F94" s="24">
        <f>ROUND(134.87763,5)</f>
        <v>134.87763</v>
      </c>
      <c r="G94" s="25"/>
      <c r="H94" s="26"/>
    </row>
    <row r="95" spans="1:8" ht="12.75" customHeight="1">
      <c r="A95" s="23">
        <v>42950</v>
      </c>
      <c r="B95" s="23"/>
      <c r="C95" s="24">
        <f>ROUND(133.86391,5)</f>
        <v>133.86391</v>
      </c>
      <c r="D95" s="24">
        <f>F95</f>
        <v>137.49515</v>
      </c>
      <c r="E95" s="24">
        <f>F95</f>
        <v>137.49515</v>
      </c>
      <c r="F95" s="24">
        <f>ROUND(137.49515,5)</f>
        <v>137.49515</v>
      </c>
      <c r="G95" s="25"/>
      <c r="H95" s="26"/>
    </row>
    <row r="96" spans="1:8" ht="12.75" customHeight="1">
      <c r="A96" s="23">
        <v>43041</v>
      </c>
      <c r="B96" s="23"/>
      <c r="C96" s="24">
        <f>ROUND(133.86391,5)</f>
        <v>133.86391</v>
      </c>
      <c r="D96" s="24">
        <f>F96</f>
        <v>138.65402</v>
      </c>
      <c r="E96" s="24">
        <f>F96</f>
        <v>138.65402</v>
      </c>
      <c r="F96" s="24">
        <f>ROUND(138.65402,5)</f>
        <v>138.65402</v>
      </c>
      <c r="G96" s="25"/>
      <c r="H96" s="26"/>
    </row>
    <row r="97" spans="1:8" ht="12.75" customHeight="1">
      <c r="A97" s="23">
        <v>43132</v>
      </c>
      <c r="B97" s="23"/>
      <c r="C97" s="24">
        <f>ROUND(133.86391,5)</f>
        <v>133.86391</v>
      </c>
      <c r="D97" s="24">
        <f>F97</f>
        <v>141.47043</v>
      </c>
      <c r="E97" s="24">
        <f>F97</f>
        <v>141.47043</v>
      </c>
      <c r="F97" s="24">
        <f>ROUND(141.47043,5)</f>
        <v>141.47043</v>
      </c>
      <c r="G97" s="25"/>
      <c r="H97" s="26"/>
    </row>
    <row r="98" spans="1:8" ht="12.75" customHeight="1">
      <c r="A98" s="23">
        <v>43223</v>
      </c>
      <c r="B98" s="23"/>
      <c r="C98" s="24">
        <f>ROUND(133.86391,5)</f>
        <v>133.86391</v>
      </c>
      <c r="D98" s="24">
        <f>F98</f>
        <v>144.13135</v>
      </c>
      <c r="E98" s="24">
        <f>F98</f>
        <v>144.13135</v>
      </c>
      <c r="F98" s="24">
        <f>ROUND(144.13135,5)</f>
        <v>144.13135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ROUND(2.05,5)</f>
        <v>2.05</v>
      </c>
      <c r="D100" s="24">
        <f>F100</f>
        <v>144.92942</v>
      </c>
      <c r="E100" s="24">
        <f>F100</f>
        <v>144.92942</v>
      </c>
      <c r="F100" s="24">
        <f>ROUND(144.92942,5)</f>
        <v>144.92942</v>
      </c>
      <c r="G100" s="25"/>
      <c r="H100" s="26"/>
    </row>
    <row r="101" spans="1:8" ht="12.75" customHeight="1">
      <c r="A101" s="23">
        <v>42950</v>
      </c>
      <c r="B101" s="23"/>
      <c r="C101" s="24">
        <f>ROUND(2.05,5)</f>
        <v>2.05</v>
      </c>
      <c r="D101" s="24">
        <f>F101</f>
        <v>146.06343</v>
      </c>
      <c r="E101" s="24">
        <f>F101</f>
        <v>146.06343</v>
      </c>
      <c r="F101" s="24">
        <f>ROUND(146.06343,5)</f>
        <v>146.06343</v>
      </c>
      <c r="G101" s="25"/>
      <c r="H101" s="26"/>
    </row>
    <row r="102" spans="1:8" ht="12.75" customHeight="1">
      <c r="A102" s="23">
        <v>43041</v>
      </c>
      <c r="B102" s="23"/>
      <c r="C102" s="24">
        <f>ROUND(2.05,5)</f>
        <v>2.05</v>
      </c>
      <c r="D102" s="24">
        <f>F102</f>
        <v>148.99865</v>
      </c>
      <c r="E102" s="24">
        <f>F102</f>
        <v>148.99865</v>
      </c>
      <c r="F102" s="24">
        <f>ROUND(148.99865,5)</f>
        <v>148.99865</v>
      </c>
      <c r="G102" s="25"/>
      <c r="H102" s="26"/>
    </row>
    <row r="103" spans="1:8" ht="12.75" customHeight="1">
      <c r="A103" s="23">
        <v>43132</v>
      </c>
      <c r="B103" s="23"/>
      <c r="C103" s="24">
        <f>ROUND(2.05,5)</f>
        <v>2.05</v>
      </c>
      <c r="D103" s="24">
        <f>F103</f>
        <v>150.30975</v>
      </c>
      <c r="E103" s="24">
        <f>F103</f>
        <v>150.30975</v>
      </c>
      <c r="F103" s="24">
        <f>ROUND(150.30975,5)</f>
        <v>150.30975</v>
      </c>
      <c r="G103" s="25"/>
      <c r="H103" s="26"/>
    </row>
    <row r="104" spans="1:8" ht="12.75" customHeight="1">
      <c r="A104" s="23">
        <v>43223</v>
      </c>
      <c r="B104" s="23"/>
      <c r="C104" s="24">
        <f>ROUND(2.05,5)</f>
        <v>2.05</v>
      </c>
      <c r="D104" s="24">
        <f>F104</f>
        <v>153.13561</v>
      </c>
      <c r="E104" s="24">
        <f>F104</f>
        <v>153.13561</v>
      </c>
      <c r="F104" s="24">
        <f>ROUND(153.13561,5)</f>
        <v>153.13561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ROUND(2.69,5)</f>
        <v>2.69</v>
      </c>
      <c r="D106" s="24">
        <f>F106</f>
        <v>130.04948</v>
      </c>
      <c r="E106" s="24">
        <f>F106</f>
        <v>130.04948</v>
      </c>
      <c r="F106" s="24">
        <f>ROUND(130.04948,5)</f>
        <v>130.04948</v>
      </c>
      <c r="G106" s="25"/>
      <c r="H106" s="26"/>
    </row>
    <row r="107" spans="1:8" ht="12.75" customHeight="1">
      <c r="A107" s="23">
        <v>42950</v>
      </c>
      <c r="B107" s="23"/>
      <c r="C107" s="24">
        <f>ROUND(2.69,5)</f>
        <v>2.69</v>
      </c>
      <c r="D107" s="24">
        <f>F107</f>
        <v>132.57337</v>
      </c>
      <c r="E107" s="24">
        <f>F107</f>
        <v>132.57337</v>
      </c>
      <c r="F107" s="24">
        <f>ROUND(132.57337,5)</f>
        <v>132.57337</v>
      </c>
      <c r="G107" s="25"/>
      <c r="H107" s="26"/>
    </row>
    <row r="108" spans="1:8" ht="12.75" customHeight="1">
      <c r="A108" s="23">
        <v>43041</v>
      </c>
      <c r="B108" s="23"/>
      <c r="C108" s="24">
        <f>ROUND(2.69,5)</f>
        <v>2.69</v>
      </c>
      <c r="D108" s="24">
        <f>F108</f>
        <v>133.47059</v>
      </c>
      <c r="E108" s="24">
        <f>F108</f>
        <v>133.47059</v>
      </c>
      <c r="F108" s="24">
        <f>ROUND(133.47059,5)</f>
        <v>133.47059</v>
      </c>
      <c r="G108" s="25"/>
      <c r="H108" s="26"/>
    </row>
    <row r="109" spans="1:8" ht="12.75" customHeight="1">
      <c r="A109" s="23">
        <v>43132</v>
      </c>
      <c r="B109" s="23"/>
      <c r="C109" s="24">
        <f>ROUND(2.69,5)</f>
        <v>2.69</v>
      </c>
      <c r="D109" s="24">
        <f>F109</f>
        <v>136.18156</v>
      </c>
      <c r="E109" s="24">
        <f>F109</f>
        <v>136.18156</v>
      </c>
      <c r="F109" s="24">
        <f>ROUND(136.18156,5)</f>
        <v>136.18156</v>
      </c>
      <c r="G109" s="25"/>
      <c r="H109" s="26"/>
    </row>
    <row r="110" spans="1:8" ht="12.75" customHeight="1">
      <c r="A110" s="23">
        <v>43223</v>
      </c>
      <c r="B110" s="23"/>
      <c r="C110" s="24">
        <f>ROUND(2.69,5)</f>
        <v>2.69</v>
      </c>
      <c r="D110" s="24">
        <f>F110</f>
        <v>138.74225</v>
      </c>
      <c r="E110" s="24">
        <f>F110</f>
        <v>138.74225</v>
      </c>
      <c r="F110" s="24">
        <f>ROUND(138.74225,5)</f>
        <v>138.74225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ROUND(10.475,5)</f>
        <v>10.475</v>
      </c>
      <c r="D112" s="24">
        <f>F112</f>
        <v>10.55773</v>
      </c>
      <c r="E112" s="24">
        <f>F112</f>
        <v>10.55773</v>
      </c>
      <c r="F112" s="24">
        <f>ROUND(10.55773,5)</f>
        <v>10.55773</v>
      </c>
      <c r="G112" s="25"/>
      <c r="H112" s="26"/>
    </row>
    <row r="113" spans="1:8" ht="12.75" customHeight="1">
      <c r="A113" s="23">
        <v>42950</v>
      </c>
      <c r="B113" s="23"/>
      <c r="C113" s="24">
        <f>ROUND(10.475,5)</f>
        <v>10.475</v>
      </c>
      <c r="D113" s="24">
        <f>F113</f>
        <v>10.63889</v>
      </c>
      <c r="E113" s="24">
        <f>F113</f>
        <v>10.63889</v>
      </c>
      <c r="F113" s="24">
        <f>ROUND(10.63889,5)</f>
        <v>10.63889</v>
      </c>
      <c r="G113" s="25"/>
      <c r="H113" s="26"/>
    </row>
    <row r="114" spans="1:8" ht="12.75" customHeight="1">
      <c r="A114" s="23">
        <v>43041</v>
      </c>
      <c r="B114" s="23"/>
      <c r="C114" s="24">
        <f>ROUND(10.475,5)</f>
        <v>10.475</v>
      </c>
      <c r="D114" s="24">
        <f>F114</f>
        <v>10.71636</v>
      </c>
      <c r="E114" s="24">
        <f>F114</f>
        <v>10.71636</v>
      </c>
      <c r="F114" s="24">
        <f>ROUND(10.71636,5)</f>
        <v>10.71636</v>
      </c>
      <c r="G114" s="25"/>
      <c r="H114" s="26"/>
    </row>
    <row r="115" spans="1:8" ht="12.75" customHeight="1">
      <c r="A115" s="23">
        <v>43132</v>
      </c>
      <c r="B115" s="23"/>
      <c r="C115" s="24">
        <f>ROUND(10.475,5)</f>
        <v>10.475</v>
      </c>
      <c r="D115" s="24">
        <f>F115</f>
        <v>10.79638</v>
      </c>
      <c r="E115" s="24">
        <f>F115</f>
        <v>10.79638</v>
      </c>
      <c r="F115" s="24">
        <f>ROUND(10.79638,5)</f>
        <v>10.79638</v>
      </c>
      <c r="G115" s="25"/>
      <c r="H115" s="26"/>
    </row>
    <row r="116" spans="1:8" ht="12.75" customHeight="1">
      <c r="A116" s="23">
        <v>43223</v>
      </c>
      <c r="B116" s="23"/>
      <c r="C116" s="24">
        <f>ROUND(10.475,5)</f>
        <v>10.475</v>
      </c>
      <c r="D116" s="24">
        <f>F116</f>
        <v>10.89159</v>
      </c>
      <c r="E116" s="24">
        <f>F116</f>
        <v>10.89159</v>
      </c>
      <c r="F116" s="24">
        <f>ROUND(10.89159,5)</f>
        <v>10.89159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ROUND(10.615,5)</f>
        <v>10.615</v>
      </c>
      <c r="D118" s="24">
        <f>F118</f>
        <v>10.69736</v>
      </c>
      <c r="E118" s="24">
        <f>F118</f>
        <v>10.69736</v>
      </c>
      <c r="F118" s="24">
        <f>ROUND(10.69736,5)</f>
        <v>10.69736</v>
      </c>
      <c r="G118" s="25"/>
      <c r="H118" s="26"/>
    </row>
    <row r="119" spans="1:8" ht="12.75" customHeight="1">
      <c r="A119" s="23">
        <v>42950</v>
      </c>
      <c r="B119" s="23"/>
      <c r="C119" s="24">
        <f>ROUND(10.615,5)</f>
        <v>10.615</v>
      </c>
      <c r="D119" s="24">
        <f>F119</f>
        <v>10.77693</v>
      </c>
      <c r="E119" s="24">
        <f>F119</f>
        <v>10.77693</v>
      </c>
      <c r="F119" s="24">
        <f>ROUND(10.77693,5)</f>
        <v>10.77693</v>
      </c>
      <c r="G119" s="25"/>
      <c r="H119" s="26"/>
    </row>
    <row r="120" spans="1:8" ht="12.75" customHeight="1">
      <c r="A120" s="23">
        <v>43041</v>
      </c>
      <c r="B120" s="23"/>
      <c r="C120" s="24">
        <f>ROUND(10.615,5)</f>
        <v>10.615</v>
      </c>
      <c r="D120" s="24">
        <f>F120</f>
        <v>10.85204</v>
      </c>
      <c r="E120" s="24">
        <f>F120</f>
        <v>10.85204</v>
      </c>
      <c r="F120" s="24">
        <f>ROUND(10.85204,5)</f>
        <v>10.85204</v>
      </c>
      <c r="G120" s="25"/>
      <c r="H120" s="26"/>
    </row>
    <row r="121" spans="1:8" ht="12.75" customHeight="1">
      <c r="A121" s="23">
        <v>43132</v>
      </c>
      <c r="B121" s="23"/>
      <c r="C121" s="24">
        <f>ROUND(10.615,5)</f>
        <v>10.615</v>
      </c>
      <c r="D121" s="24">
        <f>F121</f>
        <v>10.92684</v>
      </c>
      <c r="E121" s="24">
        <f>F121</f>
        <v>10.92684</v>
      </c>
      <c r="F121" s="24">
        <f>ROUND(10.92684,5)</f>
        <v>10.92684</v>
      </c>
      <c r="G121" s="25"/>
      <c r="H121" s="26"/>
    </row>
    <row r="122" spans="1:8" ht="12.75" customHeight="1">
      <c r="A122" s="23">
        <v>43223</v>
      </c>
      <c r="B122" s="23"/>
      <c r="C122" s="24">
        <f>ROUND(10.615,5)</f>
        <v>10.615</v>
      </c>
      <c r="D122" s="24">
        <f>F122</f>
        <v>11.01983</v>
      </c>
      <c r="E122" s="24">
        <f>F122</f>
        <v>11.01983</v>
      </c>
      <c r="F122" s="24">
        <f>ROUND(11.01983,5)</f>
        <v>11.01983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ROUND(8.435,5)</f>
        <v>8.435</v>
      </c>
      <c r="D124" s="24">
        <f>F124</f>
        <v>8.47466</v>
      </c>
      <c r="E124" s="24">
        <f>F124</f>
        <v>8.47466</v>
      </c>
      <c r="F124" s="24">
        <f>ROUND(8.47466,5)</f>
        <v>8.47466</v>
      </c>
      <c r="G124" s="25"/>
      <c r="H124" s="26"/>
    </row>
    <row r="125" spans="1:8" ht="12.75" customHeight="1">
      <c r="A125" s="23">
        <v>42950</v>
      </c>
      <c r="B125" s="23"/>
      <c r="C125" s="24">
        <f>ROUND(8.435,5)</f>
        <v>8.435</v>
      </c>
      <c r="D125" s="24">
        <f>F125</f>
        <v>8.50962</v>
      </c>
      <c r="E125" s="24">
        <f>F125</f>
        <v>8.50962</v>
      </c>
      <c r="F125" s="24">
        <f>ROUND(8.50962,5)</f>
        <v>8.50962</v>
      </c>
      <c r="G125" s="25"/>
      <c r="H125" s="26"/>
    </row>
    <row r="126" spans="1:8" ht="12.75" customHeight="1">
      <c r="A126" s="23">
        <v>43041</v>
      </c>
      <c r="B126" s="23"/>
      <c r="C126" s="24">
        <f>ROUND(8.435,5)</f>
        <v>8.435</v>
      </c>
      <c r="D126" s="24">
        <f>F126</f>
        <v>8.53541</v>
      </c>
      <c r="E126" s="24">
        <f>F126</f>
        <v>8.53541</v>
      </c>
      <c r="F126" s="24">
        <f>ROUND(8.53541,5)</f>
        <v>8.53541</v>
      </c>
      <c r="G126" s="25"/>
      <c r="H126" s="26"/>
    </row>
    <row r="127" spans="1:8" ht="12.75" customHeight="1">
      <c r="A127" s="23">
        <v>43132</v>
      </c>
      <c r="B127" s="23"/>
      <c r="C127" s="24">
        <f>ROUND(8.435,5)</f>
        <v>8.435</v>
      </c>
      <c r="D127" s="24">
        <f>F127</f>
        <v>8.56006</v>
      </c>
      <c r="E127" s="24">
        <f>F127</f>
        <v>8.56006</v>
      </c>
      <c r="F127" s="24">
        <f>ROUND(8.56006,5)</f>
        <v>8.56006</v>
      </c>
      <c r="G127" s="25"/>
      <c r="H127" s="26"/>
    </row>
    <row r="128" spans="1:8" ht="12.75" customHeight="1">
      <c r="A128" s="23">
        <v>43223</v>
      </c>
      <c r="B128" s="23"/>
      <c r="C128" s="24">
        <f>ROUND(8.435,5)</f>
        <v>8.435</v>
      </c>
      <c r="D128" s="24">
        <f>F128</f>
        <v>8.61126</v>
      </c>
      <c r="E128" s="24">
        <f>F128</f>
        <v>8.61126</v>
      </c>
      <c r="F128" s="24">
        <f>ROUND(8.61126,5)</f>
        <v>8.61126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ROUND(9.495,5)</f>
        <v>9.495</v>
      </c>
      <c r="D130" s="24">
        <f>F130</f>
        <v>9.54586</v>
      </c>
      <c r="E130" s="24">
        <f>F130</f>
        <v>9.54586</v>
      </c>
      <c r="F130" s="24">
        <f>ROUND(9.54586,5)</f>
        <v>9.54586</v>
      </c>
      <c r="G130" s="25"/>
      <c r="H130" s="26"/>
    </row>
    <row r="131" spans="1:8" ht="12.75" customHeight="1">
      <c r="A131" s="23">
        <v>42950</v>
      </c>
      <c r="B131" s="23"/>
      <c r="C131" s="24">
        <f>ROUND(9.495,5)</f>
        <v>9.495</v>
      </c>
      <c r="D131" s="24">
        <f>F131</f>
        <v>9.59489</v>
      </c>
      <c r="E131" s="24">
        <f>F131</f>
        <v>9.59489</v>
      </c>
      <c r="F131" s="24">
        <f>ROUND(9.59489,5)</f>
        <v>9.59489</v>
      </c>
      <c r="G131" s="25"/>
      <c r="H131" s="26"/>
    </row>
    <row r="132" spans="1:8" ht="12.75" customHeight="1">
      <c r="A132" s="23">
        <v>43041</v>
      </c>
      <c r="B132" s="23"/>
      <c r="C132" s="24">
        <f>ROUND(9.495,5)</f>
        <v>9.495</v>
      </c>
      <c r="D132" s="24">
        <f>F132</f>
        <v>9.63939</v>
      </c>
      <c r="E132" s="24">
        <f>F132</f>
        <v>9.63939</v>
      </c>
      <c r="F132" s="24">
        <f>ROUND(9.63939,5)</f>
        <v>9.63939</v>
      </c>
      <c r="G132" s="25"/>
      <c r="H132" s="26"/>
    </row>
    <row r="133" spans="1:8" ht="12.75" customHeight="1">
      <c r="A133" s="23">
        <v>43132</v>
      </c>
      <c r="B133" s="23"/>
      <c r="C133" s="24">
        <f>ROUND(9.495,5)</f>
        <v>9.495</v>
      </c>
      <c r="D133" s="24">
        <f>F133</f>
        <v>9.68428</v>
      </c>
      <c r="E133" s="24">
        <f>F133</f>
        <v>9.68428</v>
      </c>
      <c r="F133" s="24">
        <f>ROUND(9.68428,5)</f>
        <v>9.68428</v>
      </c>
      <c r="G133" s="25"/>
      <c r="H133" s="26"/>
    </row>
    <row r="134" spans="1:8" ht="12.75" customHeight="1">
      <c r="A134" s="23">
        <v>43223</v>
      </c>
      <c r="B134" s="23"/>
      <c r="C134" s="24">
        <f>ROUND(9.495,5)</f>
        <v>9.495</v>
      </c>
      <c r="D134" s="24">
        <f>F134</f>
        <v>9.74149</v>
      </c>
      <c r="E134" s="24">
        <f>F134</f>
        <v>9.74149</v>
      </c>
      <c r="F134" s="24">
        <f>ROUND(9.74149,5)</f>
        <v>9.74149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ROUND(8.82,5)</f>
        <v>8.82</v>
      </c>
      <c r="D136" s="24">
        <f>F136</f>
        <v>8.8674</v>
      </c>
      <c r="E136" s="24">
        <f>F136</f>
        <v>8.8674</v>
      </c>
      <c r="F136" s="24">
        <f>ROUND(8.8674,5)</f>
        <v>8.8674</v>
      </c>
      <c r="G136" s="25"/>
      <c r="H136" s="26"/>
    </row>
    <row r="137" spans="1:8" ht="12.75" customHeight="1">
      <c r="A137" s="23">
        <v>42950</v>
      </c>
      <c r="B137" s="23"/>
      <c r="C137" s="24">
        <f>ROUND(8.82,5)</f>
        <v>8.82</v>
      </c>
      <c r="D137" s="24">
        <f>F137</f>
        <v>8.91171</v>
      </c>
      <c r="E137" s="24">
        <f>F137</f>
        <v>8.91171</v>
      </c>
      <c r="F137" s="24">
        <f>ROUND(8.91171,5)</f>
        <v>8.91171</v>
      </c>
      <c r="G137" s="25"/>
      <c r="H137" s="26"/>
    </row>
    <row r="138" spans="1:8" ht="12.75" customHeight="1">
      <c r="A138" s="23">
        <v>43041</v>
      </c>
      <c r="B138" s="23"/>
      <c r="C138" s="24">
        <f>ROUND(8.82,5)</f>
        <v>8.82</v>
      </c>
      <c r="D138" s="24">
        <f>F138</f>
        <v>8.94449</v>
      </c>
      <c r="E138" s="24">
        <f>F138</f>
        <v>8.94449</v>
      </c>
      <c r="F138" s="24">
        <f>ROUND(8.94449,5)</f>
        <v>8.94449</v>
      </c>
      <c r="G138" s="25"/>
      <c r="H138" s="26"/>
    </row>
    <row r="139" spans="1:8" ht="12.75" customHeight="1">
      <c r="A139" s="23">
        <v>43132</v>
      </c>
      <c r="B139" s="23"/>
      <c r="C139" s="24">
        <f>ROUND(8.82,5)</f>
        <v>8.82</v>
      </c>
      <c r="D139" s="24">
        <f>F139</f>
        <v>8.97599</v>
      </c>
      <c r="E139" s="24">
        <f>F139</f>
        <v>8.97599</v>
      </c>
      <c r="F139" s="24">
        <f>ROUND(8.97599,5)</f>
        <v>8.97599</v>
      </c>
      <c r="G139" s="25"/>
      <c r="H139" s="26"/>
    </row>
    <row r="140" spans="1:8" ht="12.75" customHeight="1">
      <c r="A140" s="23">
        <v>43223</v>
      </c>
      <c r="B140" s="23"/>
      <c r="C140" s="24">
        <f>ROUND(8.82,5)</f>
        <v>8.82</v>
      </c>
      <c r="D140" s="24">
        <f>F140</f>
        <v>9.032</v>
      </c>
      <c r="E140" s="24">
        <f>F140</f>
        <v>9.032</v>
      </c>
      <c r="F140" s="24">
        <f>ROUND(9.032,5)</f>
        <v>9.032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ROUND(2.07,5)</f>
        <v>2.07</v>
      </c>
      <c r="D142" s="24">
        <f>F142</f>
        <v>301.68335</v>
      </c>
      <c r="E142" s="24">
        <f>F142</f>
        <v>301.68335</v>
      </c>
      <c r="F142" s="24">
        <f>ROUND(301.68335,5)</f>
        <v>301.68335</v>
      </c>
      <c r="G142" s="25"/>
      <c r="H142" s="26"/>
    </row>
    <row r="143" spans="1:8" ht="12.75" customHeight="1">
      <c r="A143" s="23">
        <v>42950</v>
      </c>
      <c r="B143" s="23"/>
      <c r="C143" s="24">
        <f>ROUND(2.07,5)</f>
        <v>2.07</v>
      </c>
      <c r="D143" s="24">
        <f>F143</f>
        <v>300.58473</v>
      </c>
      <c r="E143" s="24">
        <f>F143</f>
        <v>300.58473</v>
      </c>
      <c r="F143" s="24">
        <f>ROUND(300.58473,5)</f>
        <v>300.58473</v>
      </c>
      <c r="G143" s="25"/>
      <c r="H143" s="26"/>
    </row>
    <row r="144" spans="1:8" ht="12.75" customHeight="1">
      <c r="A144" s="23">
        <v>43041</v>
      </c>
      <c r="B144" s="23"/>
      <c r="C144" s="24">
        <f>ROUND(2.07,5)</f>
        <v>2.07</v>
      </c>
      <c r="D144" s="24">
        <f>F144</f>
        <v>306.62575</v>
      </c>
      <c r="E144" s="24">
        <f>F144</f>
        <v>306.62575</v>
      </c>
      <c r="F144" s="24">
        <f>ROUND(306.62575,5)</f>
        <v>306.62575</v>
      </c>
      <c r="G144" s="25"/>
      <c r="H144" s="26"/>
    </row>
    <row r="145" spans="1:8" ht="12.75" customHeight="1">
      <c r="A145" s="23">
        <v>43132</v>
      </c>
      <c r="B145" s="23"/>
      <c r="C145" s="24">
        <f>ROUND(2.07,5)</f>
        <v>2.07</v>
      </c>
      <c r="D145" s="24">
        <f>F145</f>
        <v>305.70235</v>
      </c>
      <c r="E145" s="24">
        <f>F145</f>
        <v>305.70235</v>
      </c>
      <c r="F145" s="24">
        <f>ROUND(305.70235,5)</f>
        <v>305.70235</v>
      </c>
      <c r="G145" s="25"/>
      <c r="H145" s="26"/>
    </row>
    <row r="146" spans="1:8" ht="12.75" customHeight="1">
      <c r="A146" s="23">
        <v>43223</v>
      </c>
      <c r="B146" s="23"/>
      <c r="C146" s="24">
        <f>ROUND(2.07,5)</f>
        <v>2.07</v>
      </c>
      <c r="D146" s="24">
        <f>F146</f>
        <v>311.44399</v>
      </c>
      <c r="E146" s="24">
        <f>F146</f>
        <v>311.44399</v>
      </c>
      <c r="F146" s="24">
        <f>ROUND(311.44399,5)</f>
        <v>311.44399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ROUND(2.05,5)</f>
        <v>2.05</v>
      </c>
      <c r="D148" s="24">
        <f>F148</f>
        <v>250.77487</v>
      </c>
      <c r="E148" s="24">
        <f>F148</f>
        <v>250.77487</v>
      </c>
      <c r="F148" s="24">
        <f>ROUND(250.77487,5)</f>
        <v>250.77487</v>
      </c>
      <c r="G148" s="25"/>
      <c r="H148" s="26"/>
    </row>
    <row r="149" spans="1:8" ht="12.75" customHeight="1">
      <c r="A149" s="23">
        <v>42950</v>
      </c>
      <c r="B149" s="23"/>
      <c r="C149" s="24">
        <f>ROUND(2.05,5)</f>
        <v>2.05</v>
      </c>
      <c r="D149" s="24">
        <f>F149</f>
        <v>251.94839</v>
      </c>
      <c r="E149" s="24">
        <f>F149</f>
        <v>251.94839</v>
      </c>
      <c r="F149" s="24">
        <f>ROUND(251.94839,5)</f>
        <v>251.94839</v>
      </c>
      <c r="G149" s="25"/>
      <c r="H149" s="26"/>
    </row>
    <row r="150" spans="1:8" ht="12.75" customHeight="1">
      <c r="A150" s="23">
        <v>43041</v>
      </c>
      <c r="B150" s="23"/>
      <c r="C150" s="24">
        <f>ROUND(2.05,5)</f>
        <v>2.05</v>
      </c>
      <c r="D150" s="24">
        <f>F150</f>
        <v>257.01185</v>
      </c>
      <c r="E150" s="24">
        <f>F150</f>
        <v>257.01185</v>
      </c>
      <c r="F150" s="24">
        <f>ROUND(257.01185,5)</f>
        <v>257.01185</v>
      </c>
      <c r="G150" s="25"/>
      <c r="H150" s="26"/>
    </row>
    <row r="151" spans="1:8" ht="12.75" customHeight="1">
      <c r="A151" s="23">
        <v>43132</v>
      </c>
      <c r="B151" s="23"/>
      <c r="C151" s="24">
        <f>ROUND(2.05,5)</f>
        <v>2.05</v>
      </c>
      <c r="D151" s="24">
        <f>F151</f>
        <v>258.43376</v>
      </c>
      <c r="E151" s="24">
        <f>F151</f>
        <v>258.43376</v>
      </c>
      <c r="F151" s="24">
        <f>ROUND(258.43376,5)</f>
        <v>258.43376</v>
      </c>
      <c r="G151" s="25"/>
      <c r="H151" s="26"/>
    </row>
    <row r="152" spans="1:8" ht="12.75" customHeight="1">
      <c r="A152" s="23">
        <v>43223</v>
      </c>
      <c r="B152" s="23"/>
      <c r="C152" s="24">
        <f>ROUND(2.05,5)</f>
        <v>2.05</v>
      </c>
      <c r="D152" s="24">
        <f>F152</f>
        <v>263.29151</v>
      </c>
      <c r="E152" s="24">
        <f>F152</f>
        <v>263.29151</v>
      </c>
      <c r="F152" s="24">
        <f>ROUND(263.29151,5)</f>
        <v>263.29151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ROUND(7.645,5)</f>
        <v>7.645</v>
      </c>
      <c r="D154" s="24">
        <f>F154</f>
        <v>7.52809</v>
      </c>
      <c r="E154" s="24">
        <f>F154</f>
        <v>7.52809</v>
      </c>
      <c r="F154" s="24">
        <f>ROUND(7.52809,5)</f>
        <v>7.52809</v>
      </c>
      <c r="G154" s="25"/>
      <c r="H154" s="26"/>
    </row>
    <row r="155" spans="1:8" ht="12.75" customHeight="1">
      <c r="A155" s="23">
        <v>42950</v>
      </c>
      <c r="B155" s="23"/>
      <c r="C155" s="24">
        <f>ROUND(7.645,5)</f>
        <v>7.645</v>
      </c>
      <c r="D155" s="24">
        <f>F155</f>
        <v>6.96618</v>
      </c>
      <c r="E155" s="24">
        <f>F155</f>
        <v>6.96618</v>
      </c>
      <c r="F155" s="24">
        <f>ROUND(6.96618,5)</f>
        <v>6.96618</v>
      </c>
      <c r="G155" s="25"/>
      <c r="H155" s="26"/>
    </row>
    <row r="156" spans="1:8" ht="12.75" customHeight="1">
      <c r="A156" s="23">
        <v>43041</v>
      </c>
      <c r="B156" s="23"/>
      <c r="C156" s="24">
        <f>ROUND(7.645,5)</f>
        <v>7.645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ROUND(7.78,5)</f>
        <v>7.78</v>
      </c>
      <c r="D158" s="24">
        <f>F158</f>
        <v>7.80483</v>
      </c>
      <c r="E158" s="24">
        <f>F158</f>
        <v>7.80483</v>
      </c>
      <c r="F158" s="24">
        <f>ROUND(7.80483,5)</f>
        <v>7.80483</v>
      </c>
      <c r="G158" s="25"/>
      <c r="H158" s="26"/>
    </row>
    <row r="159" spans="1:8" ht="12.75" customHeight="1">
      <c r="A159" s="23">
        <v>42950</v>
      </c>
      <c r="B159" s="23"/>
      <c r="C159" s="24">
        <f>ROUND(7.78,5)</f>
        <v>7.78</v>
      </c>
      <c r="D159" s="24">
        <f>F159</f>
        <v>7.80939</v>
      </c>
      <c r="E159" s="24">
        <f>F159</f>
        <v>7.80939</v>
      </c>
      <c r="F159" s="24">
        <f>ROUND(7.80939,5)</f>
        <v>7.80939</v>
      </c>
      <c r="G159" s="25"/>
      <c r="H159" s="26"/>
    </row>
    <row r="160" spans="1:8" ht="12.75" customHeight="1">
      <c r="A160" s="23">
        <v>43041</v>
      </c>
      <c r="B160" s="23"/>
      <c r="C160" s="24">
        <f>ROUND(7.78,5)</f>
        <v>7.78</v>
      </c>
      <c r="D160" s="24">
        <f>F160</f>
        <v>7.73691</v>
      </c>
      <c r="E160" s="24">
        <f>F160</f>
        <v>7.73691</v>
      </c>
      <c r="F160" s="24">
        <f>ROUND(7.73691,5)</f>
        <v>7.73691</v>
      </c>
      <c r="G160" s="25"/>
      <c r="H160" s="26"/>
    </row>
    <row r="161" spans="1:8" ht="12.75" customHeight="1">
      <c r="A161" s="23">
        <v>43132</v>
      </c>
      <c r="B161" s="23"/>
      <c r="C161" s="24">
        <f>ROUND(7.78,5)</f>
        <v>7.78</v>
      </c>
      <c r="D161" s="24">
        <f>F161</f>
        <v>7.59913</v>
      </c>
      <c r="E161" s="24">
        <f>F161</f>
        <v>7.59913</v>
      </c>
      <c r="F161" s="24">
        <f>ROUND(7.59913,5)</f>
        <v>7.59913</v>
      </c>
      <c r="G161" s="25"/>
      <c r="H161" s="26"/>
    </row>
    <row r="162" spans="1:8" ht="12.75" customHeight="1">
      <c r="A162" s="23">
        <v>43223</v>
      </c>
      <c r="B162" s="23"/>
      <c r="C162" s="24">
        <f>ROUND(7.78,5)</f>
        <v>7.78</v>
      </c>
      <c r="D162" s="24">
        <f>F162</f>
        <v>7.56246</v>
      </c>
      <c r="E162" s="24">
        <f>F162</f>
        <v>7.56246</v>
      </c>
      <c r="F162" s="24">
        <f>ROUND(7.56246,5)</f>
        <v>7.56246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ROUND(7.94,5)</f>
        <v>7.94</v>
      </c>
      <c r="D164" s="24">
        <f>F164</f>
        <v>7.9762</v>
      </c>
      <c r="E164" s="24">
        <f>F164</f>
        <v>7.9762</v>
      </c>
      <c r="F164" s="24">
        <f>ROUND(7.9762,5)</f>
        <v>7.9762</v>
      </c>
      <c r="G164" s="25"/>
      <c r="H164" s="26"/>
    </row>
    <row r="165" spans="1:8" ht="12.75" customHeight="1">
      <c r="A165" s="23">
        <v>42950</v>
      </c>
      <c r="B165" s="23"/>
      <c r="C165" s="24">
        <f>ROUND(7.94,5)</f>
        <v>7.94</v>
      </c>
      <c r="D165" s="24">
        <f>F165</f>
        <v>8.00205</v>
      </c>
      <c r="E165" s="24">
        <f>F165</f>
        <v>8.00205</v>
      </c>
      <c r="F165" s="24">
        <f>ROUND(8.00205,5)</f>
        <v>8.00205</v>
      </c>
      <c r="G165" s="25"/>
      <c r="H165" s="26"/>
    </row>
    <row r="166" spans="1:8" ht="12.75" customHeight="1">
      <c r="A166" s="23">
        <v>43041</v>
      </c>
      <c r="B166" s="23"/>
      <c r="C166" s="24">
        <f>ROUND(7.94,5)</f>
        <v>7.94</v>
      </c>
      <c r="D166" s="24">
        <f>F166</f>
        <v>7.98205</v>
      </c>
      <c r="E166" s="24">
        <f>F166</f>
        <v>7.98205</v>
      </c>
      <c r="F166" s="24">
        <f>ROUND(7.98205,5)</f>
        <v>7.98205</v>
      </c>
      <c r="G166" s="25"/>
      <c r="H166" s="26"/>
    </row>
    <row r="167" spans="1:8" ht="12.75" customHeight="1">
      <c r="A167" s="23">
        <v>43132</v>
      </c>
      <c r="B167" s="23"/>
      <c r="C167" s="24">
        <f>ROUND(7.94,5)</f>
        <v>7.94</v>
      </c>
      <c r="D167" s="24">
        <f>F167</f>
        <v>7.94683</v>
      </c>
      <c r="E167" s="24">
        <f>F167</f>
        <v>7.94683</v>
      </c>
      <c r="F167" s="24">
        <f>ROUND(7.94683,5)</f>
        <v>7.94683</v>
      </c>
      <c r="G167" s="25"/>
      <c r="H167" s="26"/>
    </row>
    <row r="168" spans="1:8" ht="12.75" customHeight="1">
      <c r="A168" s="23">
        <v>43223</v>
      </c>
      <c r="B168" s="23"/>
      <c r="C168" s="24">
        <f>ROUND(7.94,5)</f>
        <v>7.94</v>
      </c>
      <c r="D168" s="24">
        <f>F168</f>
        <v>7.99496</v>
      </c>
      <c r="E168" s="24">
        <f>F168</f>
        <v>7.99496</v>
      </c>
      <c r="F168" s="24">
        <f>ROUND(7.99496,5)</f>
        <v>7.99496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ROUND(8.13,5)</f>
        <v>8.13</v>
      </c>
      <c r="D170" s="24">
        <f>F170</f>
        <v>8.16529</v>
      </c>
      <c r="E170" s="24">
        <f>F170</f>
        <v>8.16529</v>
      </c>
      <c r="F170" s="24">
        <f>ROUND(8.16529,5)</f>
        <v>8.16529</v>
      </c>
      <c r="G170" s="25"/>
      <c r="H170" s="26"/>
    </row>
    <row r="171" spans="1:8" ht="12.75" customHeight="1">
      <c r="A171" s="23">
        <v>42950</v>
      </c>
      <c r="B171" s="23"/>
      <c r="C171" s="24">
        <f>ROUND(8.13,5)</f>
        <v>8.13</v>
      </c>
      <c r="D171" s="24">
        <f>F171</f>
        <v>8.19343</v>
      </c>
      <c r="E171" s="24">
        <f>F171</f>
        <v>8.19343</v>
      </c>
      <c r="F171" s="24">
        <f>ROUND(8.19343,5)</f>
        <v>8.19343</v>
      </c>
      <c r="G171" s="25"/>
      <c r="H171" s="26"/>
    </row>
    <row r="172" spans="1:8" ht="12.75" customHeight="1">
      <c r="A172" s="23">
        <v>43041</v>
      </c>
      <c r="B172" s="23"/>
      <c r="C172" s="24">
        <f>ROUND(8.13,5)</f>
        <v>8.13</v>
      </c>
      <c r="D172" s="24">
        <f>F172</f>
        <v>8.2012</v>
      </c>
      <c r="E172" s="24">
        <f>F172</f>
        <v>8.2012</v>
      </c>
      <c r="F172" s="24">
        <f>ROUND(8.2012,5)</f>
        <v>8.2012</v>
      </c>
      <c r="G172" s="25"/>
      <c r="H172" s="26"/>
    </row>
    <row r="173" spans="1:8" ht="12.75" customHeight="1">
      <c r="A173" s="23">
        <v>43132</v>
      </c>
      <c r="B173" s="23"/>
      <c r="C173" s="24">
        <f>ROUND(8.13,5)</f>
        <v>8.13</v>
      </c>
      <c r="D173" s="24">
        <f>F173</f>
        <v>8.20331</v>
      </c>
      <c r="E173" s="24">
        <f>F173</f>
        <v>8.20331</v>
      </c>
      <c r="F173" s="24">
        <f>ROUND(8.20331,5)</f>
        <v>8.20331</v>
      </c>
      <c r="G173" s="25"/>
      <c r="H173" s="26"/>
    </row>
    <row r="174" spans="1:8" ht="12.75" customHeight="1">
      <c r="A174" s="23">
        <v>43223</v>
      </c>
      <c r="B174" s="23"/>
      <c r="C174" s="24">
        <f>ROUND(8.13,5)</f>
        <v>8.13</v>
      </c>
      <c r="D174" s="24">
        <f>F174</f>
        <v>8.25087</v>
      </c>
      <c r="E174" s="24">
        <f>F174</f>
        <v>8.25087</v>
      </c>
      <c r="F174" s="24">
        <f>ROUND(8.25087,5)</f>
        <v>8.25087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ROUND(9.465,5)</f>
        <v>9.465</v>
      </c>
      <c r="D176" s="24">
        <f>F176</f>
        <v>9.51192</v>
      </c>
      <c r="E176" s="24">
        <f>F176</f>
        <v>9.51192</v>
      </c>
      <c r="F176" s="24">
        <f>ROUND(9.51192,5)</f>
        <v>9.51192</v>
      </c>
      <c r="G176" s="25"/>
      <c r="H176" s="26"/>
    </row>
    <row r="177" spans="1:8" ht="12.75" customHeight="1">
      <c r="A177" s="23">
        <v>42950</v>
      </c>
      <c r="B177" s="23"/>
      <c r="C177" s="24">
        <f>ROUND(9.465,5)</f>
        <v>9.465</v>
      </c>
      <c r="D177" s="24">
        <f>F177</f>
        <v>9.55649</v>
      </c>
      <c r="E177" s="24">
        <f>F177</f>
        <v>9.55649</v>
      </c>
      <c r="F177" s="24">
        <f>ROUND(9.55649,5)</f>
        <v>9.55649</v>
      </c>
      <c r="G177" s="25"/>
      <c r="H177" s="26"/>
    </row>
    <row r="178" spans="1:8" ht="12.75" customHeight="1">
      <c r="A178" s="23">
        <v>43041</v>
      </c>
      <c r="B178" s="23"/>
      <c r="C178" s="24">
        <f>ROUND(9.465,5)</f>
        <v>9.465</v>
      </c>
      <c r="D178" s="24">
        <f>F178</f>
        <v>9.59492</v>
      </c>
      <c r="E178" s="24">
        <f>F178</f>
        <v>9.59492</v>
      </c>
      <c r="F178" s="24">
        <f>ROUND(9.59492,5)</f>
        <v>9.59492</v>
      </c>
      <c r="G178" s="25"/>
      <c r="H178" s="26"/>
    </row>
    <row r="179" spans="1:8" ht="12.75" customHeight="1">
      <c r="A179" s="23">
        <v>43132</v>
      </c>
      <c r="B179" s="23"/>
      <c r="C179" s="24">
        <f>ROUND(9.465,5)</f>
        <v>9.465</v>
      </c>
      <c r="D179" s="24">
        <f>F179</f>
        <v>9.63253</v>
      </c>
      <c r="E179" s="24">
        <f>F179</f>
        <v>9.63253</v>
      </c>
      <c r="F179" s="24">
        <f>ROUND(9.63253,5)</f>
        <v>9.63253</v>
      </c>
      <c r="G179" s="25"/>
      <c r="H179" s="26"/>
    </row>
    <row r="180" spans="1:8" ht="12.75" customHeight="1">
      <c r="A180" s="23">
        <v>43223</v>
      </c>
      <c r="B180" s="23"/>
      <c r="C180" s="24">
        <f>ROUND(9.465,5)</f>
        <v>9.465</v>
      </c>
      <c r="D180" s="24">
        <f>F180</f>
        <v>9.68425</v>
      </c>
      <c r="E180" s="24">
        <f>F180</f>
        <v>9.68425</v>
      </c>
      <c r="F180" s="24">
        <f>ROUND(9.68425,5)</f>
        <v>9.68425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ROUND(2.02,5)</f>
        <v>2.02</v>
      </c>
      <c r="D182" s="24">
        <f>F182</f>
        <v>188.8572</v>
      </c>
      <c r="E182" s="24">
        <f>F182</f>
        <v>188.8572</v>
      </c>
      <c r="F182" s="24">
        <f>ROUND(188.8572,5)</f>
        <v>188.8572</v>
      </c>
      <c r="G182" s="25"/>
      <c r="H182" s="26"/>
    </row>
    <row r="183" spans="1:8" ht="12.75" customHeight="1">
      <c r="A183" s="23">
        <v>42950</v>
      </c>
      <c r="B183" s="23"/>
      <c r="C183" s="24">
        <f>ROUND(2.02,5)</f>
        <v>2.02</v>
      </c>
      <c r="D183" s="24">
        <f>F183</f>
        <v>192.5225</v>
      </c>
      <c r="E183" s="24">
        <f>F183</f>
        <v>192.5225</v>
      </c>
      <c r="F183" s="24">
        <f>ROUND(192.5225,5)</f>
        <v>192.5225</v>
      </c>
      <c r="G183" s="25"/>
      <c r="H183" s="26"/>
    </row>
    <row r="184" spans="1:8" ht="12.75" customHeight="1">
      <c r="A184" s="23">
        <v>43041</v>
      </c>
      <c r="B184" s="23"/>
      <c r="C184" s="24">
        <f>ROUND(2.02,5)</f>
        <v>2.02</v>
      </c>
      <c r="D184" s="24">
        <f>F184</f>
        <v>193.95941</v>
      </c>
      <c r="E184" s="24">
        <f>F184</f>
        <v>193.95941</v>
      </c>
      <c r="F184" s="24">
        <f>ROUND(193.95941,5)</f>
        <v>193.95941</v>
      </c>
      <c r="G184" s="25"/>
      <c r="H184" s="26"/>
    </row>
    <row r="185" spans="1:8" ht="12.75" customHeight="1">
      <c r="A185" s="23">
        <v>43132</v>
      </c>
      <c r="B185" s="23"/>
      <c r="C185" s="24">
        <f>ROUND(2.02,5)</f>
        <v>2.02</v>
      </c>
      <c r="D185" s="24">
        <f>F185</f>
        <v>197.89914</v>
      </c>
      <c r="E185" s="24">
        <f>F185</f>
        <v>197.89914</v>
      </c>
      <c r="F185" s="24">
        <f>ROUND(197.89914,5)</f>
        <v>197.89914</v>
      </c>
      <c r="G185" s="25"/>
      <c r="H185" s="26"/>
    </row>
    <row r="186" spans="1:8" ht="12.75" customHeight="1">
      <c r="A186" s="23">
        <v>43223</v>
      </c>
      <c r="B186" s="23"/>
      <c r="C186" s="24">
        <f>ROUND(2.02,5)</f>
        <v>2.02</v>
      </c>
      <c r="D186" s="24">
        <f>F186</f>
        <v>201.62121</v>
      </c>
      <c r="E186" s="24">
        <f>F186</f>
        <v>201.62121</v>
      </c>
      <c r="F186" s="24">
        <f>ROUND(201.62121,5)</f>
        <v>201.62121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ROUND(2.06,5)</f>
        <v>2.06</v>
      </c>
      <c r="D192" s="24">
        <f>F192</f>
        <v>149.31133</v>
      </c>
      <c r="E192" s="24">
        <f>F192</f>
        <v>149.31133</v>
      </c>
      <c r="F192" s="24">
        <f>ROUND(149.31133,5)</f>
        <v>149.31133</v>
      </c>
      <c r="G192" s="25"/>
      <c r="H192" s="26"/>
    </row>
    <row r="193" spans="1:8" ht="12.75" customHeight="1">
      <c r="A193" s="23">
        <v>42950</v>
      </c>
      <c r="B193" s="23"/>
      <c r="C193" s="24">
        <f>ROUND(2.06,5)</f>
        <v>2.06</v>
      </c>
      <c r="D193" s="24">
        <f>F193</f>
        <v>150.15919</v>
      </c>
      <c r="E193" s="24">
        <f>F193</f>
        <v>150.15919</v>
      </c>
      <c r="F193" s="24">
        <f>ROUND(150.15919,5)</f>
        <v>150.15919</v>
      </c>
      <c r="G193" s="25"/>
      <c r="H193" s="26"/>
    </row>
    <row r="194" spans="1:8" ht="12.75" customHeight="1">
      <c r="A194" s="23">
        <v>43041</v>
      </c>
      <c r="B194" s="23"/>
      <c r="C194" s="24">
        <f>ROUND(2.06,5)</f>
        <v>2.06</v>
      </c>
      <c r="D194" s="24">
        <f>F194</f>
        <v>153.17704</v>
      </c>
      <c r="E194" s="24">
        <f>F194</f>
        <v>153.17704</v>
      </c>
      <c r="F194" s="24">
        <f>ROUND(153.17704,5)</f>
        <v>153.17704</v>
      </c>
      <c r="G194" s="25"/>
      <c r="H194" s="26"/>
    </row>
    <row r="195" spans="1:8" ht="12.75" customHeight="1">
      <c r="A195" s="23">
        <v>43132</v>
      </c>
      <c r="B195" s="23"/>
      <c r="C195" s="24">
        <f>ROUND(2.06,5)</f>
        <v>2.06</v>
      </c>
      <c r="D195" s="24">
        <f>F195</f>
        <v>156.22129</v>
      </c>
      <c r="E195" s="24">
        <f>F195</f>
        <v>156.22129</v>
      </c>
      <c r="F195" s="24">
        <f>ROUND(156.22129,5)</f>
        <v>156.22129</v>
      </c>
      <c r="G195" s="25"/>
      <c r="H195" s="26"/>
    </row>
    <row r="196" spans="1:8" ht="12.75" customHeight="1">
      <c r="A196" s="23">
        <v>43223</v>
      </c>
      <c r="B196" s="23"/>
      <c r="C196" s="24">
        <f>ROUND(2.06,5)</f>
        <v>2.06</v>
      </c>
      <c r="D196" s="24">
        <f>F196</f>
        <v>159.16016</v>
      </c>
      <c r="E196" s="24">
        <f>F196</f>
        <v>159.16016</v>
      </c>
      <c r="F196" s="24">
        <f>ROUND(159.16016,5)</f>
        <v>159.16016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ROUND(9.25,5)</f>
        <v>9.25</v>
      </c>
      <c r="D198" s="24">
        <f>F198</f>
        <v>9.2963</v>
      </c>
      <c r="E198" s="24">
        <f>F198</f>
        <v>9.2963</v>
      </c>
      <c r="F198" s="24">
        <f>ROUND(9.2963,5)</f>
        <v>9.2963</v>
      </c>
      <c r="G198" s="25"/>
      <c r="H198" s="26"/>
    </row>
    <row r="199" spans="1:8" ht="12.75" customHeight="1">
      <c r="A199" s="23">
        <v>42950</v>
      </c>
      <c r="B199" s="23"/>
      <c r="C199" s="24">
        <f>ROUND(9.25,5)</f>
        <v>9.25</v>
      </c>
      <c r="D199" s="24">
        <f>F199</f>
        <v>9.34041</v>
      </c>
      <c r="E199" s="24">
        <f>F199</f>
        <v>9.34041</v>
      </c>
      <c r="F199" s="24">
        <f>ROUND(9.34041,5)</f>
        <v>9.34041</v>
      </c>
      <c r="G199" s="25"/>
      <c r="H199" s="26"/>
    </row>
    <row r="200" spans="1:8" ht="12.75" customHeight="1">
      <c r="A200" s="23">
        <v>43041</v>
      </c>
      <c r="B200" s="23"/>
      <c r="C200" s="24">
        <f>ROUND(9.25,5)</f>
        <v>9.25</v>
      </c>
      <c r="D200" s="24">
        <f>F200</f>
        <v>9.37972</v>
      </c>
      <c r="E200" s="24">
        <f>F200</f>
        <v>9.37972</v>
      </c>
      <c r="F200" s="24">
        <f>ROUND(9.37972,5)</f>
        <v>9.37972</v>
      </c>
      <c r="G200" s="25"/>
      <c r="H200" s="26"/>
    </row>
    <row r="201" spans="1:8" ht="12.75" customHeight="1">
      <c r="A201" s="23">
        <v>43132</v>
      </c>
      <c r="B201" s="23"/>
      <c r="C201" s="24">
        <f>ROUND(9.25,5)</f>
        <v>9.25</v>
      </c>
      <c r="D201" s="24">
        <f>F201</f>
        <v>9.41916</v>
      </c>
      <c r="E201" s="24">
        <f>F201</f>
        <v>9.41916</v>
      </c>
      <c r="F201" s="24">
        <f>ROUND(9.41916,5)</f>
        <v>9.41916</v>
      </c>
      <c r="G201" s="25"/>
      <c r="H201" s="26"/>
    </row>
    <row r="202" spans="1:8" ht="12.75" customHeight="1">
      <c r="A202" s="23">
        <v>43223</v>
      </c>
      <c r="B202" s="23"/>
      <c r="C202" s="24">
        <f>ROUND(9.25,5)</f>
        <v>9.25</v>
      </c>
      <c r="D202" s="24">
        <f>F202</f>
        <v>9.47177</v>
      </c>
      <c r="E202" s="24">
        <f>F202</f>
        <v>9.47177</v>
      </c>
      <c r="F202" s="24">
        <f>ROUND(9.47177,5)</f>
        <v>9.47177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ROUND(9.54,5)</f>
        <v>9.54</v>
      </c>
      <c r="D204" s="24">
        <f>F204</f>
        <v>9.58498</v>
      </c>
      <c r="E204" s="24">
        <f>F204</f>
        <v>9.58498</v>
      </c>
      <c r="F204" s="24">
        <f>ROUND(9.58498,5)</f>
        <v>9.58498</v>
      </c>
      <c r="G204" s="25"/>
      <c r="H204" s="26"/>
    </row>
    <row r="205" spans="1:8" ht="12.75" customHeight="1">
      <c r="A205" s="23">
        <v>42950</v>
      </c>
      <c r="B205" s="23"/>
      <c r="C205" s="24">
        <f>ROUND(9.54,5)</f>
        <v>9.54</v>
      </c>
      <c r="D205" s="24">
        <f>F205</f>
        <v>9.62812</v>
      </c>
      <c r="E205" s="24">
        <f>F205</f>
        <v>9.62812</v>
      </c>
      <c r="F205" s="24">
        <f>ROUND(9.62812,5)</f>
        <v>9.62812</v>
      </c>
      <c r="G205" s="25"/>
      <c r="H205" s="26"/>
    </row>
    <row r="206" spans="1:8" ht="12.75" customHeight="1">
      <c r="A206" s="23">
        <v>43041</v>
      </c>
      <c r="B206" s="23"/>
      <c r="C206" s="24">
        <f>ROUND(9.54,5)</f>
        <v>9.54</v>
      </c>
      <c r="D206" s="24">
        <f>F206</f>
        <v>9.66714</v>
      </c>
      <c r="E206" s="24">
        <f>F206</f>
        <v>9.66714</v>
      </c>
      <c r="F206" s="24">
        <f>ROUND(9.66714,5)</f>
        <v>9.66714</v>
      </c>
      <c r="G206" s="25"/>
      <c r="H206" s="26"/>
    </row>
    <row r="207" spans="1:8" ht="12.75" customHeight="1">
      <c r="A207" s="23">
        <v>43132</v>
      </c>
      <c r="B207" s="23"/>
      <c r="C207" s="24">
        <f>ROUND(9.54,5)</f>
        <v>9.54</v>
      </c>
      <c r="D207" s="24">
        <f>F207</f>
        <v>9.70624</v>
      </c>
      <c r="E207" s="24">
        <f>F207</f>
        <v>9.70624</v>
      </c>
      <c r="F207" s="24">
        <f>ROUND(9.70624,5)</f>
        <v>9.70624</v>
      </c>
      <c r="G207" s="25"/>
      <c r="H207" s="26"/>
    </row>
    <row r="208" spans="1:8" ht="12.75" customHeight="1">
      <c r="A208" s="23">
        <v>43223</v>
      </c>
      <c r="B208" s="23"/>
      <c r="C208" s="24">
        <f>ROUND(9.54,5)</f>
        <v>9.54</v>
      </c>
      <c r="D208" s="24">
        <f>F208</f>
        <v>9.75557</v>
      </c>
      <c r="E208" s="24">
        <f>F208</f>
        <v>9.75557</v>
      </c>
      <c r="F208" s="24">
        <f>ROUND(9.75557,5)</f>
        <v>9.75557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ROUND(9.605,5)</f>
        <v>9.605</v>
      </c>
      <c r="D210" s="24">
        <f>F210</f>
        <v>9.65187</v>
      </c>
      <c r="E210" s="24">
        <f>F210</f>
        <v>9.65187</v>
      </c>
      <c r="F210" s="24">
        <f>ROUND(9.65187,5)</f>
        <v>9.65187</v>
      </c>
      <c r="G210" s="25"/>
      <c r="H210" s="26"/>
    </row>
    <row r="211" spans="1:8" ht="12.75" customHeight="1">
      <c r="A211" s="23">
        <v>42950</v>
      </c>
      <c r="B211" s="23"/>
      <c r="C211" s="24">
        <f>ROUND(9.605,5)</f>
        <v>9.605</v>
      </c>
      <c r="D211" s="24">
        <f>F211</f>
        <v>9.697</v>
      </c>
      <c r="E211" s="24">
        <f>F211</f>
        <v>9.697</v>
      </c>
      <c r="F211" s="24">
        <f>ROUND(9.697,5)</f>
        <v>9.697</v>
      </c>
      <c r="G211" s="25"/>
      <c r="H211" s="26"/>
    </row>
    <row r="212" spans="1:8" ht="12.75" customHeight="1">
      <c r="A212" s="23">
        <v>43041</v>
      </c>
      <c r="B212" s="23"/>
      <c r="C212" s="24">
        <f>ROUND(9.605,5)</f>
        <v>9.605</v>
      </c>
      <c r="D212" s="24">
        <f>F212</f>
        <v>9.73799</v>
      </c>
      <c r="E212" s="24">
        <f>F212</f>
        <v>9.73799</v>
      </c>
      <c r="F212" s="24">
        <f>ROUND(9.73799,5)</f>
        <v>9.73799</v>
      </c>
      <c r="G212" s="25"/>
      <c r="H212" s="26"/>
    </row>
    <row r="213" spans="1:8" ht="12.75" customHeight="1">
      <c r="A213" s="23">
        <v>43132</v>
      </c>
      <c r="B213" s="23"/>
      <c r="C213" s="24">
        <f>ROUND(9.605,5)</f>
        <v>9.605</v>
      </c>
      <c r="D213" s="24">
        <f>F213</f>
        <v>9.77915</v>
      </c>
      <c r="E213" s="24">
        <f>F213</f>
        <v>9.77915</v>
      </c>
      <c r="F213" s="24">
        <f>ROUND(9.77915,5)</f>
        <v>9.77915</v>
      </c>
      <c r="G213" s="25"/>
      <c r="H213" s="26"/>
    </row>
    <row r="214" spans="1:8" ht="12.75" customHeight="1">
      <c r="A214" s="23">
        <v>43223</v>
      </c>
      <c r="B214" s="23"/>
      <c r="C214" s="24">
        <f>ROUND(9.605,5)</f>
        <v>9.605</v>
      </c>
      <c r="D214" s="24">
        <f>F214</f>
        <v>9.83064</v>
      </c>
      <c r="E214" s="24">
        <f>F214</f>
        <v>9.83064</v>
      </c>
      <c r="F214" s="24">
        <f>ROUND(9.83064,5)</f>
        <v>9.83064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42857</v>
      </c>
      <c r="B218" s="23"/>
      <c r="C218" s="28">
        <f>ROUND(1.96609870481175,4)</f>
        <v>1.9661</v>
      </c>
      <c r="D218" s="28">
        <f>F218</f>
        <v>1.9618</v>
      </c>
      <c r="E218" s="28">
        <f>F218</f>
        <v>1.9618</v>
      </c>
      <c r="F218" s="28">
        <f>ROUND(1.9618,4)</f>
        <v>1.9618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42772</v>
      </c>
      <c r="B220" s="23"/>
      <c r="C220" s="28">
        <f>ROUND(14.30438208,4)</f>
        <v>14.3044</v>
      </c>
      <c r="D220" s="28">
        <f>F220</f>
        <v>14.3074</v>
      </c>
      <c r="E220" s="28">
        <f>F220</f>
        <v>14.3074</v>
      </c>
      <c r="F220" s="28">
        <f>ROUND(14.3074,4)</f>
        <v>14.3074</v>
      </c>
      <c r="G220" s="25"/>
      <c r="H220" s="26"/>
    </row>
    <row r="221" spans="1:8" ht="12.75" customHeight="1">
      <c r="A221" s="23">
        <v>42790</v>
      </c>
      <c r="B221" s="23"/>
      <c r="C221" s="28">
        <f>ROUND(14.30438208,4)</f>
        <v>14.3044</v>
      </c>
      <c r="D221" s="28">
        <f>F221</f>
        <v>14.3557</v>
      </c>
      <c r="E221" s="28">
        <f>F221</f>
        <v>14.3557</v>
      </c>
      <c r="F221" s="28">
        <f>ROUND(14.3557,4)</f>
        <v>14.3557</v>
      </c>
      <c r="G221" s="25"/>
      <c r="H221" s="26"/>
    </row>
    <row r="222" spans="1:8" ht="12.75" customHeight="1">
      <c r="A222" s="23">
        <v>42794</v>
      </c>
      <c r="B222" s="23"/>
      <c r="C222" s="28">
        <f>ROUND(14.30438208,4)</f>
        <v>14.3044</v>
      </c>
      <c r="D222" s="28">
        <f>F222</f>
        <v>14.3681</v>
      </c>
      <c r="E222" s="28">
        <f>F222</f>
        <v>14.3681</v>
      </c>
      <c r="F222" s="28">
        <f>ROUND(14.3681,4)</f>
        <v>14.3681</v>
      </c>
      <c r="G222" s="25"/>
      <c r="H222" s="26"/>
    </row>
    <row r="223" spans="1:8" ht="12.75" customHeight="1">
      <c r="A223" s="23">
        <v>42809</v>
      </c>
      <c r="B223" s="23"/>
      <c r="C223" s="28">
        <f>ROUND(14.30438208,4)</f>
        <v>14.3044</v>
      </c>
      <c r="D223" s="28">
        <f>F223</f>
        <v>14.4182</v>
      </c>
      <c r="E223" s="28">
        <f>F223</f>
        <v>14.4182</v>
      </c>
      <c r="F223" s="28">
        <f>ROUND(14.4182,4)</f>
        <v>14.4182</v>
      </c>
      <c r="G223" s="25"/>
      <c r="H223" s="26"/>
    </row>
    <row r="224" spans="1:8" ht="12.75" customHeight="1">
      <c r="A224" s="23">
        <v>42825</v>
      </c>
      <c r="B224" s="23"/>
      <c r="C224" s="28">
        <f>ROUND(14.30438208,4)</f>
        <v>14.3044</v>
      </c>
      <c r="D224" s="28">
        <f>F224</f>
        <v>14.4736</v>
      </c>
      <c r="E224" s="28">
        <f>F224</f>
        <v>14.4736</v>
      </c>
      <c r="F224" s="28">
        <f>ROUND(14.4736,4)</f>
        <v>14.4736</v>
      </c>
      <c r="G224" s="25"/>
      <c r="H224" s="26"/>
    </row>
    <row r="225" spans="1:8" ht="12.75" customHeight="1">
      <c r="A225" s="23">
        <v>42838</v>
      </c>
      <c r="B225" s="23"/>
      <c r="C225" s="28">
        <f>ROUND(14.30438208,4)</f>
        <v>14.3044</v>
      </c>
      <c r="D225" s="28">
        <f>F225</f>
        <v>14.5179</v>
      </c>
      <c r="E225" s="28">
        <f>F225</f>
        <v>14.5179</v>
      </c>
      <c r="F225" s="28">
        <f>ROUND(14.5179,4)</f>
        <v>14.5179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42794</v>
      </c>
      <c r="B227" s="23"/>
      <c r="C227" s="28">
        <f>ROUND(16.582768,4)</f>
        <v>16.5828</v>
      </c>
      <c r="D227" s="28">
        <f>F227</f>
        <v>16.6499</v>
      </c>
      <c r="E227" s="28">
        <f>F227</f>
        <v>16.6499</v>
      </c>
      <c r="F227" s="28">
        <f>ROUND(16.6499,4)</f>
        <v>16.6499</v>
      </c>
      <c r="G227" s="25"/>
      <c r="H227" s="26"/>
    </row>
    <row r="228" spans="1:8" ht="12.75" customHeight="1">
      <c r="A228" s="23">
        <v>42825</v>
      </c>
      <c r="B228" s="23"/>
      <c r="C228" s="28">
        <f>ROUND(16.582768,4)</f>
        <v>16.5828</v>
      </c>
      <c r="D228" s="28">
        <f>F228</f>
        <v>16.7594</v>
      </c>
      <c r="E228" s="28">
        <f>F228</f>
        <v>16.7594</v>
      </c>
      <c r="F228" s="28">
        <f>ROUND(16.7594,4)</f>
        <v>16.7594</v>
      </c>
      <c r="G228" s="25"/>
      <c r="H228" s="26"/>
    </row>
    <row r="229" spans="1:8" ht="12.75" customHeight="1">
      <c r="A229" s="23">
        <v>42838</v>
      </c>
      <c r="B229" s="23"/>
      <c r="C229" s="28">
        <f>ROUND(16.582768,4)</f>
        <v>16.5828</v>
      </c>
      <c r="D229" s="28">
        <f>F229</f>
        <v>16.8055</v>
      </c>
      <c r="E229" s="28">
        <f>F229</f>
        <v>16.8055</v>
      </c>
      <c r="F229" s="28">
        <f>ROUND(16.8055,4)</f>
        <v>16.8055</v>
      </c>
      <c r="G229" s="25"/>
      <c r="H229" s="26"/>
    </row>
    <row r="230" spans="1:8" ht="12.75" customHeight="1">
      <c r="A230" s="23">
        <v>42850</v>
      </c>
      <c r="B230" s="23"/>
      <c r="C230" s="28">
        <f>ROUND(16.582768,4)</f>
        <v>16.5828</v>
      </c>
      <c r="D230" s="28">
        <f>F230</f>
        <v>16.8474</v>
      </c>
      <c r="E230" s="28">
        <f>F230</f>
        <v>16.8474</v>
      </c>
      <c r="F230" s="28">
        <f>ROUND(16.8474,4)</f>
        <v>16.8474</v>
      </c>
      <c r="G230" s="25"/>
      <c r="H230" s="26"/>
    </row>
    <row r="231" spans="1:8" ht="12.75" customHeight="1">
      <c r="A231" s="23">
        <v>42853</v>
      </c>
      <c r="B231" s="23"/>
      <c r="C231" s="28">
        <f>ROUND(16.582768,4)</f>
        <v>16.5828</v>
      </c>
      <c r="D231" s="28">
        <f>F231</f>
        <v>16.858</v>
      </c>
      <c r="E231" s="28">
        <f>F231</f>
        <v>16.858</v>
      </c>
      <c r="F231" s="28">
        <f>ROUND(16.858,4)</f>
        <v>16.858</v>
      </c>
      <c r="G231" s="25"/>
      <c r="H231" s="26"/>
    </row>
    <row r="232" spans="1:8" ht="12.75" customHeight="1">
      <c r="A232" s="23" t="s">
        <v>63</v>
      </c>
      <c r="B232" s="23"/>
      <c r="C232" s="27"/>
      <c r="D232" s="27"/>
      <c r="E232" s="27"/>
      <c r="F232" s="27"/>
      <c r="G232" s="25"/>
      <c r="H232" s="26"/>
    </row>
    <row r="233" spans="1:8" ht="12.75" customHeight="1">
      <c r="A233" s="23">
        <v>42776</v>
      </c>
      <c r="B233" s="23"/>
      <c r="C233" s="28">
        <f>ROUND(13.2928,4)</f>
        <v>13.2928</v>
      </c>
      <c r="D233" s="28">
        <f>F233</f>
        <v>13.2996</v>
      </c>
      <c r="E233" s="28">
        <f>F233</f>
        <v>13.2996</v>
      </c>
      <c r="F233" s="28">
        <f>ROUND(13.2996,4)</f>
        <v>13.2996</v>
      </c>
      <c r="G233" s="25"/>
      <c r="H233" s="26"/>
    </row>
    <row r="234" spans="1:8" ht="12.75" customHeight="1">
      <c r="A234" s="23">
        <v>42783</v>
      </c>
      <c r="B234" s="23"/>
      <c r="C234" s="28">
        <f>ROUND(13.2928,4)</f>
        <v>13.2928</v>
      </c>
      <c r="D234" s="28">
        <f>F234</f>
        <v>13.3158</v>
      </c>
      <c r="E234" s="28">
        <f>F234</f>
        <v>13.3158</v>
      </c>
      <c r="F234" s="28">
        <f>ROUND(13.3158,4)</f>
        <v>13.3158</v>
      </c>
      <c r="G234" s="25"/>
      <c r="H234" s="26"/>
    </row>
    <row r="235" spans="1:8" ht="12.75" customHeight="1">
      <c r="A235" s="23">
        <v>42788</v>
      </c>
      <c r="B235" s="23"/>
      <c r="C235" s="28">
        <f>ROUND(13.2928,4)</f>
        <v>13.2928</v>
      </c>
      <c r="D235" s="28">
        <f>F235</f>
        <v>13.3278</v>
      </c>
      <c r="E235" s="28">
        <f>F235</f>
        <v>13.3278</v>
      </c>
      <c r="F235" s="28">
        <f>ROUND(13.3278,4)</f>
        <v>13.3278</v>
      </c>
      <c r="G235" s="25"/>
      <c r="H235" s="26"/>
    </row>
    <row r="236" spans="1:8" ht="12.75" customHeight="1">
      <c r="A236" s="23">
        <v>42789</v>
      </c>
      <c r="B236" s="23"/>
      <c r="C236" s="28">
        <f>ROUND(13.2928,4)</f>
        <v>13.2928</v>
      </c>
      <c r="D236" s="28">
        <f>F236</f>
        <v>13.3302</v>
      </c>
      <c r="E236" s="28">
        <f>F236</f>
        <v>13.3302</v>
      </c>
      <c r="F236" s="28">
        <f>ROUND(13.3302,4)</f>
        <v>13.3302</v>
      </c>
      <c r="G236" s="25"/>
      <c r="H236" s="26"/>
    </row>
    <row r="237" spans="1:8" ht="12.75" customHeight="1">
      <c r="A237" s="23">
        <v>42790</v>
      </c>
      <c r="B237" s="23"/>
      <c r="C237" s="28">
        <f>ROUND(13.2928,4)</f>
        <v>13.2928</v>
      </c>
      <c r="D237" s="28">
        <f>F237</f>
        <v>13.3326</v>
      </c>
      <c r="E237" s="28">
        <f>F237</f>
        <v>13.3326</v>
      </c>
      <c r="F237" s="28">
        <f>ROUND(13.3326,4)</f>
        <v>13.3326</v>
      </c>
      <c r="G237" s="25"/>
      <c r="H237" s="26"/>
    </row>
    <row r="238" spans="1:8" ht="12.75" customHeight="1">
      <c r="A238" s="23">
        <v>42793</v>
      </c>
      <c r="B238" s="23"/>
      <c r="C238" s="28">
        <f>ROUND(13.2928,4)</f>
        <v>13.2928</v>
      </c>
      <c r="D238" s="28">
        <f>F238</f>
        <v>13.3397</v>
      </c>
      <c r="E238" s="28">
        <f>F238</f>
        <v>13.3397</v>
      </c>
      <c r="F238" s="28">
        <f>ROUND(13.3397,4)</f>
        <v>13.3397</v>
      </c>
      <c r="G238" s="25"/>
      <c r="H238" s="26"/>
    </row>
    <row r="239" spans="1:8" ht="12.75" customHeight="1">
      <c r="A239" s="23">
        <v>42794</v>
      </c>
      <c r="B239" s="23"/>
      <c r="C239" s="28">
        <f>ROUND(13.2928,4)</f>
        <v>13.2928</v>
      </c>
      <c r="D239" s="28">
        <f>F239</f>
        <v>13.3421</v>
      </c>
      <c r="E239" s="28">
        <f>F239</f>
        <v>13.3421</v>
      </c>
      <c r="F239" s="28">
        <f>ROUND(13.3421,4)</f>
        <v>13.3421</v>
      </c>
      <c r="G239" s="25"/>
      <c r="H239" s="26"/>
    </row>
    <row r="240" spans="1:8" ht="12.75" customHeight="1">
      <c r="A240" s="23">
        <v>42795</v>
      </c>
      <c r="B240" s="23"/>
      <c r="C240" s="28">
        <f>ROUND(13.2928,4)</f>
        <v>13.2928</v>
      </c>
      <c r="D240" s="28">
        <f>F240</f>
        <v>13.3445</v>
      </c>
      <c r="E240" s="28">
        <f>F240</f>
        <v>13.3445</v>
      </c>
      <c r="F240" s="28">
        <f>ROUND(13.3445,4)</f>
        <v>13.3445</v>
      </c>
      <c r="G240" s="25"/>
      <c r="H240" s="26"/>
    </row>
    <row r="241" spans="1:8" ht="12.75" customHeight="1">
      <c r="A241" s="23">
        <v>42823</v>
      </c>
      <c r="B241" s="23"/>
      <c r="C241" s="28">
        <f>ROUND(13.2928,4)</f>
        <v>13.2928</v>
      </c>
      <c r="D241" s="28">
        <f>F241</f>
        <v>13.4129</v>
      </c>
      <c r="E241" s="28">
        <f>F241</f>
        <v>13.4129</v>
      </c>
      <c r="F241" s="28">
        <f>ROUND(13.4129,4)</f>
        <v>13.4129</v>
      </c>
      <c r="G241" s="25"/>
      <c r="H241" s="26"/>
    </row>
    <row r="242" spans="1:8" ht="12.75" customHeight="1">
      <c r="A242" s="23">
        <v>42825</v>
      </c>
      <c r="B242" s="23"/>
      <c r="C242" s="28">
        <f>ROUND(13.2928,4)</f>
        <v>13.2928</v>
      </c>
      <c r="D242" s="28">
        <f>F242</f>
        <v>13.4178</v>
      </c>
      <c r="E242" s="28">
        <f>F242</f>
        <v>13.4178</v>
      </c>
      <c r="F242" s="28">
        <f>ROUND(13.4178,4)</f>
        <v>13.4178</v>
      </c>
      <c r="G242" s="25"/>
      <c r="H242" s="26"/>
    </row>
    <row r="243" spans="1:8" ht="12.75" customHeight="1">
      <c r="A243" s="23">
        <v>42836</v>
      </c>
      <c r="B243" s="23"/>
      <c r="C243" s="28">
        <f>ROUND(13.2928,4)</f>
        <v>13.2928</v>
      </c>
      <c r="D243" s="28">
        <f>F243</f>
        <v>13.4451</v>
      </c>
      <c r="E243" s="28">
        <f>F243</f>
        <v>13.4451</v>
      </c>
      <c r="F243" s="28">
        <f>ROUND(13.4451,4)</f>
        <v>13.4451</v>
      </c>
      <c r="G243" s="25"/>
      <c r="H243" s="26"/>
    </row>
    <row r="244" spans="1:8" ht="12.75" customHeight="1">
      <c r="A244" s="23">
        <v>42837</v>
      </c>
      <c r="B244" s="23"/>
      <c r="C244" s="28">
        <f>ROUND(13.2928,4)</f>
        <v>13.2928</v>
      </c>
      <c r="D244" s="28">
        <f>F244</f>
        <v>13.4476</v>
      </c>
      <c r="E244" s="28">
        <f>F244</f>
        <v>13.4476</v>
      </c>
      <c r="F244" s="28">
        <f>ROUND(13.4476,4)</f>
        <v>13.4476</v>
      </c>
      <c r="G244" s="25"/>
      <c r="H244" s="26"/>
    </row>
    <row r="245" spans="1:8" ht="12.75" customHeight="1">
      <c r="A245" s="23">
        <v>42838</v>
      </c>
      <c r="B245" s="23"/>
      <c r="C245" s="28">
        <f>ROUND(13.2928,4)</f>
        <v>13.2928</v>
      </c>
      <c r="D245" s="28">
        <f>F245</f>
        <v>13.4501</v>
      </c>
      <c r="E245" s="28">
        <f>F245</f>
        <v>13.4501</v>
      </c>
      <c r="F245" s="28">
        <f>ROUND(13.4501,4)</f>
        <v>13.4501</v>
      </c>
      <c r="G245" s="25"/>
      <c r="H245" s="26"/>
    </row>
    <row r="246" spans="1:8" ht="12.75" customHeight="1">
      <c r="A246" s="23">
        <v>42843</v>
      </c>
      <c r="B246" s="23"/>
      <c r="C246" s="28">
        <f>ROUND(13.2928,4)</f>
        <v>13.2928</v>
      </c>
      <c r="D246" s="28">
        <f>F246</f>
        <v>13.4627</v>
      </c>
      <c r="E246" s="28">
        <f>F246</f>
        <v>13.4627</v>
      </c>
      <c r="F246" s="28">
        <f>ROUND(13.4627,4)</f>
        <v>13.4627</v>
      </c>
      <c r="G246" s="25"/>
      <c r="H246" s="26"/>
    </row>
    <row r="247" spans="1:8" ht="12.75" customHeight="1">
      <c r="A247" s="23">
        <v>42846</v>
      </c>
      <c r="B247" s="23"/>
      <c r="C247" s="28">
        <f>ROUND(13.2928,4)</f>
        <v>13.2928</v>
      </c>
      <c r="D247" s="28">
        <f>F247</f>
        <v>13.4703</v>
      </c>
      <c r="E247" s="28">
        <f>F247</f>
        <v>13.4703</v>
      </c>
      <c r="F247" s="28">
        <f>ROUND(13.4703,4)</f>
        <v>13.4703</v>
      </c>
      <c r="G247" s="25"/>
      <c r="H247" s="26"/>
    </row>
    <row r="248" spans="1:8" ht="12.75" customHeight="1">
      <c r="A248" s="23">
        <v>42850</v>
      </c>
      <c r="B248" s="23"/>
      <c r="C248" s="28">
        <f>ROUND(13.2928,4)</f>
        <v>13.2928</v>
      </c>
      <c r="D248" s="28">
        <f>F248</f>
        <v>13.4803</v>
      </c>
      <c r="E248" s="28">
        <f>F248</f>
        <v>13.4803</v>
      </c>
      <c r="F248" s="28">
        <f>ROUND(13.4803,4)</f>
        <v>13.4803</v>
      </c>
      <c r="G248" s="25"/>
      <c r="H248" s="26"/>
    </row>
    <row r="249" spans="1:8" ht="12.75" customHeight="1">
      <c r="A249" s="23">
        <v>42853</v>
      </c>
      <c r="B249" s="23"/>
      <c r="C249" s="28">
        <f>ROUND(13.2928,4)</f>
        <v>13.2928</v>
      </c>
      <c r="D249" s="28">
        <f>F249</f>
        <v>13.4879</v>
      </c>
      <c r="E249" s="28">
        <f>F249</f>
        <v>13.4879</v>
      </c>
      <c r="F249" s="28">
        <f>ROUND(13.4879,4)</f>
        <v>13.4879</v>
      </c>
      <c r="G249" s="25"/>
      <c r="H249" s="26"/>
    </row>
    <row r="250" spans="1:8" ht="12.75" customHeight="1">
      <c r="A250" s="23">
        <v>42859</v>
      </c>
      <c r="B250" s="23"/>
      <c r="C250" s="28">
        <f>ROUND(13.2928,4)</f>
        <v>13.2928</v>
      </c>
      <c r="D250" s="28">
        <f>F250</f>
        <v>13.5029</v>
      </c>
      <c r="E250" s="28">
        <f>F250</f>
        <v>13.5029</v>
      </c>
      <c r="F250" s="28">
        <f>ROUND(13.5029,4)</f>
        <v>13.5029</v>
      </c>
      <c r="G250" s="25"/>
      <c r="H250" s="26"/>
    </row>
    <row r="251" spans="1:8" ht="12.75" customHeight="1">
      <c r="A251" s="23">
        <v>42881</v>
      </c>
      <c r="B251" s="23"/>
      <c r="C251" s="28">
        <f>ROUND(13.2928,4)</f>
        <v>13.2928</v>
      </c>
      <c r="D251" s="28">
        <f>F251</f>
        <v>13.5578</v>
      </c>
      <c r="E251" s="28">
        <f>F251</f>
        <v>13.5578</v>
      </c>
      <c r="F251" s="28">
        <f>ROUND(13.5578,4)</f>
        <v>13.5578</v>
      </c>
      <c r="G251" s="25"/>
      <c r="H251" s="26"/>
    </row>
    <row r="252" spans="1:8" ht="12.75" customHeight="1">
      <c r="A252" s="23">
        <v>42914</v>
      </c>
      <c r="B252" s="23"/>
      <c r="C252" s="28">
        <f>ROUND(13.2928,4)</f>
        <v>13.2928</v>
      </c>
      <c r="D252" s="28">
        <f>F252</f>
        <v>13.6399</v>
      </c>
      <c r="E252" s="28">
        <f>F252</f>
        <v>13.6399</v>
      </c>
      <c r="F252" s="28">
        <f>ROUND(13.6399,4)</f>
        <v>13.6399</v>
      </c>
      <c r="G252" s="25"/>
      <c r="H252" s="26"/>
    </row>
    <row r="253" spans="1:8" ht="12.75" customHeight="1">
      <c r="A253" s="23">
        <v>42916</v>
      </c>
      <c r="B253" s="23"/>
      <c r="C253" s="28">
        <f>ROUND(13.2928,4)</f>
        <v>13.2928</v>
      </c>
      <c r="D253" s="28">
        <f>F253</f>
        <v>13.6449</v>
      </c>
      <c r="E253" s="28">
        <f>F253</f>
        <v>13.6449</v>
      </c>
      <c r="F253" s="28">
        <f>ROUND(13.6449,4)</f>
        <v>13.6449</v>
      </c>
      <c r="G253" s="25"/>
      <c r="H253" s="26"/>
    </row>
    <row r="254" spans="1:8" ht="12.75" customHeight="1">
      <c r="A254" s="23">
        <v>42928</v>
      </c>
      <c r="B254" s="23"/>
      <c r="C254" s="28">
        <f>ROUND(13.2928,4)</f>
        <v>13.2928</v>
      </c>
      <c r="D254" s="28">
        <f>F254</f>
        <v>13.6747</v>
      </c>
      <c r="E254" s="28">
        <f>F254</f>
        <v>13.6747</v>
      </c>
      <c r="F254" s="28">
        <f>ROUND(13.6747,4)</f>
        <v>13.6747</v>
      </c>
      <c r="G254" s="25"/>
      <c r="H254" s="26"/>
    </row>
    <row r="255" spans="1:8" ht="12.75" customHeight="1">
      <c r="A255" s="23">
        <v>42937</v>
      </c>
      <c r="B255" s="23"/>
      <c r="C255" s="28">
        <f>ROUND(13.2928,4)</f>
        <v>13.2928</v>
      </c>
      <c r="D255" s="28">
        <f>F255</f>
        <v>13.6971</v>
      </c>
      <c r="E255" s="28">
        <f>F255</f>
        <v>13.6971</v>
      </c>
      <c r="F255" s="28">
        <f>ROUND(13.6971,4)</f>
        <v>13.6971</v>
      </c>
      <c r="G255" s="25"/>
      <c r="H255" s="26"/>
    </row>
    <row r="256" spans="1:8" ht="12.75" customHeight="1">
      <c r="A256" s="23">
        <v>42941</v>
      </c>
      <c r="B256" s="23"/>
      <c r="C256" s="28">
        <f>ROUND(13.2928,4)</f>
        <v>13.2928</v>
      </c>
      <c r="D256" s="28">
        <f>F256</f>
        <v>13.7071</v>
      </c>
      <c r="E256" s="28">
        <f>F256</f>
        <v>13.7071</v>
      </c>
      <c r="F256" s="28">
        <f>ROUND(13.7071,4)</f>
        <v>13.7071</v>
      </c>
      <c r="G256" s="25"/>
      <c r="H256" s="26"/>
    </row>
    <row r="257" spans="1:8" ht="12.75" customHeight="1">
      <c r="A257" s="23">
        <v>42943</v>
      </c>
      <c r="B257" s="23"/>
      <c r="C257" s="28">
        <f>ROUND(13.2928,4)</f>
        <v>13.2928</v>
      </c>
      <c r="D257" s="28">
        <f>F257</f>
        <v>13.712</v>
      </c>
      <c r="E257" s="28">
        <f>F257</f>
        <v>13.712</v>
      </c>
      <c r="F257" s="28">
        <f>ROUND(13.712,4)</f>
        <v>13.712</v>
      </c>
      <c r="G257" s="25"/>
      <c r="H257" s="26"/>
    </row>
    <row r="258" spans="1:8" ht="12.75" customHeight="1">
      <c r="A258" s="23">
        <v>42947</v>
      </c>
      <c r="B258" s="23"/>
      <c r="C258" s="28">
        <f>ROUND(13.2928,4)</f>
        <v>13.2928</v>
      </c>
      <c r="D258" s="28">
        <f>F258</f>
        <v>13.722</v>
      </c>
      <c r="E258" s="28">
        <f>F258</f>
        <v>13.722</v>
      </c>
      <c r="F258" s="28">
        <f>ROUND(13.722,4)</f>
        <v>13.722</v>
      </c>
      <c r="G258" s="25"/>
      <c r="H258" s="26"/>
    </row>
    <row r="259" spans="1:8" ht="12.75" customHeight="1">
      <c r="A259" s="23">
        <v>42976</v>
      </c>
      <c r="B259" s="23"/>
      <c r="C259" s="28">
        <f>ROUND(13.2928,4)</f>
        <v>13.2928</v>
      </c>
      <c r="D259" s="28">
        <f>F259</f>
        <v>13.7943</v>
      </c>
      <c r="E259" s="28">
        <f>F259</f>
        <v>13.7943</v>
      </c>
      <c r="F259" s="28">
        <f>ROUND(13.7943,4)</f>
        <v>13.7943</v>
      </c>
      <c r="G259" s="25"/>
      <c r="H259" s="26"/>
    </row>
    <row r="260" spans="1:8" ht="12.75" customHeight="1">
      <c r="A260" s="23">
        <v>43005</v>
      </c>
      <c r="B260" s="23"/>
      <c r="C260" s="28">
        <f>ROUND(13.2928,4)</f>
        <v>13.2928</v>
      </c>
      <c r="D260" s="28">
        <f>F260</f>
        <v>13.8666</v>
      </c>
      <c r="E260" s="28">
        <f>F260</f>
        <v>13.8666</v>
      </c>
      <c r="F260" s="28">
        <f>ROUND(13.8666,4)</f>
        <v>13.8666</v>
      </c>
      <c r="G260" s="25"/>
      <c r="H260" s="26"/>
    </row>
    <row r="261" spans="1:8" ht="12.75" customHeight="1">
      <c r="A261" s="23">
        <v>43031</v>
      </c>
      <c r="B261" s="23"/>
      <c r="C261" s="28">
        <f>ROUND(13.2928,4)</f>
        <v>13.2928</v>
      </c>
      <c r="D261" s="28">
        <f>F261</f>
        <v>13.9314</v>
      </c>
      <c r="E261" s="28">
        <f>F261</f>
        <v>13.9314</v>
      </c>
      <c r="F261" s="28">
        <f>ROUND(13.9314,4)</f>
        <v>13.9314</v>
      </c>
      <c r="G261" s="25"/>
      <c r="H261" s="26"/>
    </row>
    <row r="262" spans="1:8" ht="12.75" customHeight="1">
      <c r="A262" s="23">
        <v>43035</v>
      </c>
      <c r="B262" s="23"/>
      <c r="C262" s="28">
        <f>ROUND(13.2928,4)</f>
        <v>13.2928</v>
      </c>
      <c r="D262" s="28">
        <f>F262</f>
        <v>13.9414</v>
      </c>
      <c r="E262" s="28">
        <f>F262</f>
        <v>13.9414</v>
      </c>
      <c r="F262" s="28">
        <f>ROUND(13.9414,4)</f>
        <v>13.9414</v>
      </c>
      <c r="G262" s="25"/>
      <c r="H262" s="26"/>
    </row>
    <row r="263" spans="1:8" ht="12.75" customHeight="1">
      <c r="A263" s="23">
        <v>43067</v>
      </c>
      <c r="B263" s="23"/>
      <c r="C263" s="28">
        <f>ROUND(13.2928,4)</f>
        <v>13.2928</v>
      </c>
      <c r="D263" s="28">
        <f>F263</f>
        <v>14.0206</v>
      </c>
      <c r="E263" s="28">
        <f>F263</f>
        <v>14.0206</v>
      </c>
      <c r="F263" s="28">
        <f>ROUND(14.0206,4)</f>
        <v>14.0206</v>
      </c>
      <c r="G263" s="25"/>
      <c r="H263" s="26"/>
    </row>
    <row r="264" spans="1:8" ht="12.75" customHeight="1">
      <c r="A264" s="23">
        <v>43091</v>
      </c>
      <c r="B264" s="23"/>
      <c r="C264" s="28">
        <f>ROUND(13.2928,4)</f>
        <v>13.2928</v>
      </c>
      <c r="D264" s="28">
        <f>F264</f>
        <v>14.0798</v>
      </c>
      <c r="E264" s="28">
        <f>F264</f>
        <v>14.0798</v>
      </c>
      <c r="F264" s="28">
        <f>ROUND(14.0798,4)</f>
        <v>14.0798</v>
      </c>
      <c r="G264" s="25"/>
      <c r="H264" s="26"/>
    </row>
    <row r="265" spans="1:8" ht="12.75" customHeight="1">
      <c r="A265" s="23" t="s">
        <v>64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42807</v>
      </c>
      <c r="B266" s="23"/>
      <c r="C266" s="28">
        <f>ROUND(1.0761,4)</f>
        <v>1.0761</v>
      </c>
      <c r="D266" s="28">
        <f>F266</f>
        <v>1.0776</v>
      </c>
      <c r="E266" s="28">
        <f>F266</f>
        <v>1.0776</v>
      </c>
      <c r="F266" s="28">
        <f>ROUND(1.0776,4)</f>
        <v>1.0776</v>
      </c>
      <c r="G266" s="25"/>
      <c r="H266" s="26"/>
    </row>
    <row r="267" spans="1:8" ht="12.75" customHeight="1">
      <c r="A267" s="23">
        <v>42905</v>
      </c>
      <c r="B267" s="23"/>
      <c r="C267" s="28">
        <f>ROUND(1.0761,4)</f>
        <v>1.0761</v>
      </c>
      <c r="D267" s="28">
        <f>F267</f>
        <v>1.0827</v>
      </c>
      <c r="E267" s="28">
        <f>F267</f>
        <v>1.0827</v>
      </c>
      <c r="F267" s="28">
        <f>ROUND(1.0827,4)</f>
        <v>1.0827</v>
      </c>
      <c r="G267" s="25"/>
      <c r="H267" s="26"/>
    </row>
    <row r="268" spans="1:8" ht="12.75" customHeight="1">
      <c r="A268" s="23">
        <v>42996</v>
      </c>
      <c r="B268" s="23"/>
      <c r="C268" s="28">
        <f>ROUND(1.0761,4)</f>
        <v>1.0761</v>
      </c>
      <c r="D268" s="28">
        <f>F268</f>
        <v>1.0879</v>
      </c>
      <c r="E268" s="28">
        <f>F268</f>
        <v>1.0879</v>
      </c>
      <c r="F268" s="28">
        <f>ROUND(1.0879,4)</f>
        <v>1.0879</v>
      </c>
      <c r="G268" s="25"/>
      <c r="H268" s="26"/>
    </row>
    <row r="269" spans="1:8" ht="12.75" customHeight="1">
      <c r="A269" s="23">
        <v>43087</v>
      </c>
      <c r="B269" s="23"/>
      <c r="C269" s="28">
        <f>ROUND(1.0761,4)</f>
        <v>1.0761</v>
      </c>
      <c r="D269" s="28">
        <f>F269</f>
        <v>1.0936</v>
      </c>
      <c r="E269" s="28">
        <f>F269</f>
        <v>1.0936</v>
      </c>
      <c r="F269" s="28">
        <f>ROUND(1.0936,4)</f>
        <v>1.0936</v>
      </c>
      <c r="G269" s="25"/>
      <c r="H269" s="26"/>
    </row>
    <row r="270" spans="1:8" ht="12.75" customHeight="1">
      <c r="A270" s="23" t="s">
        <v>65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42807</v>
      </c>
      <c r="B271" s="23"/>
      <c r="C271" s="28">
        <f>ROUND(1.2475,4)</f>
        <v>1.2475</v>
      </c>
      <c r="D271" s="28">
        <f>F271</f>
        <v>1.2484</v>
      </c>
      <c r="E271" s="28">
        <f>F271</f>
        <v>1.2484</v>
      </c>
      <c r="F271" s="28">
        <f>ROUND(1.2484,4)</f>
        <v>1.2484</v>
      </c>
      <c r="G271" s="25"/>
      <c r="H271" s="26"/>
    </row>
    <row r="272" spans="1:8" ht="12.75" customHeight="1">
      <c r="A272" s="23">
        <v>42905</v>
      </c>
      <c r="B272" s="23"/>
      <c r="C272" s="28">
        <f>ROUND(1.2475,4)</f>
        <v>1.2475</v>
      </c>
      <c r="D272" s="28">
        <f>F272</f>
        <v>1.2515</v>
      </c>
      <c r="E272" s="28">
        <f>F272</f>
        <v>1.2515</v>
      </c>
      <c r="F272" s="28">
        <f>ROUND(1.2515,4)</f>
        <v>1.2515</v>
      </c>
      <c r="G272" s="25"/>
      <c r="H272" s="26"/>
    </row>
    <row r="273" spans="1:8" ht="12.75" customHeight="1">
      <c r="A273" s="23">
        <v>42996</v>
      </c>
      <c r="B273" s="23"/>
      <c r="C273" s="28">
        <f>ROUND(1.2475,4)</f>
        <v>1.2475</v>
      </c>
      <c r="D273" s="28">
        <f>F273</f>
        <v>1.2545</v>
      </c>
      <c r="E273" s="28">
        <f>F273</f>
        <v>1.2545</v>
      </c>
      <c r="F273" s="28">
        <f>ROUND(1.2545,4)</f>
        <v>1.2545</v>
      </c>
      <c r="G273" s="25"/>
      <c r="H273" s="26"/>
    </row>
    <row r="274" spans="1:8" ht="12.75" customHeight="1">
      <c r="A274" s="23">
        <v>43087</v>
      </c>
      <c r="B274" s="23"/>
      <c r="C274" s="28">
        <f>ROUND(1.2475,4)</f>
        <v>1.2475</v>
      </c>
      <c r="D274" s="28">
        <f>F274</f>
        <v>1.258</v>
      </c>
      <c r="E274" s="28">
        <f>F274</f>
        <v>1.258</v>
      </c>
      <c r="F274" s="28">
        <f>ROUND(1.258,4)</f>
        <v>1.258</v>
      </c>
      <c r="G274" s="25"/>
      <c r="H274" s="26"/>
    </row>
    <row r="275" spans="1:8" ht="12.75" customHeight="1">
      <c r="A275" s="23" t="s">
        <v>66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42807</v>
      </c>
      <c r="B276" s="23"/>
      <c r="C276" s="28">
        <f>ROUND(10.20355328,4)</f>
        <v>10.2036</v>
      </c>
      <c r="D276" s="28">
        <f>F276</f>
        <v>10.2575</v>
      </c>
      <c r="E276" s="28">
        <f>F276</f>
        <v>10.2575</v>
      </c>
      <c r="F276" s="28">
        <f>ROUND(10.2575,4)</f>
        <v>10.2575</v>
      </c>
      <c r="G276" s="25"/>
      <c r="H276" s="26"/>
    </row>
    <row r="277" spans="1:8" ht="12.75" customHeight="1">
      <c r="A277" s="23">
        <v>42905</v>
      </c>
      <c r="B277" s="23"/>
      <c r="C277" s="28">
        <f>ROUND(10.20355328,4)</f>
        <v>10.2036</v>
      </c>
      <c r="D277" s="28">
        <f>F277</f>
        <v>10.422</v>
      </c>
      <c r="E277" s="28">
        <f>F277</f>
        <v>10.422</v>
      </c>
      <c r="F277" s="28">
        <f>ROUND(10.422,4)</f>
        <v>10.422</v>
      </c>
      <c r="G277" s="25"/>
      <c r="H277" s="26"/>
    </row>
    <row r="278" spans="1:8" ht="12.75" customHeight="1">
      <c r="A278" s="23">
        <v>42996</v>
      </c>
      <c r="B278" s="23"/>
      <c r="C278" s="28">
        <f>ROUND(10.20355328,4)</f>
        <v>10.2036</v>
      </c>
      <c r="D278" s="28">
        <f>F278</f>
        <v>10.5772</v>
      </c>
      <c r="E278" s="28">
        <f>F278</f>
        <v>10.5772</v>
      </c>
      <c r="F278" s="28">
        <f>ROUND(10.5772,4)</f>
        <v>10.5772</v>
      </c>
      <c r="G278" s="25"/>
      <c r="H278" s="26"/>
    </row>
    <row r="279" spans="1:8" ht="12.75" customHeight="1">
      <c r="A279" s="23">
        <v>43087</v>
      </c>
      <c r="B279" s="23"/>
      <c r="C279" s="28">
        <f>ROUND(10.20355328,4)</f>
        <v>10.2036</v>
      </c>
      <c r="D279" s="28">
        <f>F279</f>
        <v>10.7332</v>
      </c>
      <c r="E279" s="28">
        <f>F279</f>
        <v>10.7332</v>
      </c>
      <c r="F279" s="28">
        <f>ROUND(10.7332,4)</f>
        <v>10.7332</v>
      </c>
      <c r="G279" s="25"/>
      <c r="H279" s="26"/>
    </row>
    <row r="280" spans="1:8" ht="12.75" customHeight="1">
      <c r="A280" s="23">
        <v>43178</v>
      </c>
      <c r="B280" s="23"/>
      <c r="C280" s="28">
        <f>ROUND(10.20355328,4)</f>
        <v>10.2036</v>
      </c>
      <c r="D280" s="28">
        <f>F280</f>
        <v>10.8969</v>
      </c>
      <c r="E280" s="28">
        <f>F280</f>
        <v>10.8969</v>
      </c>
      <c r="F280" s="28">
        <f>ROUND(10.8969,4)</f>
        <v>10.8969</v>
      </c>
      <c r="G280" s="25"/>
      <c r="H280" s="26"/>
    </row>
    <row r="281" spans="1:8" ht="12.75" customHeight="1">
      <c r="A281" s="23">
        <v>43269</v>
      </c>
      <c r="B281" s="23"/>
      <c r="C281" s="28">
        <f>ROUND(10.20355328,4)</f>
        <v>10.2036</v>
      </c>
      <c r="D281" s="28">
        <f>F281</f>
        <v>11.0687</v>
      </c>
      <c r="E281" s="28">
        <f>F281</f>
        <v>11.0687</v>
      </c>
      <c r="F281" s="28">
        <f>ROUND(11.0687,4)</f>
        <v>11.0687</v>
      </c>
      <c r="G281" s="25"/>
      <c r="H281" s="26"/>
    </row>
    <row r="282" spans="1:8" ht="12.75" customHeight="1">
      <c r="A282" s="23">
        <v>43360</v>
      </c>
      <c r="B282" s="23"/>
      <c r="C282" s="28">
        <f>ROUND(10.20355328,4)</f>
        <v>10.2036</v>
      </c>
      <c r="D282" s="28">
        <f>F282</f>
        <v>11.2408</v>
      </c>
      <c r="E282" s="28">
        <f>F282</f>
        <v>11.2408</v>
      </c>
      <c r="F282" s="28">
        <f>ROUND(11.2408,4)</f>
        <v>11.2408</v>
      </c>
      <c r="G282" s="25"/>
      <c r="H282" s="26"/>
    </row>
    <row r="283" spans="1:8" ht="12.75" customHeight="1">
      <c r="A283" s="23" t="s">
        <v>67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42807</v>
      </c>
      <c r="B284" s="23"/>
      <c r="C284" s="28">
        <f>ROUND(3.61905799074326,4)</f>
        <v>3.6191</v>
      </c>
      <c r="D284" s="28">
        <f>F284</f>
        <v>4.0271</v>
      </c>
      <c r="E284" s="28">
        <f>F284</f>
        <v>4.0271</v>
      </c>
      <c r="F284" s="28">
        <f>ROUND(4.0271,4)</f>
        <v>4.0271</v>
      </c>
      <c r="G284" s="25"/>
      <c r="H284" s="26"/>
    </row>
    <row r="285" spans="1:8" ht="12.75" customHeight="1">
      <c r="A285" s="23">
        <v>42905</v>
      </c>
      <c r="B285" s="23"/>
      <c r="C285" s="28">
        <f>ROUND(3.61905799074326,4)</f>
        <v>3.6191</v>
      </c>
      <c r="D285" s="28">
        <f>F285</f>
        <v>4.0914</v>
      </c>
      <c r="E285" s="28">
        <f>F285</f>
        <v>4.0914</v>
      </c>
      <c r="F285" s="28">
        <f>ROUND(4.0914,4)</f>
        <v>4.0914</v>
      </c>
      <c r="G285" s="25"/>
      <c r="H285" s="26"/>
    </row>
    <row r="286" spans="1:8" ht="12.75" customHeight="1">
      <c r="A286" s="23">
        <v>42996</v>
      </c>
      <c r="B286" s="23"/>
      <c r="C286" s="28">
        <f>ROUND(3.61905799074326,4)</f>
        <v>3.6191</v>
      </c>
      <c r="D286" s="28">
        <f>F286</f>
        <v>4.1601</v>
      </c>
      <c r="E286" s="28">
        <f>F286</f>
        <v>4.1601</v>
      </c>
      <c r="F286" s="28">
        <f>ROUND(4.1601,4)</f>
        <v>4.1601</v>
      </c>
      <c r="G286" s="25"/>
      <c r="H286" s="26"/>
    </row>
    <row r="287" spans="1:8" ht="12.75" customHeight="1">
      <c r="A287" s="23" t="s">
        <v>68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42807</v>
      </c>
      <c r="B288" s="23"/>
      <c r="C288" s="28">
        <f>ROUND(1.26480992,4)</f>
        <v>1.2648</v>
      </c>
      <c r="D288" s="28">
        <f>F288</f>
        <v>1.2706</v>
      </c>
      <c r="E288" s="28">
        <f>F288</f>
        <v>1.2706</v>
      </c>
      <c r="F288" s="28">
        <f>ROUND(1.2706,4)</f>
        <v>1.2706</v>
      </c>
      <c r="G288" s="25"/>
      <c r="H288" s="26"/>
    </row>
    <row r="289" spans="1:8" ht="12.75" customHeight="1">
      <c r="A289" s="23">
        <v>42905</v>
      </c>
      <c r="B289" s="23"/>
      <c r="C289" s="28">
        <f>ROUND(1.26480992,4)</f>
        <v>1.2648</v>
      </c>
      <c r="D289" s="28">
        <f>F289</f>
        <v>1.2892</v>
      </c>
      <c r="E289" s="28">
        <f>F289</f>
        <v>1.2892</v>
      </c>
      <c r="F289" s="28">
        <f>ROUND(1.2892,4)</f>
        <v>1.2892</v>
      </c>
      <c r="G289" s="25"/>
      <c r="H289" s="26"/>
    </row>
    <row r="290" spans="1:8" ht="12.75" customHeight="1">
      <c r="A290" s="23">
        <v>42996</v>
      </c>
      <c r="B290" s="23"/>
      <c r="C290" s="28">
        <f>ROUND(1.26480992,4)</f>
        <v>1.2648</v>
      </c>
      <c r="D290" s="28">
        <f>F290</f>
        <v>1.3046</v>
      </c>
      <c r="E290" s="28">
        <f>F290</f>
        <v>1.3046</v>
      </c>
      <c r="F290" s="28">
        <f>ROUND(1.3046,4)</f>
        <v>1.3046</v>
      </c>
      <c r="G290" s="25"/>
      <c r="H290" s="26"/>
    </row>
    <row r="291" spans="1:8" ht="12.75" customHeight="1">
      <c r="A291" s="23">
        <v>43087</v>
      </c>
      <c r="B291" s="23"/>
      <c r="C291" s="28">
        <f>ROUND(1.26480992,4)</f>
        <v>1.2648</v>
      </c>
      <c r="D291" s="28">
        <f>F291</f>
        <v>1.3191</v>
      </c>
      <c r="E291" s="28">
        <f>F291</f>
        <v>1.3191</v>
      </c>
      <c r="F291" s="28">
        <f>ROUND(1.3191,4)</f>
        <v>1.3191</v>
      </c>
      <c r="G291" s="25"/>
      <c r="H291" s="26"/>
    </row>
    <row r="292" spans="1:8" ht="12.75" customHeight="1">
      <c r="A292" s="23" t="s">
        <v>69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42807</v>
      </c>
      <c r="B293" s="23"/>
      <c r="C293" s="28">
        <f>ROUND(10.2032545287074,4)</f>
        <v>10.2033</v>
      </c>
      <c r="D293" s="28">
        <f>F293</f>
        <v>10.2681</v>
      </c>
      <c r="E293" s="28">
        <f>F293</f>
        <v>10.2681</v>
      </c>
      <c r="F293" s="28">
        <f>ROUND(10.2681,4)</f>
        <v>10.2681</v>
      </c>
      <c r="G293" s="25"/>
      <c r="H293" s="26"/>
    </row>
    <row r="294" spans="1:8" ht="12.75" customHeight="1">
      <c r="A294" s="23">
        <v>42905</v>
      </c>
      <c r="B294" s="23"/>
      <c r="C294" s="28">
        <f>ROUND(10.2032545287074,4)</f>
        <v>10.2033</v>
      </c>
      <c r="D294" s="28">
        <f>F294</f>
        <v>10.4657</v>
      </c>
      <c r="E294" s="28">
        <f>F294</f>
        <v>10.4657</v>
      </c>
      <c r="F294" s="28">
        <f>ROUND(10.4657,4)</f>
        <v>10.4657</v>
      </c>
      <c r="G294" s="25"/>
      <c r="H294" s="26"/>
    </row>
    <row r="295" spans="1:8" ht="12.75" customHeight="1">
      <c r="A295" s="23">
        <v>42996</v>
      </c>
      <c r="B295" s="23"/>
      <c r="C295" s="28">
        <f>ROUND(10.2032545287074,4)</f>
        <v>10.2033</v>
      </c>
      <c r="D295" s="28">
        <f>F295</f>
        <v>10.6518</v>
      </c>
      <c r="E295" s="28">
        <f>F295</f>
        <v>10.6518</v>
      </c>
      <c r="F295" s="28">
        <f>ROUND(10.6518,4)</f>
        <v>10.6518</v>
      </c>
      <c r="G295" s="25"/>
      <c r="H295" s="26"/>
    </row>
    <row r="296" spans="1:8" ht="12.75" customHeight="1">
      <c r="A296" s="23">
        <v>43087</v>
      </c>
      <c r="B296" s="23"/>
      <c r="C296" s="28">
        <f>ROUND(10.2032545287074,4)</f>
        <v>10.2033</v>
      </c>
      <c r="D296" s="28">
        <f>F296</f>
        <v>10.8407</v>
      </c>
      <c r="E296" s="28">
        <f>F296</f>
        <v>10.8407</v>
      </c>
      <c r="F296" s="28">
        <f>ROUND(10.8407,4)</f>
        <v>10.8407</v>
      </c>
      <c r="G296" s="25"/>
      <c r="H296" s="26"/>
    </row>
    <row r="297" spans="1:8" ht="12.75" customHeight="1">
      <c r="A297" s="23" t="s">
        <v>70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42807</v>
      </c>
      <c r="B298" s="23"/>
      <c r="C298" s="28">
        <f>ROUND(1.96609870481175,4)</f>
        <v>1.9661</v>
      </c>
      <c r="D298" s="28">
        <f>F298</f>
        <v>1.9561</v>
      </c>
      <c r="E298" s="28">
        <f>F298</f>
        <v>1.9561</v>
      </c>
      <c r="F298" s="28">
        <f>ROUND(1.9561,4)</f>
        <v>1.9561</v>
      </c>
      <c r="G298" s="25"/>
      <c r="H298" s="26"/>
    </row>
    <row r="299" spans="1:8" ht="12.75" customHeight="1">
      <c r="A299" s="23">
        <v>42905</v>
      </c>
      <c r="B299" s="23"/>
      <c r="C299" s="28">
        <f>ROUND(1.96609870481175,4)</f>
        <v>1.9661</v>
      </c>
      <c r="D299" s="28">
        <f>F299</f>
        <v>1.9696</v>
      </c>
      <c r="E299" s="28">
        <f>F299</f>
        <v>1.9696</v>
      </c>
      <c r="F299" s="28">
        <f>ROUND(1.9696,4)</f>
        <v>1.9696</v>
      </c>
      <c r="G299" s="25"/>
      <c r="H299" s="26"/>
    </row>
    <row r="300" spans="1:8" ht="12.75" customHeight="1">
      <c r="A300" s="23">
        <v>42996</v>
      </c>
      <c r="B300" s="23"/>
      <c r="C300" s="28">
        <f>ROUND(1.96609870481175,4)</f>
        <v>1.9661</v>
      </c>
      <c r="D300" s="28">
        <f>F300</f>
        <v>1.9853</v>
      </c>
      <c r="E300" s="28">
        <f>F300</f>
        <v>1.9853</v>
      </c>
      <c r="F300" s="28">
        <f>ROUND(1.9853,4)</f>
        <v>1.9853</v>
      </c>
      <c r="G300" s="25"/>
      <c r="H300" s="26"/>
    </row>
    <row r="301" spans="1:8" ht="12.75" customHeight="1">
      <c r="A301" s="23">
        <v>43087</v>
      </c>
      <c r="B301" s="23"/>
      <c r="C301" s="28">
        <f>ROUND(1.96609870481175,4)</f>
        <v>1.9661</v>
      </c>
      <c r="D301" s="28">
        <f>F301</f>
        <v>2.0014</v>
      </c>
      <c r="E301" s="28">
        <f>F301</f>
        <v>2.0014</v>
      </c>
      <c r="F301" s="28">
        <f>ROUND(2.0014,4)</f>
        <v>2.0014</v>
      </c>
      <c r="G301" s="25"/>
      <c r="H301" s="26"/>
    </row>
    <row r="302" spans="1:8" ht="12.75" customHeight="1">
      <c r="A302" s="23" t="s">
        <v>71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42807</v>
      </c>
      <c r="B303" s="23"/>
      <c r="C303" s="28">
        <f>ROUND(1.92312032522678,4)</f>
        <v>1.9231</v>
      </c>
      <c r="D303" s="28">
        <f>F303</f>
        <v>1.9396</v>
      </c>
      <c r="E303" s="28">
        <f>F303</f>
        <v>1.9396</v>
      </c>
      <c r="F303" s="28">
        <f>ROUND(1.9396,4)</f>
        <v>1.9396</v>
      </c>
      <c r="G303" s="25"/>
      <c r="H303" s="26"/>
    </row>
    <row r="304" spans="1:8" ht="12.75" customHeight="1">
      <c r="A304" s="23">
        <v>42905</v>
      </c>
      <c r="B304" s="23"/>
      <c r="C304" s="28">
        <f>ROUND(1.92312032522678,4)</f>
        <v>1.9231</v>
      </c>
      <c r="D304" s="28">
        <f>F304</f>
        <v>1.9853</v>
      </c>
      <c r="E304" s="28">
        <f>F304</f>
        <v>1.9853</v>
      </c>
      <c r="F304" s="28">
        <f>ROUND(1.9853,4)</f>
        <v>1.9853</v>
      </c>
      <c r="G304" s="25"/>
      <c r="H304" s="26"/>
    </row>
    <row r="305" spans="1:8" ht="12.75" customHeight="1">
      <c r="A305" s="23">
        <v>42996</v>
      </c>
      <c r="B305" s="23"/>
      <c r="C305" s="28">
        <f>ROUND(1.92312032522678,4)</f>
        <v>1.9231</v>
      </c>
      <c r="D305" s="28">
        <f>F305</f>
        <v>2.0292</v>
      </c>
      <c r="E305" s="28">
        <f>F305</f>
        <v>2.0292</v>
      </c>
      <c r="F305" s="28">
        <f>ROUND(2.0292,4)</f>
        <v>2.0292</v>
      </c>
      <c r="G305" s="25"/>
      <c r="H305" s="26"/>
    </row>
    <row r="306" spans="1:8" ht="12.75" customHeight="1">
      <c r="A306" s="23">
        <v>43087</v>
      </c>
      <c r="B306" s="23"/>
      <c r="C306" s="28">
        <f>ROUND(1.92312032522678,4)</f>
        <v>1.9231</v>
      </c>
      <c r="D306" s="28">
        <f>F306</f>
        <v>2.0742</v>
      </c>
      <c r="E306" s="28">
        <f>F306</f>
        <v>2.0742</v>
      </c>
      <c r="F306" s="28">
        <f>ROUND(2.0742,4)</f>
        <v>2.0742</v>
      </c>
      <c r="G306" s="25"/>
      <c r="H306" s="26"/>
    </row>
    <row r="307" spans="1:8" ht="12.75" customHeight="1">
      <c r="A307" s="23" t="s">
        <v>72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42807</v>
      </c>
      <c r="B308" s="23"/>
      <c r="C308" s="28">
        <f>ROUND(14.30438208,4)</f>
        <v>14.3044</v>
      </c>
      <c r="D308" s="28">
        <f>F308</f>
        <v>14.4113</v>
      </c>
      <c r="E308" s="28">
        <f>F308</f>
        <v>14.4113</v>
      </c>
      <c r="F308" s="28">
        <f>ROUND(14.4113,4)</f>
        <v>14.4113</v>
      </c>
      <c r="G308" s="25"/>
      <c r="H308" s="26"/>
    </row>
    <row r="309" spans="1:8" ht="12.75" customHeight="1">
      <c r="A309" s="23">
        <v>42905</v>
      </c>
      <c r="B309" s="23"/>
      <c r="C309" s="28">
        <f>ROUND(14.30438208,4)</f>
        <v>14.3044</v>
      </c>
      <c r="D309" s="28">
        <f>F309</f>
        <v>14.7441</v>
      </c>
      <c r="E309" s="28">
        <f>F309</f>
        <v>14.7441</v>
      </c>
      <c r="F309" s="28">
        <f>ROUND(14.7441,4)</f>
        <v>14.7441</v>
      </c>
      <c r="G309" s="25"/>
      <c r="H309" s="26"/>
    </row>
    <row r="310" spans="1:8" ht="12.75" customHeight="1">
      <c r="A310" s="23">
        <v>42996</v>
      </c>
      <c r="B310" s="23"/>
      <c r="C310" s="28">
        <f>ROUND(14.30438208,4)</f>
        <v>14.3044</v>
      </c>
      <c r="D310" s="28">
        <f>F310</f>
        <v>15.061</v>
      </c>
      <c r="E310" s="28">
        <f>F310</f>
        <v>15.061</v>
      </c>
      <c r="F310" s="28">
        <f>ROUND(15.061,4)</f>
        <v>15.061</v>
      </c>
      <c r="G310" s="25"/>
      <c r="H310" s="26"/>
    </row>
    <row r="311" spans="1:8" ht="12.75" customHeight="1">
      <c r="A311" s="23">
        <v>43087</v>
      </c>
      <c r="B311" s="23"/>
      <c r="C311" s="28">
        <f>ROUND(14.30438208,4)</f>
        <v>14.3044</v>
      </c>
      <c r="D311" s="28">
        <f>F311</f>
        <v>15.387</v>
      </c>
      <c r="E311" s="28">
        <f>F311</f>
        <v>15.387</v>
      </c>
      <c r="F311" s="28">
        <f>ROUND(15.387,4)</f>
        <v>15.387</v>
      </c>
      <c r="G311" s="25"/>
      <c r="H311" s="26"/>
    </row>
    <row r="312" spans="1:8" ht="12.75" customHeight="1">
      <c r="A312" s="23">
        <v>43178</v>
      </c>
      <c r="B312" s="23"/>
      <c r="C312" s="28">
        <f>ROUND(14.30438208,4)</f>
        <v>14.3044</v>
      </c>
      <c r="D312" s="28">
        <f>F312</f>
        <v>15.7149</v>
      </c>
      <c r="E312" s="28">
        <f>F312</f>
        <v>15.7149</v>
      </c>
      <c r="F312" s="28">
        <f>ROUND(15.7149,4)</f>
        <v>15.7149</v>
      </c>
      <c r="G312" s="25"/>
      <c r="H312" s="26"/>
    </row>
    <row r="313" spans="1:8" ht="12.75" customHeight="1">
      <c r="A313" s="23">
        <v>43269</v>
      </c>
      <c r="B313" s="23"/>
      <c r="C313" s="28">
        <f>ROUND(14.30438208,4)</f>
        <v>14.3044</v>
      </c>
      <c r="D313" s="28">
        <f>F313</f>
        <v>16.0704</v>
      </c>
      <c r="E313" s="28">
        <f>F313</f>
        <v>16.0704</v>
      </c>
      <c r="F313" s="28">
        <f>ROUND(16.0704,4)</f>
        <v>16.0704</v>
      </c>
      <c r="G313" s="25"/>
      <c r="H313" s="26"/>
    </row>
    <row r="314" spans="1:8" ht="12.75" customHeight="1">
      <c r="A314" s="23">
        <v>43360</v>
      </c>
      <c r="B314" s="23"/>
      <c r="C314" s="28">
        <f>ROUND(14.30438208,4)</f>
        <v>14.3044</v>
      </c>
      <c r="D314" s="28">
        <f>F314</f>
        <v>16.4765</v>
      </c>
      <c r="E314" s="28">
        <f>F314</f>
        <v>16.4765</v>
      </c>
      <c r="F314" s="28">
        <f>ROUND(16.4765,4)</f>
        <v>16.4765</v>
      </c>
      <c r="G314" s="25"/>
      <c r="H314" s="26"/>
    </row>
    <row r="315" spans="1:8" ht="12.75" customHeight="1">
      <c r="A315" s="23" t="s">
        <v>73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42807</v>
      </c>
      <c r="B316" s="23"/>
      <c r="C316" s="28">
        <f>ROUND(13.374383740819,4)</f>
        <v>13.3744</v>
      </c>
      <c r="D316" s="28">
        <f>F316</f>
        <v>13.4795</v>
      </c>
      <c r="E316" s="28">
        <f>F316</f>
        <v>13.4795</v>
      </c>
      <c r="F316" s="28">
        <f>ROUND(13.4795,4)</f>
        <v>13.4795</v>
      </c>
      <c r="G316" s="25"/>
      <c r="H316" s="26"/>
    </row>
    <row r="317" spans="1:8" ht="12.75" customHeight="1">
      <c r="A317" s="23">
        <v>42905</v>
      </c>
      <c r="B317" s="23"/>
      <c r="C317" s="28">
        <f>ROUND(13.374383740819,4)</f>
        <v>13.3744</v>
      </c>
      <c r="D317" s="28">
        <f>F317</f>
        <v>13.8068</v>
      </c>
      <c r="E317" s="28">
        <f>F317</f>
        <v>13.8068</v>
      </c>
      <c r="F317" s="28">
        <f>ROUND(13.8068,4)</f>
        <v>13.8068</v>
      </c>
      <c r="G317" s="25"/>
      <c r="H317" s="26"/>
    </row>
    <row r="318" spans="1:8" ht="12.75" customHeight="1">
      <c r="A318" s="23">
        <v>42996</v>
      </c>
      <c r="B318" s="23"/>
      <c r="C318" s="28">
        <f>ROUND(13.374383740819,4)</f>
        <v>13.3744</v>
      </c>
      <c r="D318" s="28">
        <f>F318</f>
        <v>14.1228</v>
      </c>
      <c r="E318" s="28">
        <f>F318</f>
        <v>14.1228</v>
      </c>
      <c r="F318" s="28">
        <f>ROUND(14.1228,4)</f>
        <v>14.1228</v>
      </c>
      <c r="G318" s="25"/>
      <c r="H318" s="26"/>
    </row>
    <row r="319" spans="1:8" ht="12.75" customHeight="1">
      <c r="A319" s="23">
        <v>43087</v>
      </c>
      <c r="B319" s="23"/>
      <c r="C319" s="28">
        <f>ROUND(13.374383740819,4)</f>
        <v>13.3744</v>
      </c>
      <c r="D319" s="28">
        <f>F319</f>
        <v>14.4484</v>
      </c>
      <c r="E319" s="28">
        <f>F319</f>
        <v>14.4484</v>
      </c>
      <c r="F319" s="28">
        <f>ROUND(14.4484,4)</f>
        <v>14.4484</v>
      </c>
      <c r="G319" s="25"/>
      <c r="H319" s="26"/>
    </row>
    <row r="320" spans="1:8" ht="12.75" customHeight="1">
      <c r="A320" s="23">
        <v>43178</v>
      </c>
      <c r="B320" s="23"/>
      <c r="C320" s="28">
        <f>ROUND(13.374383740819,4)</f>
        <v>13.3744</v>
      </c>
      <c r="D320" s="28">
        <f>F320</f>
        <v>14.7704</v>
      </c>
      <c r="E320" s="28">
        <f>F320</f>
        <v>14.7704</v>
      </c>
      <c r="F320" s="28">
        <f>ROUND(14.7704,4)</f>
        <v>14.7704</v>
      </c>
      <c r="G320" s="25"/>
      <c r="H320" s="26"/>
    </row>
    <row r="321" spans="1:8" ht="12.75" customHeight="1">
      <c r="A321" s="23" t="s">
        <v>74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42807</v>
      </c>
      <c r="B322" s="23"/>
      <c r="C322" s="28">
        <f>ROUND(16.582768,4)</f>
        <v>16.5828</v>
      </c>
      <c r="D322" s="28">
        <f>F322</f>
        <v>16.695</v>
      </c>
      <c r="E322" s="28">
        <f>F322</f>
        <v>16.695</v>
      </c>
      <c r="F322" s="28">
        <f>ROUND(16.695,4)</f>
        <v>16.695</v>
      </c>
      <c r="G322" s="25"/>
      <c r="H322" s="26"/>
    </row>
    <row r="323" spans="1:8" ht="12.75" customHeight="1">
      <c r="A323" s="23">
        <v>42905</v>
      </c>
      <c r="B323" s="23"/>
      <c r="C323" s="28">
        <f>ROUND(16.582768,4)</f>
        <v>16.5828</v>
      </c>
      <c r="D323" s="28">
        <f>F323</f>
        <v>17.0418</v>
      </c>
      <c r="E323" s="28">
        <f>F323</f>
        <v>17.0418</v>
      </c>
      <c r="F323" s="28">
        <f>ROUND(17.0418,4)</f>
        <v>17.0418</v>
      </c>
      <c r="G323" s="25"/>
      <c r="H323" s="26"/>
    </row>
    <row r="324" spans="1:8" ht="12.75" customHeight="1">
      <c r="A324" s="23">
        <v>42996</v>
      </c>
      <c r="B324" s="23"/>
      <c r="C324" s="28">
        <f>ROUND(16.582768,4)</f>
        <v>16.5828</v>
      </c>
      <c r="D324" s="28">
        <f>F324</f>
        <v>17.3668</v>
      </c>
      <c r="E324" s="28">
        <f>F324</f>
        <v>17.3668</v>
      </c>
      <c r="F324" s="28">
        <f>ROUND(17.3668,4)</f>
        <v>17.3668</v>
      </c>
      <c r="G324" s="25"/>
      <c r="H324" s="26"/>
    </row>
    <row r="325" spans="1:8" ht="12.75" customHeight="1">
      <c r="A325" s="23">
        <v>43087</v>
      </c>
      <c r="B325" s="23"/>
      <c r="C325" s="28">
        <f>ROUND(16.582768,4)</f>
        <v>16.5828</v>
      </c>
      <c r="D325" s="28">
        <f>F325</f>
        <v>17.7</v>
      </c>
      <c r="E325" s="28">
        <f>F325</f>
        <v>17.7</v>
      </c>
      <c r="F325" s="28">
        <f>ROUND(17.7,4)</f>
        <v>17.7</v>
      </c>
      <c r="G325" s="25"/>
      <c r="H325" s="26"/>
    </row>
    <row r="326" spans="1:8" ht="12.75" customHeight="1">
      <c r="A326" s="23">
        <v>43178</v>
      </c>
      <c r="B326" s="23"/>
      <c r="C326" s="28">
        <f>ROUND(16.582768,4)</f>
        <v>16.5828</v>
      </c>
      <c r="D326" s="28">
        <f>F326</f>
        <v>18.0494</v>
      </c>
      <c r="E326" s="28">
        <f>F326</f>
        <v>18.0494</v>
      </c>
      <c r="F326" s="28">
        <f>ROUND(18.0494,4)</f>
        <v>18.0494</v>
      </c>
      <c r="G326" s="25"/>
      <c r="H326" s="26"/>
    </row>
    <row r="327" spans="1:8" ht="12.75" customHeight="1">
      <c r="A327" s="23">
        <v>43269</v>
      </c>
      <c r="B327" s="23"/>
      <c r="C327" s="28">
        <f>ROUND(16.582768,4)</f>
        <v>16.5828</v>
      </c>
      <c r="D327" s="28">
        <f>F327</f>
        <v>18.414</v>
      </c>
      <c r="E327" s="28">
        <f>F327</f>
        <v>18.414</v>
      </c>
      <c r="F327" s="28">
        <f>ROUND(18.414,4)</f>
        <v>18.414</v>
      </c>
      <c r="G327" s="25"/>
      <c r="H327" s="26"/>
    </row>
    <row r="328" spans="1:8" ht="12.75" customHeight="1">
      <c r="A328" s="23">
        <v>43360</v>
      </c>
      <c r="B328" s="23"/>
      <c r="C328" s="28">
        <f>ROUND(16.582768,4)</f>
        <v>16.5828</v>
      </c>
      <c r="D328" s="28">
        <f>F328</f>
        <v>18.4729</v>
      </c>
      <c r="E328" s="28">
        <f>F328</f>
        <v>18.4729</v>
      </c>
      <c r="F328" s="28">
        <f>ROUND(18.4729,4)</f>
        <v>18.4729</v>
      </c>
      <c r="G328" s="25"/>
      <c r="H328" s="26"/>
    </row>
    <row r="329" spans="1:8" ht="12.75" customHeight="1">
      <c r="A329" s="23" t="s">
        <v>75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42807</v>
      </c>
      <c r="B330" s="23"/>
      <c r="C330" s="28">
        <f>ROUND(1.71316630580472,4)</f>
        <v>1.7132</v>
      </c>
      <c r="D330" s="28">
        <f>F330</f>
        <v>1.7243</v>
      </c>
      <c r="E330" s="28">
        <f>F330</f>
        <v>1.7243</v>
      </c>
      <c r="F330" s="28">
        <f>ROUND(1.7243,4)</f>
        <v>1.7243</v>
      </c>
      <c r="G330" s="25"/>
      <c r="H330" s="26"/>
    </row>
    <row r="331" spans="1:8" ht="12.75" customHeight="1">
      <c r="A331" s="23">
        <v>42905</v>
      </c>
      <c r="B331" s="23"/>
      <c r="C331" s="28">
        <f>ROUND(1.71316630580472,4)</f>
        <v>1.7132</v>
      </c>
      <c r="D331" s="28">
        <f>F331</f>
        <v>1.7569</v>
      </c>
      <c r="E331" s="28">
        <f>F331</f>
        <v>1.7569</v>
      </c>
      <c r="F331" s="28">
        <f>ROUND(1.7569,4)</f>
        <v>1.7569</v>
      </c>
      <c r="G331" s="25"/>
      <c r="H331" s="26"/>
    </row>
    <row r="332" spans="1:8" ht="12.75" customHeight="1">
      <c r="A332" s="23">
        <v>42996</v>
      </c>
      <c r="B332" s="23"/>
      <c r="C332" s="28">
        <f>ROUND(1.71316630580472,4)</f>
        <v>1.7132</v>
      </c>
      <c r="D332" s="28">
        <f>F332</f>
        <v>1.7864</v>
      </c>
      <c r="E332" s="28">
        <f>F332</f>
        <v>1.7864</v>
      </c>
      <c r="F332" s="28">
        <f>ROUND(1.7864,4)</f>
        <v>1.7864</v>
      </c>
      <c r="G332" s="25"/>
      <c r="H332" s="26"/>
    </row>
    <row r="333" spans="1:8" ht="12.75" customHeight="1">
      <c r="A333" s="23">
        <v>43087</v>
      </c>
      <c r="B333" s="23"/>
      <c r="C333" s="28">
        <f>ROUND(1.71316630580472,4)</f>
        <v>1.7132</v>
      </c>
      <c r="D333" s="28">
        <f>F333</f>
        <v>1.8152</v>
      </c>
      <c r="E333" s="28">
        <f>F333</f>
        <v>1.8152</v>
      </c>
      <c r="F333" s="28">
        <f>ROUND(1.8152,4)</f>
        <v>1.8152</v>
      </c>
      <c r="G333" s="25"/>
      <c r="H333" s="26"/>
    </row>
    <row r="334" spans="1:8" ht="12.75" customHeight="1">
      <c r="A334" s="23" t="s">
        <v>76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42807</v>
      </c>
      <c r="B335" s="23"/>
      <c r="C335" s="30">
        <f>ROUND(0.117898844763742,6)</f>
        <v>0.117899</v>
      </c>
      <c r="D335" s="30">
        <f>F335</f>
        <v>0.118745</v>
      </c>
      <c r="E335" s="30">
        <f>F335</f>
        <v>0.118745</v>
      </c>
      <c r="F335" s="30">
        <f>ROUND(0.118745,6)</f>
        <v>0.118745</v>
      </c>
      <c r="G335" s="25"/>
      <c r="H335" s="26"/>
    </row>
    <row r="336" spans="1:8" ht="12.75" customHeight="1">
      <c r="A336" s="23">
        <v>42905</v>
      </c>
      <c r="B336" s="23"/>
      <c r="C336" s="30">
        <f>ROUND(0.117898844763742,6)</f>
        <v>0.117899</v>
      </c>
      <c r="D336" s="30">
        <f>F336</f>
        <v>0.121442</v>
      </c>
      <c r="E336" s="30">
        <f>F336</f>
        <v>0.121442</v>
      </c>
      <c r="F336" s="30">
        <f>ROUND(0.121442,6)</f>
        <v>0.121442</v>
      </c>
      <c r="G336" s="25"/>
      <c r="H336" s="26"/>
    </row>
    <row r="337" spans="1:8" ht="12.75" customHeight="1">
      <c r="A337" s="23">
        <v>42996</v>
      </c>
      <c r="B337" s="23"/>
      <c r="C337" s="30">
        <f>ROUND(0.117898844763742,6)</f>
        <v>0.117899</v>
      </c>
      <c r="D337" s="30">
        <f>F337</f>
        <v>0.124031</v>
      </c>
      <c r="E337" s="30">
        <f>F337</f>
        <v>0.124031</v>
      </c>
      <c r="F337" s="30">
        <f>ROUND(0.124031,6)</f>
        <v>0.124031</v>
      </c>
      <c r="G337" s="25"/>
      <c r="H337" s="26"/>
    </row>
    <row r="338" spans="1:8" ht="12.75" customHeight="1">
      <c r="A338" s="23">
        <v>43087</v>
      </c>
      <c r="B338" s="23"/>
      <c r="C338" s="30">
        <f>ROUND(0.117898844763742,6)</f>
        <v>0.117899</v>
      </c>
      <c r="D338" s="30">
        <f>F338</f>
        <v>0.126718</v>
      </c>
      <c r="E338" s="30">
        <f>F338</f>
        <v>0.126718</v>
      </c>
      <c r="F338" s="30">
        <f>ROUND(0.126718,6)</f>
        <v>0.126718</v>
      </c>
      <c r="G338" s="25"/>
      <c r="H338" s="26"/>
    </row>
    <row r="339" spans="1:8" ht="12.75" customHeight="1">
      <c r="A339" s="23">
        <v>43178</v>
      </c>
      <c r="B339" s="23"/>
      <c r="C339" s="30">
        <f>ROUND(0.117898844763742,6)</f>
        <v>0.117899</v>
      </c>
      <c r="D339" s="30">
        <f>F339</f>
        <v>0.129578</v>
      </c>
      <c r="E339" s="30">
        <f>F339</f>
        <v>0.129578</v>
      </c>
      <c r="F339" s="30">
        <f>ROUND(0.129578,6)</f>
        <v>0.129578</v>
      </c>
      <c r="G339" s="25"/>
      <c r="H339" s="26"/>
    </row>
    <row r="340" spans="1:8" ht="12.75" customHeight="1">
      <c r="A340" s="23" t="s">
        <v>77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42807</v>
      </c>
      <c r="B341" s="23"/>
      <c r="C341" s="28">
        <f>ROUND(0.128030821093186,4)</f>
        <v>0.128</v>
      </c>
      <c r="D341" s="28">
        <f>F341</f>
        <v>0.1279</v>
      </c>
      <c r="E341" s="28">
        <f>F341</f>
        <v>0.1279</v>
      </c>
      <c r="F341" s="28">
        <f>ROUND(0.1279,4)</f>
        <v>0.1279</v>
      </c>
      <c r="G341" s="25"/>
      <c r="H341" s="26"/>
    </row>
    <row r="342" spans="1:8" ht="12.75" customHeight="1">
      <c r="A342" s="23">
        <v>42905</v>
      </c>
      <c r="B342" s="23"/>
      <c r="C342" s="28">
        <f>ROUND(0.128030821093186,4)</f>
        <v>0.128</v>
      </c>
      <c r="D342" s="28">
        <f>F342</f>
        <v>0.1279</v>
      </c>
      <c r="E342" s="28">
        <f>F342</f>
        <v>0.1279</v>
      </c>
      <c r="F342" s="28">
        <f>ROUND(0.1279,4)</f>
        <v>0.1279</v>
      </c>
      <c r="G342" s="25"/>
      <c r="H342" s="26"/>
    </row>
    <row r="343" spans="1:8" ht="12.75" customHeight="1">
      <c r="A343" s="23">
        <v>42996</v>
      </c>
      <c r="B343" s="23"/>
      <c r="C343" s="28">
        <f>ROUND(0.128030821093186,4)</f>
        <v>0.128</v>
      </c>
      <c r="D343" s="28">
        <f>F343</f>
        <v>0.1278</v>
      </c>
      <c r="E343" s="28">
        <f>F343</f>
        <v>0.1278</v>
      </c>
      <c r="F343" s="28">
        <f>ROUND(0.1278,4)</f>
        <v>0.1278</v>
      </c>
      <c r="G343" s="25"/>
      <c r="H343" s="26"/>
    </row>
    <row r="344" spans="1:8" ht="12.75" customHeight="1">
      <c r="A344" s="23">
        <v>43087</v>
      </c>
      <c r="B344" s="23"/>
      <c r="C344" s="28">
        <f>ROUND(0.128030821093186,4)</f>
        <v>0.128</v>
      </c>
      <c r="D344" s="28">
        <f>F344</f>
        <v>0.1277</v>
      </c>
      <c r="E344" s="28">
        <f>F344</f>
        <v>0.1277</v>
      </c>
      <c r="F344" s="28">
        <f>ROUND(0.1277,4)</f>
        <v>0.1277</v>
      </c>
      <c r="G344" s="25"/>
      <c r="H344" s="26"/>
    </row>
    <row r="345" spans="1:8" ht="12.75" customHeight="1">
      <c r="A345" s="23" t="s">
        <v>78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79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42807</v>
      </c>
      <c r="B350" s="23"/>
      <c r="C350" s="28">
        <f>ROUND(9.71437824,4)</f>
        <v>9.7144</v>
      </c>
      <c r="D350" s="28">
        <f>F350</f>
        <v>9.7634</v>
      </c>
      <c r="E350" s="28">
        <f>F350</f>
        <v>9.7634</v>
      </c>
      <c r="F350" s="28">
        <f>ROUND(9.7634,4)</f>
        <v>9.7634</v>
      </c>
      <c r="G350" s="25"/>
      <c r="H350" s="26"/>
    </row>
    <row r="351" spans="1:8" ht="12.75" customHeight="1">
      <c r="A351" s="23">
        <v>42905</v>
      </c>
      <c r="B351" s="23"/>
      <c r="C351" s="28">
        <f>ROUND(9.71437824,4)</f>
        <v>9.7144</v>
      </c>
      <c r="D351" s="28">
        <f>F351</f>
        <v>9.9133</v>
      </c>
      <c r="E351" s="28">
        <f>F351</f>
        <v>9.9133</v>
      </c>
      <c r="F351" s="28">
        <f>ROUND(9.9133,4)</f>
        <v>9.9133</v>
      </c>
      <c r="G351" s="25"/>
      <c r="H351" s="26"/>
    </row>
    <row r="352" spans="1:8" ht="12.75" customHeight="1">
      <c r="A352" s="23">
        <v>42996</v>
      </c>
      <c r="B352" s="23"/>
      <c r="C352" s="28">
        <f>ROUND(9.71437824,4)</f>
        <v>9.7144</v>
      </c>
      <c r="D352" s="28">
        <f>F352</f>
        <v>10.0524</v>
      </c>
      <c r="E352" s="28">
        <f>F352</f>
        <v>10.0524</v>
      </c>
      <c r="F352" s="28">
        <f>ROUND(10.0524,4)</f>
        <v>10.0524</v>
      </c>
      <c r="G352" s="25"/>
      <c r="H352" s="26"/>
    </row>
    <row r="353" spans="1:8" ht="12.75" customHeight="1">
      <c r="A353" s="23">
        <v>43087</v>
      </c>
      <c r="B353" s="23"/>
      <c r="C353" s="28">
        <f>ROUND(9.71437824,4)</f>
        <v>9.7144</v>
      </c>
      <c r="D353" s="28">
        <f>F353</f>
        <v>10.192</v>
      </c>
      <c r="E353" s="28">
        <f>F353</f>
        <v>10.192</v>
      </c>
      <c r="F353" s="28">
        <f>ROUND(10.192,4)</f>
        <v>10.192</v>
      </c>
      <c r="G353" s="25"/>
      <c r="H353" s="26"/>
    </row>
    <row r="354" spans="1:8" ht="12.75" customHeight="1">
      <c r="A354" s="23" t="s">
        <v>80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42807</v>
      </c>
      <c r="B355" s="23"/>
      <c r="C355" s="28">
        <f>ROUND(9.44493392070485,4)</f>
        <v>9.4449</v>
      </c>
      <c r="D355" s="28">
        <f>F355</f>
        <v>9.5051</v>
      </c>
      <c r="E355" s="28">
        <f>F355</f>
        <v>9.5051</v>
      </c>
      <c r="F355" s="28">
        <f>ROUND(9.5051,4)</f>
        <v>9.5051</v>
      </c>
      <c r="G355" s="25"/>
      <c r="H355" s="26"/>
    </row>
    <row r="356" spans="1:8" ht="12.75" customHeight="1">
      <c r="A356" s="23">
        <v>42905</v>
      </c>
      <c r="B356" s="23"/>
      <c r="C356" s="28">
        <f>ROUND(9.44493392070485,4)</f>
        <v>9.4449</v>
      </c>
      <c r="D356" s="28">
        <f>F356</f>
        <v>9.6841</v>
      </c>
      <c r="E356" s="28">
        <f>F356</f>
        <v>9.6841</v>
      </c>
      <c r="F356" s="28">
        <f>ROUND(9.6841,4)</f>
        <v>9.6841</v>
      </c>
      <c r="G356" s="25"/>
      <c r="H356" s="26"/>
    </row>
    <row r="357" spans="1:8" ht="12.75" customHeight="1">
      <c r="A357" s="23">
        <v>42996</v>
      </c>
      <c r="B357" s="23"/>
      <c r="C357" s="28">
        <f>ROUND(9.44493392070485,4)</f>
        <v>9.4449</v>
      </c>
      <c r="D357" s="28">
        <f>F357</f>
        <v>9.8484</v>
      </c>
      <c r="E357" s="28">
        <f>F357</f>
        <v>9.8484</v>
      </c>
      <c r="F357" s="28">
        <f>ROUND(9.8484,4)</f>
        <v>9.8484</v>
      </c>
      <c r="G357" s="25"/>
      <c r="H357" s="26"/>
    </row>
    <row r="358" spans="1:8" ht="12.75" customHeight="1">
      <c r="A358" s="23">
        <v>43087</v>
      </c>
      <c r="B358" s="23"/>
      <c r="C358" s="28">
        <f>ROUND(9.44493392070485,4)</f>
        <v>9.4449</v>
      </c>
      <c r="D358" s="28">
        <f>F358</f>
        <v>10.0125</v>
      </c>
      <c r="E358" s="28">
        <f>F358</f>
        <v>10.0125</v>
      </c>
      <c r="F358" s="28">
        <f>ROUND(10.0125,4)</f>
        <v>10.0125</v>
      </c>
      <c r="G358" s="25"/>
      <c r="H358" s="26"/>
    </row>
    <row r="359" spans="1:8" ht="12.75" customHeight="1">
      <c r="A359" s="23" t="s">
        <v>81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42807</v>
      </c>
      <c r="B360" s="23"/>
      <c r="C360" s="28">
        <f>ROUND(3.58576785088074,4)</f>
        <v>3.5858</v>
      </c>
      <c r="D360" s="28">
        <f>F360</f>
        <v>3.5738</v>
      </c>
      <c r="E360" s="28">
        <f>F360</f>
        <v>3.5738</v>
      </c>
      <c r="F360" s="28">
        <f>ROUND(3.5738,4)</f>
        <v>3.5738</v>
      </c>
      <c r="G360" s="25"/>
      <c r="H360" s="26"/>
    </row>
    <row r="361" spans="1:8" ht="12.75" customHeight="1">
      <c r="A361" s="23">
        <v>42905</v>
      </c>
      <c r="B361" s="23"/>
      <c r="C361" s="28">
        <f>ROUND(3.58576785088074,4)</f>
        <v>3.5858</v>
      </c>
      <c r="D361" s="28">
        <f>F361</f>
        <v>3.5436</v>
      </c>
      <c r="E361" s="28">
        <f>F361</f>
        <v>3.5436</v>
      </c>
      <c r="F361" s="28">
        <f>ROUND(3.5436,4)</f>
        <v>3.5436</v>
      </c>
      <c r="G361" s="25"/>
      <c r="H361" s="26"/>
    </row>
    <row r="362" spans="1:8" ht="12.75" customHeight="1">
      <c r="A362" s="23">
        <v>42996</v>
      </c>
      <c r="B362" s="23"/>
      <c r="C362" s="28">
        <f>ROUND(3.58576785088074,4)</f>
        <v>3.5858</v>
      </c>
      <c r="D362" s="28">
        <f>F362</f>
        <v>3.5161</v>
      </c>
      <c r="E362" s="28">
        <f>F362</f>
        <v>3.5161</v>
      </c>
      <c r="F362" s="28">
        <f>ROUND(3.5161,4)</f>
        <v>3.5161</v>
      </c>
      <c r="G362" s="25"/>
      <c r="H362" s="26"/>
    </row>
    <row r="363" spans="1:8" ht="12.75" customHeight="1">
      <c r="A363" s="23" t="s">
        <v>82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42807</v>
      </c>
      <c r="B364" s="23"/>
      <c r="C364" s="28">
        <f>ROUND(13.2928,4)</f>
        <v>13.2928</v>
      </c>
      <c r="D364" s="28">
        <f>F364</f>
        <v>13.3736</v>
      </c>
      <c r="E364" s="28">
        <f>F364</f>
        <v>13.3736</v>
      </c>
      <c r="F364" s="28">
        <f>ROUND(13.3736,4)</f>
        <v>13.3736</v>
      </c>
      <c r="G364" s="25"/>
      <c r="H364" s="26"/>
    </row>
    <row r="365" spans="1:8" ht="12.75" customHeight="1">
      <c r="A365" s="23">
        <v>42905</v>
      </c>
      <c r="B365" s="23"/>
      <c r="C365" s="28">
        <f>ROUND(13.2928,4)</f>
        <v>13.2928</v>
      </c>
      <c r="D365" s="28">
        <f>F365</f>
        <v>13.6175</v>
      </c>
      <c r="E365" s="28">
        <f>F365</f>
        <v>13.6175</v>
      </c>
      <c r="F365" s="28">
        <f>ROUND(13.6175,4)</f>
        <v>13.6175</v>
      </c>
      <c r="G365" s="25"/>
      <c r="H365" s="26"/>
    </row>
    <row r="366" spans="1:8" ht="12.75" customHeight="1">
      <c r="A366" s="23">
        <v>42996</v>
      </c>
      <c r="B366" s="23"/>
      <c r="C366" s="28">
        <f>ROUND(13.2928,4)</f>
        <v>13.2928</v>
      </c>
      <c r="D366" s="28">
        <f>F366</f>
        <v>13.8441</v>
      </c>
      <c r="E366" s="28">
        <f>F366</f>
        <v>13.8441</v>
      </c>
      <c r="F366" s="28">
        <f>ROUND(13.8441,4)</f>
        <v>13.8441</v>
      </c>
      <c r="G366" s="25"/>
      <c r="H366" s="26"/>
    </row>
    <row r="367" spans="1:8" ht="12.75" customHeight="1">
      <c r="A367" s="23">
        <v>43087</v>
      </c>
      <c r="B367" s="23"/>
      <c r="C367" s="28">
        <f>ROUND(13.2928,4)</f>
        <v>13.2928</v>
      </c>
      <c r="D367" s="28">
        <f>F367</f>
        <v>14.0699</v>
      </c>
      <c r="E367" s="28">
        <f>F367</f>
        <v>14.0699</v>
      </c>
      <c r="F367" s="28">
        <f>ROUND(14.0699,4)</f>
        <v>14.0699</v>
      </c>
      <c r="G367" s="25"/>
      <c r="H367" s="26"/>
    </row>
    <row r="368" spans="1:8" ht="12.75" customHeight="1">
      <c r="A368" s="23">
        <v>43178</v>
      </c>
      <c r="B368" s="23"/>
      <c r="C368" s="28">
        <f>ROUND(13.2928,4)</f>
        <v>13.2928</v>
      </c>
      <c r="D368" s="28">
        <f>F368</f>
        <v>14.3031</v>
      </c>
      <c r="E368" s="28">
        <f>F368</f>
        <v>14.3031</v>
      </c>
      <c r="F368" s="28">
        <f>ROUND(14.3031,4)</f>
        <v>14.3031</v>
      </c>
      <c r="G368" s="25"/>
      <c r="H368" s="26"/>
    </row>
    <row r="369" spans="1:8" ht="12.75" customHeight="1">
      <c r="A369" s="23" t="s">
        <v>83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42807</v>
      </c>
      <c r="B370" s="23"/>
      <c r="C370" s="28">
        <f>ROUND(13.2928,4)</f>
        <v>13.2928</v>
      </c>
      <c r="D370" s="28">
        <f>F370</f>
        <v>13.3736</v>
      </c>
      <c r="E370" s="28">
        <f>F370</f>
        <v>13.3736</v>
      </c>
      <c r="F370" s="28">
        <f>ROUND(13.3736,4)</f>
        <v>13.3736</v>
      </c>
      <c r="G370" s="25"/>
      <c r="H370" s="26"/>
    </row>
    <row r="371" spans="1:8" ht="12.75" customHeight="1">
      <c r="A371" s="23">
        <v>42905</v>
      </c>
      <c r="B371" s="23"/>
      <c r="C371" s="28">
        <f>ROUND(13.2928,4)</f>
        <v>13.2928</v>
      </c>
      <c r="D371" s="28">
        <f>F371</f>
        <v>13.6175</v>
      </c>
      <c r="E371" s="28">
        <f>F371</f>
        <v>13.6175</v>
      </c>
      <c r="F371" s="28">
        <f>ROUND(13.6175,4)</f>
        <v>13.6175</v>
      </c>
      <c r="G371" s="25"/>
      <c r="H371" s="26"/>
    </row>
    <row r="372" spans="1:8" ht="12.75" customHeight="1">
      <c r="A372" s="23">
        <v>42996</v>
      </c>
      <c r="B372" s="23"/>
      <c r="C372" s="28">
        <f>ROUND(13.2928,4)</f>
        <v>13.2928</v>
      </c>
      <c r="D372" s="28">
        <f>F372</f>
        <v>13.8441</v>
      </c>
      <c r="E372" s="28">
        <f>F372</f>
        <v>13.8441</v>
      </c>
      <c r="F372" s="28">
        <f>ROUND(13.8441,4)</f>
        <v>13.8441</v>
      </c>
      <c r="G372" s="25"/>
      <c r="H372" s="26"/>
    </row>
    <row r="373" spans="1:8" ht="12.75" customHeight="1">
      <c r="A373" s="23">
        <v>43087</v>
      </c>
      <c r="B373" s="23"/>
      <c r="C373" s="28">
        <f>ROUND(13.2928,4)</f>
        <v>13.2928</v>
      </c>
      <c r="D373" s="28">
        <f>F373</f>
        <v>14.0699</v>
      </c>
      <c r="E373" s="28">
        <f>F373</f>
        <v>14.0699</v>
      </c>
      <c r="F373" s="28">
        <f>ROUND(14.0699,4)</f>
        <v>14.0699</v>
      </c>
      <c r="G373" s="25"/>
      <c r="H373" s="26"/>
    </row>
    <row r="374" spans="1:8" ht="12.75" customHeight="1">
      <c r="A374" s="23">
        <v>43175</v>
      </c>
      <c r="B374" s="23"/>
      <c r="C374" s="28">
        <f>ROUND(13.2928,4)</f>
        <v>13.2928</v>
      </c>
      <c r="D374" s="28">
        <f>F374</f>
        <v>17.5004</v>
      </c>
      <c r="E374" s="28">
        <f>F374</f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>ROUND(13.2928,4)</f>
        <v>13.2928</v>
      </c>
      <c r="D375" s="28">
        <f>F375</f>
        <v>14.3031</v>
      </c>
      <c r="E375" s="28">
        <f>F375</f>
        <v>14.3031</v>
      </c>
      <c r="F375" s="28">
        <f>ROUND(14.3031,4)</f>
        <v>14.3031</v>
      </c>
      <c r="G375" s="25"/>
      <c r="H375" s="26"/>
    </row>
    <row r="376" spans="1:8" ht="12.75" customHeight="1">
      <c r="A376" s="23">
        <v>43269</v>
      </c>
      <c r="B376" s="23"/>
      <c r="C376" s="28">
        <f>ROUND(13.2928,4)</f>
        <v>13.2928</v>
      </c>
      <c r="D376" s="28">
        <f>F376</f>
        <v>14.5473</v>
      </c>
      <c r="E376" s="28">
        <f>F376</f>
        <v>14.5473</v>
      </c>
      <c r="F376" s="28">
        <f>ROUND(14.5473,4)</f>
        <v>14.5473</v>
      </c>
      <c r="G376" s="25"/>
      <c r="H376" s="26"/>
    </row>
    <row r="377" spans="1:8" ht="12.75" customHeight="1">
      <c r="A377" s="23">
        <v>43360</v>
      </c>
      <c r="B377" s="23"/>
      <c r="C377" s="28">
        <f>ROUND(13.2928,4)</f>
        <v>13.2928</v>
      </c>
      <c r="D377" s="28">
        <f>F377</f>
        <v>14.7915</v>
      </c>
      <c r="E377" s="28">
        <f>F377</f>
        <v>14.7915</v>
      </c>
      <c r="F377" s="28">
        <f>ROUND(14.7915,4)</f>
        <v>14.7915</v>
      </c>
      <c r="G377" s="25"/>
      <c r="H377" s="26"/>
    </row>
    <row r="378" spans="1:8" ht="12.75" customHeight="1">
      <c r="A378" s="23">
        <v>43448</v>
      </c>
      <c r="B378" s="23"/>
      <c r="C378" s="28">
        <f>ROUND(13.2928,4)</f>
        <v>13.2928</v>
      </c>
      <c r="D378" s="28">
        <f>F378</f>
        <v>15.0277</v>
      </c>
      <c r="E378" s="28">
        <f>F378</f>
        <v>15.0277</v>
      </c>
      <c r="F378" s="28">
        <f>ROUND(15.0277,4)</f>
        <v>15.0277</v>
      </c>
      <c r="G378" s="25"/>
      <c r="H378" s="26"/>
    </row>
    <row r="379" spans="1:8" ht="12.75" customHeight="1">
      <c r="A379" s="23">
        <v>43542</v>
      </c>
      <c r="B379" s="23"/>
      <c r="C379" s="28">
        <f>ROUND(13.2928,4)</f>
        <v>13.2928</v>
      </c>
      <c r="D379" s="28">
        <f>F379</f>
        <v>15.2801</v>
      </c>
      <c r="E379" s="28">
        <f>F379</f>
        <v>15.2801</v>
      </c>
      <c r="F379" s="28">
        <f>ROUND(15.2801,4)</f>
        <v>15.2801</v>
      </c>
      <c r="G379" s="25"/>
      <c r="H379" s="26"/>
    </row>
    <row r="380" spans="1:8" ht="12.75" customHeight="1">
      <c r="A380" s="23">
        <v>43630</v>
      </c>
      <c r="B380" s="23"/>
      <c r="C380" s="28">
        <f>ROUND(13.2928,4)</f>
        <v>13.2928</v>
      </c>
      <c r="D380" s="28">
        <f>F380</f>
        <v>15.5166</v>
      </c>
      <c r="E380" s="28">
        <f>F380</f>
        <v>15.5166</v>
      </c>
      <c r="F380" s="28">
        <f>ROUND(15.5166,4)</f>
        <v>15.5166</v>
      </c>
      <c r="G380" s="25"/>
      <c r="H380" s="26"/>
    </row>
    <row r="381" spans="1:8" ht="12.75" customHeight="1">
      <c r="A381" s="23">
        <v>43724</v>
      </c>
      <c r="B381" s="23"/>
      <c r="C381" s="28">
        <f>ROUND(13.2928,4)</f>
        <v>13.2928</v>
      </c>
      <c r="D381" s="28">
        <f>F381</f>
        <v>15.7693</v>
      </c>
      <c r="E381" s="28">
        <f>F381</f>
        <v>15.7693</v>
      </c>
      <c r="F381" s="28">
        <f>ROUND(15.7693,4)</f>
        <v>15.7693</v>
      </c>
      <c r="G381" s="25"/>
      <c r="H381" s="26"/>
    </row>
    <row r="382" spans="1:8" ht="12.75" customHeight="1">
      <c r="A382" s="23">
        <v>43812</v>
      </c>
      <c r="B382" s="23"/>
      <c r="C382" s="28">
        <f>ROUND(13.2928,4)</f>
        <v>13.2928</v>
      </c>
      <c r="D382" s="28">
        <f>F382</f>
        <v>16.0058</v>
      </c>
      <c r="E382" s="28">
        <f>F382</f>
        <v>16.0058</v>
      </c>
      <c r="F382" s="28">
        <f>ROUND(16.0058,4)</f>
        <v>16.0058</v>
      </c>
      <c r="G382" s="25"/>
      <c r="H382" s="26"/>
    </row>
    <row r="383" spans="1:8" ht="12.75" customHeight="1">
      <c r="A383" s="23">
        <v>43906</v>
      </c>
      <c r="B383" s="23"/>
      <c r="C383" s="28">
        <f>ROUND(13.2928,4)</f>
        <v>13.2928</v>
      </c>
      <c r="D383" s="28">
        <f>F383</f>
        <v>16.2584</v>
      </c>
      <c r="E383" s="28">
        <f>F383</f>
        <v>16.2584</v>
      </c>
      <c r="F383" s="28">
        <f>ROUND(16.2584,4)</f>
        <v>16.2584</v>
      </c>
      <c r="G383" s="25"/>
      <c r="H383" s="26"/>
    </row>
    <row r="384" spans="1:8" ht="12.75" customHeight="1">
      <c r="A384" s="23" t="s">
        <v>84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42807</v>
      </c>
      <c r="B385" s="23"/>
      <c r="C385" s="28">
        <f>ROUND(1.34175835267992,4)</f>
        <v>1.3418</v>
      </c>
      <c r="D385" s="28">
        <f>F385</f>
        <v>1.327</v>
      </c>
      <c r="E385" s="28">
        <f>F385</f>
        <v>1.327</v>
      </c>
      <c r="F385" s="28">
        <f>ROUND(1.327,4)</f>
        <v>1.327</v>
      </c>
      <c r="G385" s="25"/>
      <c r="H385" s="26"/>
    </row>
    <row r="386" spans="1:8" ht="12.75" customHeight="1">
      <c r="A386" s="23">
        <v>42905</v>
      </c>
      <c r="B386" s="23"/>
      <c r="C386" s="28">
        <f>ROUND(1.34175835267992,4)</f>
        <v>1.3418</v>
      </c>
      <c r="D386" s="28">
        <f>F386</f>
        <v>1.2868</v>
      </c>
      <c r="E386" s="28">
        <f>F386</f>
        <v>1.2868</v>
      </c>
      <c r="F386" s="28">
        <f>ROUND(1.2868,4)</f>
        <v>1.2868</v>
      </c>
      <c r="G386" s="25"/>
      <c r="H386" s="26"/>
    </row>
    <row r="387" spans="1:8" ht="12.75" customHeight="1">
      <c r="A387" s="23">
        <v>42996</v>
      </c>
      <c r="B387" s="23"/>
      <c r="C387" s="28">
        <f>ROUND(1.34175835267992,4)</f>
        <v>1.3418</v>
      </c>
      <c r="D387" s="28">
        <f>F387</f>
        <v>1.2543</v>
      </c>
      <c r="E387" s="28">
        <f>F387</f>
        <v>1.2543</v>
      </c>
      <c r="F387" s="28">
        <f>ROUND(1.2543,4)</f>
        <v>1.2543</v>
      </c>
      <c r="G387" s="25"/>
      <c r="H387" s="26"/>
    </row>
    <row r="388" spans="1:8" ht="12.75" customHeight="1">
      <c r="A388" s="23">
        <v>43087</v>
      </c>
      <c r="B388" s="23"/>
      <c r="C388" s="28">
        <f>ROUND(1.34175835267992,4)</f>
        <v>1.3418</v>
      </c>
      <c r="D388" s="28">
        <f>F388</f>
        <v>1.2287</v>
      </c>
      <c r="E388" s="28">
        <f>F388</f>
        <v>1.2287</v>
      </c>
      <c r="F388" s="28">
        <f>ROUND(1.2287,4)</f>
        <v>1.2287</v>
      </c>
      <c r="G388" s="25"/>
      <c r="H388" s="26"/>
    </row>
    <row r="389" spans="1:8" ht="12.75" customHeight="1">
      <c r="A389" s="23" t="s">
        <v>85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42859</v>
      </c>
      <c r="B390" s="23"/>
      <c r="C390" s="29">
        <f>ROUND(590.829,3)</f>
        <v>590.829</v>
      </c>
      <c r="D390" s="29">
        <f>F390</f>
        <v>601.868</v>
      </c>
      <c r="E390" s="29">
        <f>F390</f>
        <v>601.868</v>
      </c>
      <c r="F390" s="29">
        <f>ROUND(601.868,3)</f>
        <v>601.868</v>
      </c>
      <c r="G390" s="25"/>
      <c r="H390" s="26"/>
    </row>
    <row r="391" spans="1:8" ht="12.75" customHeight="1">
      <c r="A391" s="23">
        <v>42950</v>
      </c>
      <c r="B391" s="23"/>
      <c r="C391" s="29">
        <f>ROUND(590.829,3)</f>
        <v>590.829</v>
      </c>
      <c r="D391" s="29">
        <f>F391</f>
        <v>613.433</v>
      </c>
      <c r="E391" s="29">
        <f>F391</f>
        <v>613.433</v>
      </c>
      <c r="F391" s="29">
        <f>ROUND(613.433,3)</f>
        <v>613.433</v>
      </c>
      <c r="G391" s="25"/>
      <c r="H391" s="26"/>
    </row>
    <row r="392" spans="1:8" ht="12.75" customHeight="1">
      <c r="A392" s="23">
        <v>43041</v>
      </c>
      <c r="B392" s="23"/>
      <c r="C392" s="29">
        <f>ROUND(590.829,3)</f>
        <v>590.829</v>
      </c>
      <c r="D392" s="29">
        <f>F392</f>
        <v>625.689</v>
      </c>
      <c r="E392" s="29">
        <f>F392</f>
        <v>625.689</v>
      </c>
      <c r="F392" s="29">
        <f>ROUND(625.689,3)</f>
        <v>625.689</v>
      </c>
      <c r="G392" s="25"/>
      <c r="H392" s="26"/>
    </row>
    <row r="393" spans="1:8" ht="12.75" customHeight="1">
      <c r="A393" s="23">
        <v>43132</v>
      </c>
      <c r="B393" s="23"/>
      <c r="C393" s="29">
        <f>ROUND(590.829,3)</f>
        <v>590.829</v>
      </c>
      <c r="D393" s="29">
        <f>F393</f>
        <v>638.35</v>
      </c>
      <c r="E393" s="29">
        <f>F393</f>
        <v>638.35</v>
      </c>
      <c r="F393" s="29">
        <f>ROUND(638.35,3)</f>
        <v>638.35</v>
      </c>
      <c r="G393" s="25"/>
      <c r="H393" s="26"/>
    </row>
    <row r="394" spans="1:8" ht="12.75" customHeight="1">
      <c r="A394" s="23" t="s">
        <v>86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42859</v>
      </c>
      <c r="B395" s="23"/>
      <c r="C395" s="29">
        <f>ROUND(515.285,3)</f>
        <v>515.285</v>
      </c>
      <c r="D395" s="29">
        <f>F395</f>
        <v>524.913</v>
      </c>
      <c r="E395" s="29">
        <f>F395</f>
        <v>524.913</v>
      </c>
      <c r="F395" s="29">
        <f>ROUND(524.913,3)</f>
        <v>524.913</v>
      </c>
      <c r="G395" s="25"/>
      <c r="H395" s="26"/>
    </row>
    <row r="396" spans="1:8" ht="12.75" customHeight="1">
      <c r="A396" s="23">
        <v>42950</v>
      </c>
      <c r="B396" s="23"/>
      <c r="C396" s="29">
        <f>ROUND(515.285,3)</f>
        <v>515.285</v>
      </c>
      <c r="D396" s="29">
        <f>F396</f>
        <v>534.999</v>
      </c>
      <c r="E396" s="29">
        <f>F396</f>
        <v>534.999</v>
      </c>
      <c r="F396" s="29">
        <f>ROUND(534.999,3)</f>
        <v>534.999</v>
      </c>
      <c r="G396" s="25"/>
      <c r="H396" s="26"/>
    </row>
    <row r="397" spans="1:8" ht="12.75" customHeight="1">
      <c r="A397" s="23">
        <v>43041</v>
      </c>
      <c r="B397" s="23"/>
      <c r="C397" s="29">
        <f>ROUND(515.285,3)</f>
        <v>515.285</v>
      </c>
      <c r="D397" s="29">
        <f>F397</f>
        <v>545.688</v>
      </c>
      <c r="E397" s="29">
        <f>F397</f>
        <v>545.688</v>
      </c>
      <c r="F397" s="29">
        <f>ROUND(545.688,3)</f>
        <v>545.688</v>
      </c>
      <c r="G397" s="25"/>
      <c r="H397" s="26"/>
    </row>
    <row r="398" spans="1:8" ht="12.75" customHeight="1">
      <c r="A398" s="23">
        <v>43132</v>
      </c>
      <c r="B398" s="23"/>
      <c r="C398" s="29">
        <f>ROUND(515.285,3)</f>
        <v>515.285</v>
      </c>
      <c r="D398" s="29">
        <f>F398</f>
        <v>556.73</v>
      </c>
      <c r="E398" s="29">
        <f>F398</f>
        <v>556.73</v>
      </c>
      <c r="F398" s="29">
        <f>ROUND(556.73,3)</f>
        <v>556.73</v>
      </c>
      <c r="G398" s="25"/>
      <c r="H398" s="26"/>
    </row>
    <row r="399" spans="1:8" ht="12.75" customHeight="1">
      <c r="A399" s="23" t="s">
        <v>87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42859</v>
      </c>
      <c r="B400" s="23"/>
      <c r="C400" s="29">
        <f>ROUND(595.747,3)</f>
        <v>595.747</v>
      </c>
      <c r="D400" s="29">
        <f>F400</f>
        <v>606.878</v>
      </c>
      <c r="E400" s="29">
        <f>F400</f>
        <v>606.878</v>
      </c>
      <c r="F400" s="29">
        <f>ROUND(606.878,3)</f>
        <v>606.878</v>
      </c>
      <c r="G400" s="25"/>
      <c r="H400" s="26"/>
    </row>
    <row r="401" spans="1:8" ht="12.75" customHeight="1">
      <c r="A401" s="23">
        <v>42950</v>
      </c>
      <c r="B401" s="23"/>
      <c r="C401" s="29">
        <f>ROUND(595.747,3)</f>
        <v>595.747</v>
      </c>
      <c r="D401" s="29">
        <f>F401</f>
        <v>618.539</v>
      </c>
      <c r="E401" s="29">
        <f>F401</f>
        <v>618.539</v>
      </c>
      <c r="F401" s="29">
        <f>ROUND(618.539,3)</f>
        <v>618.539</v>
      </c>
      <c r="G401" s="25"/>
      <c r="H401" s="26"/>
    </row>
    <row r="402" spans="1:8" ht="12.75" customHeight="1">
      <c r="A402" s="23">
        <v>43041</v>
      </c>
      <c r="B402" s="23"/>
      <c r="C402" s="29">
        <f>ROUND(595.747,3)</f>
        <v>595.747</v>
      </c>
      <c r="D402" s="29">
        <f>F402</f>
        <v>630.897</v>
      </c>
      <c r="E402" s="29">
        <f>F402</f>
        <v>630.897</v>
      </c>
      <c r="F402" s="29">
        <f>ROUND(630.897,3)</f>
        <v>630.897</v>
      </c>
      <c r="G402" s="25"/>
      <c r="H402" s="26"/>
    </row>
    <row r="403" spans="1:8" ht="12.75" customHeight="1">
      <c r="A403" s="23">
        <v>43132</v>
      </c>
      <c r="B403" s="23"/>
      <c r="C403" s="29">
        <f>ROUND(595.747,3)</f>
        <v>595.747</v>
      </c>
      <c r="D403" s="29">
        <f>F403</f>
        <v>643.664</v>
      </c>
      <c r="E403" s="29">
        <f>F403</f>
        <v>643.664</v>
      </c>
      <c r="F403" s="29">
        <f>ROUND(643.664,3)</f>
        <v>643.664</v>
      </c>
      <c r="G403" s="25"/>
      <c r="H403" s="26"/>
    </row>
    <row r="404" spans="1:8" ht="12.75" customHeight="1">
      <c r="A404" s="23" t="s">
        <v>88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42859</v>
      </c>
      <c r="B405" s="23"/>
      <c r="C405" s="29">
        <f>ROUND(540.84,3)</f>
        <v>540.84</v>
      </c>
      <c r="D405" s="29">
        <f>F405</f>
        <v>550.945</v>
      </c>
      <c r="E405" s="29">
        <f>F405</f>
        <v>550.945</v>
      </c>
      <c r="F405" s="29">
        <f>ROUND(550.945,3)</f>
        <v>550.945</v>
      </c>
      <c r="G405" s="25"/>
      <c r="H405" s="26"/>
    </row>
    <row r="406" spans="1:8" ht="12.75" customHeight="1">
      <c r="A406" s="23">
        <v>42950</v>
      </c>
      <c r="B406" s="23"/>
      <c r="C406" s="29">
        <f>ROUND(540.84,3)</f>
        <v>540.84</v>
      </c>
      <c r="D406" s="29">
        <f>F406</f>
        <v>561.531</v>
      </c>
      <c r="E406" s="29">
        <f>F406</f>
        <v>561.531</v>
      </c>
      <c r="F406" s="29">
        <f>ROUND(561.531,3)</f>
        <v>561.531</v>
      </c>
      <c r="G406" s="25"/>
      <c r="H406" s="26"/>
    </row>
    <row r="407" spans="1:8" ht="12.75" customHeight="1">
      <c r="A407" s="23">
        <v>43041</v>
      </c>
      <c r="B407" s="23"/>
      <c r="C407" s="29">
        <f>ROUND(540.84,3)</f>
        <v>540.84</v>
      </c>
      <c r="D407" s="29">
        <f>F407</f>
        <v>572.75</v>
      </c>
      <c r="E407" s="29">
        <f>F407</f>
        <v>572.75</v>
      </c>
      <c r="F407" s="29">
        <f>ROUND(572.75,3)</f>
        <v>572.75</v>
      </c>
      <c r="G407" s="25"/>
      <c r="H407" s="26"/>
    </row>
    <row r="408" spans="1:8" ht="12.75" customHeight="1">
      <c r="A408" s="23">
        <v>43132</v>
      </c>
      <c r="B408" s="23"/>
      <c r="C408" s="29">
        <f>ROUND(540.84,3)</f>
        <v>540.84</v>
      </c>
      <c r="D408" s="29">
        <f>F408</f>
        <v>584.341</v>
      </c>
      <c r="E408" s="29">
        <f>F408</f>
        <v>584.341</v>
      </c>
      <c r="F408" s="29">
        <f>ROUND(584.341,3)</f>
        <v>584.341</v>
      </c>
      <c r="G408" s="25"/>
      <c r="H408" s="26"/>
    </row>
    <row r="409" spans="1:8" ht="12.75" customHeight="1">
      <c r="A409" s="23" t="s">
        <v>89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42859</v>
      </c>
      <c r="B410" s="23"/>
      <c r="C410" s="29">
        <f>ROUND(249.773278491577,3)</f>
        <v>249.773</v>
      </c>
      <c r="D410" s="29">
        <f>F410</f>
        <v>254.52</v>
      </c>
      <c r="E410" s="29">
        <f>F410</f>
        <v>254.52</v>
      </c>
      <c r="F410" s="29">
        <f>ROUND(254.52,3)</f>
        <v>254.52</v>
      </c>
      <c r="G410" s="25"/>
      <c r="H410" s="26"/>
    </row>
    <row r="411" spans="1:8" ht="12.75" customHeight="1">
      <c r="A411" s="23">
        <v>42950</v>
      </c>
      <c r="B411" s="23"/>
      <c r="C411" s="29">
        <f>ROUND(249.773278491577,3)</f>
        <v>249.773</v>
      </c>
      <c r="D411" s="29">
        <f>F411</f>
        <v>259.459</v>
      </c>
      <c r="E411" s="29">
        <f>F411</f>
        <v>259.459</v>
      </c>
      <c r="F411" s="29">
        <f>ROUND(259.459,3)</f>
        <v>259.459</v>
      </c>
      <c r="G411" s="25"/>
      <c r="H411" s="26"/>
    </row>
    <row r="412" spans="1:8" ht="12.75" customHeight="1">
      <c r="A412" s="23">
        <v>43041</v>
      </c>
      <c r="B412" s="23"/>
      <c r="C412" s="29">
        <f>ROUND(249.773278491577,3)</f>
        <v>249.773</v>
      </c>
      <c r="D412" s="29">
        <f>F412</f>
        <v>264.673</v>
      </c>
      <c r="E412" s="29">
        <f>F412</f>
        <v>264.673</v>
      </c>
      <c r="F412" s="29">
        <f>ROUND(264.673,3)</f>
        <v>264.673</v>
      </c>
      <c r="G412" s="25"/>
      <c r="H412" s="26"/>
    </row>
    <row r="413" spans="1:8" ht="12.75" customHeight="1">
      <c r="A413" s="23">
        <v>43132</v>
      </c>
      <c r="B413" s="23"/>
      <c r="C413" s="29">
        <f>ROUND(249.773278491577,3)</f>
        <v>249.773</v>
      </c>
      <c r="D413" s="29">
        <f>F413</f>
        <v>270.049</v>
      </c>
      <c r="E413" s="29">
        <f>F413</f>
        <v>270.049</v>
      </c>
      <c r="F413" s="29">
        <f>ROUND(270.049,3)</f>
        <v>270.049</v>
      </c>
      <c r="G413" s="25"/>
      <c r="H413" s="26"/>
    </row>
    <row r="414" spans="1:8" ht="12.75" customHeight="1">
      <c r="A414" s="23" t="s">
        <v>90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42859</v>
      </c>
      <c r="B415" s="23"/>
      <c r="C415" s="29">
        <f>ROUND(675.731,3)</f>
        <v>675.731</v>
      </c>
      <c r="D415" s="29">
        <f>F415</f>
        <v>688.307</v>
      </c>
      <c r="E415" s="29">
        <f>F415</f>
        <v>688.307</v>
      </c>
      <c r="F415" s="29">
        <f>ROUND(688.307,3)</f>
        <v>688.307</v>
      </c>
      <c r="G415" s="25"/>
      <c r="H415" s="26"/>
    </row>
    <row r="416" spans="1:8" ht="12.75" customHeight="1">
      <c r="A416" s="23">
        <v>42950</v>
      </c>
      <c r="B416" s="23"/>
      <c r="C416" s="29">
        <f>ROUND(675.731,3)</f>
        <v>675.731</v>
      </c>
      <c r="D416" s="29">
        <f>F416</f>
        <v>701.358</v>
      </c>
      <c r="E416" s="29">
        <f>F416</f>
        <v>701.358</v>
      </c>
      <c r="F416" s="29">
        <f>ROUND(701.358,3)</f>
        <v>701.358</v>
      </c>
      <c r="G416" s="25"/>
      <c r="H416" s="26"/>
    </row>
    <row r="417" spans="1:8" ht="12.75" customHeight="1">
      <c r="A417" s="23">
        <v>43041</v>
      </c>
      <c r="B417" s="23"/>
      <c r="C417" s="29">
        <f>ROUND(675.731,3)</f>
        <v>675.731</v>
      </c>
      <c r="D417" s="29">
        <f>F417</f>
        <v>715.513</v>
      </c>
      <c r="E417" s="29">
        <f>F417</f>
        <v>715.513</v>
      </c>
      <c r="F417" s="29">
        <f>ROUND(715.513,3)</f>
        <v>715.513</v>
      </c>
      <c r="G417" s="25"/>
      <c r="H417" s="26"/>
    </row>
    <row r="418" spans="1:8" ht="12.75" customHeight="1">
      <c r="A418" s="23">
        <v>43132</v>
      </c>
      <c r="B418" s="23"/>
      <c r="C418" s="29">
        <f>ROUND(675.731,3)</f>
        <v>675.731</v>
      </c>
      <c r="D418" s="29">
        <f>F418</f>
        <v>730.17</v>
      </c>
      <c r="E418" s="29">
        <f>F418</f>
        <v>730.17</v>
      </c>
      <c r="F418" s="29">
        <f>ROUND(730.17,3)</f>
        <v>730.17</v>
      </c>
      <c r="G418" s="25"/>
      <c r="H418" s="26"/>
    </row>
    <row r="419" spans="1:8" ht="12.75" customHeight="1">
      <c r="A419" s="23" t="s">
        <v>91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42807</v>
      </c>
      <c r="B420" s="23"/>
      <c r="C420" s="25">
        <f>ROUND(22370.11,2)</f>
        <v>22370.11</v>
      </c>
      <c r="D420" s="25">
        <f>F420</f>
        <v>22571.56</v>
      </c>
      <c r="E420" s="25">
        <f>F420</f>
        <v>22571.56</v>
      </c>
      <c r="F420" s="25">
        <f>ROUND(22571.56,2)</f>
        <v>22571.56</v>
      </c>
      <c r="G420" s="25"/>
      <c r="H420" s="26"/>
    </row>
    <row r="421" spans="1:8" ht="12.75" customHeight="1">
      <c r="A421" s="23">
        <v>42905</v>
      </c>
      <c r="B421" s="23"/>
      <c r="C421" s="25">
        <f>ROUND(22370.11,2)</f>
        <v>22370.11</v>
      </c>
      <c r="D421" s="25">
        <f>F421</f>
        <v>22973.55</v>
      </c>
      <c r="E421" s="25">
        <f>F421</f>
        <v>22973.55</v>
      </c>
      <c r="F421" s="25">
        <f>ROUND(22973.55,2)</f>
        <v>22973.55</v>
      </c>
      <c r="G421" s="25"/>
      <c r="H421" s="26"/>
    </row>
    <row r="422" spans="1:8" ht="12.75" customHeight="1">
      <c r="A422" s="23">
        <v>42996</v>
      </c>
      <c r="B422" s="23"/>
      <c r="C422" s="25">
        <f>ROUND(22370.11,2)</f>
        <v>22370.11</v>
      </c>
      <c r="D422" s="25">
        <f>F422</f>
        <v>23362.74</v>
      </c>
      <c r="E422" s="25">
        <f>F422</f>
        <v>23362.74</v>
      </c>
      <c r="F422" s="25">
        <f>ROUND(23362.74,2)</f>
        <v>23362.74</v>
      </c>
      <c r="G422" s="25"/>
      <c r="H422" s="26"/>
    </row>
    <row r="423" spans="1:8" ht="12.75" customHeight="1">
      <c r="A423" s="23" t="s">
        <v>92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42781</v>
      </c>
      <c r="B424" s="23"/>
      <c r="C424" s="29">
        <f>ROUND(7.35,3)</f>
        <v>7.35</v>
      </c>
      <c r="D424" s="29">
        <f>ROUND(7.42,3)</f>
        <v>7.42</v>
      </c>
      <c r="E424" s="29">
        <f>ROUND(7.32,3)</f>
        <v>7.32</v>
      </c>
      <c r="F424" s="29">
        <f>ROUND(7.37,3)</f>
        <v>7.37</v>
      </c>
      <c r="G424" s="25"/>
      <c r="H424" s="26"/>
    </row>
    <row r="425" spans="1:8" ht="12.75" customHeight="1">
      <c r="A425" s="23">
        <v>42809</v>
      </c>
      <c r="B425" s="23"/>
      <c r="C425" s="29">
        <f>ROUND(7.35,3)</f>
        <v>7.35</v>
      </c>
      <c r="D425" s="29">
        <f>ROUND(7.44,3)</f>
        <v>7.44</v>
      </c>
      <c r="E425" s="29">
        <f>ROUND(7.34,3)</f>
        <v>7.34</v>
      </c>
      <c r="F425" s="29">
        <f>ROUND(7.39,3)</f>
        <v>7.39</v>
      </c>
      <c r="G425" s="25"/>
      <c r="H425" s="26"/>
    </row>
    <row r="426" spans="1:8" ht="12.75" customHeight="1">
      <c r="A426" s="23">
        <v>42844</v>
      </c>
      <c r="B426" s="23"/>
      <c r="C426" s="29">
        <f>ROUND(7.35,3)</f>
        <v>7.35</v>
      </c>
      <c r="D426" s="29">
        <f>ROUND(7.46,3)</f>
        <v>7.46</v>
      </c>
      <c r="E426" s="29">
        <f>ROUND(7.36,3)</f>
        <v>7.36</v>
      </c>
      <c r="F426" s="29">
        <f>ROUND(7.41,3)</f>
        <v>7.41</v>
      </c>
      <c r="G426" s="25"/>
      <c r="H426" s="26"/>
    </row>
    <row r="427" spans="1:8" ht="12.75" customHeight="1">
      <c r="A427" s="23">
        <v>42872</v>
      </c>
      <c r="B427" s="23"/>
      <c r="C427" s="29">
        <f>ROUND(7.35,3)</f>
        <v>7.35</v>
      </c>
      <c r="D427" s="29">
        <f>ROUND(7.47,3)</f>
        <v>7.47</v>
      </c>
      <c r="E427" s="29">
        <f>ROUND(7.37,3)</f>
        <v>7.37</v>
      </c>
      <c r="F427" s="29">
        <f>ROUND(7.42,3)</f>
        <v>7.42</v>
      </c>
      <c r="G427" s="25"/>
      <c r="H427" s="26"/>
    </row>
    <row r="428" spans="1:8" ht="12.75" customHeight="1">
      <c r="A428" s="23">
        <v>42907</v>
      </c>
      <c r="B428" s="23"/>
      <c r="C428" s="29">
        <f>ROUND(7.35,3)</f>
        <v>7.35</v>
      </c>
      <c r="D428" s="29">
        <f>ROUND(7.49,3)</f>
        <v>7.49</v>
      </c>
      <c r="E428" s="29">
        <f>ROUND(7.39,3)</f>
        <v>7.39</v>
      </c>
      <c r="F428" s="29">
        <f>ROUND(7.44,3)</f>
        <v>7.44</v>
      </c>
      <c r="G428" s="25"/>
      <c r="H428" s="26"/>
    </row>
    <row r="429" spans="1:8" ht="12.75" customHeight="1">
      <c r="A429" s="23">
        <v>42935</v>
      </c>
      <c r="B429" s="23"/>
      <c r="C429" s="29">
        <f>ROUND(7.35,3)</f>
        <v>7.35</v>
      </c>
      <c r="D429" s="29">
        <f>ROUND(7.51,3)</f>
        <v>7.51</v>
      </c>
      <c r="E429" s="29">
        <f>ROUND(7.41,3)</f>
        <v>7.41</v>
      </c>
      <c r="F429" s="29">
        <f>ROUND(7.46,3)</f>
        <v>7.46</v>
      </c>
      <c r="G429" s="25"/>
      <c r="H429" s="26"/>
    </row>
    <row r="430" spans="1:8" ht="12.75" customHeight="1">
      <c r="A430" s="23">
        <v>42998</v>
      </c>
      <c r="B430" s="23"/>
      <c r="C430" s="29">
        <f>ROUND(7.35,3)</f>
        <v>7.35</v>
      </c>
      <c r="D430" s="29">
        <f>ROUND(7.52,3)</f>
        <v>7.52</v>
      </c>
      <c r="E430" s="29">
        <f>ROUND(7.42,3)</f>
        <v>7.42</v>
      </c>
      <c r="F430" s="29">
        <f>ROUND(7.47,3)</f>
        <v>7.47</v>
      </c>
      <c r="G430" s="25"/>
      <c r="H430" s="26"/>
    </row>
    <row r="431" spans="1:8" ht="12.75" customHeight="1">
      <c r="A431" s="23">
        <v>43089</v>
      </c>
      <c r="B431" s="23"/>
      <c r="C431" s="29">
        <f>ROUND(7.35,3)</f>
        <v>7.35</v>
      </c>
      <c r="D431" s="29">
        <f>ROUND(7.54,3)</f>
        <v>7.54</v>
      </c>
      <c r="E431" s="29">
        <f>ROUND(7.44,3)</f>
        <v>7.44</v>
      </c>
      <c r="F431" s="29">
        <f>ROUND(7.49,3)</f>
        <v>7.49</v>
      </c>
      <c r="G431" s="25"/>
      <c r="H431" s="26"/>
    </row>
    <row r="432" spans="1:8" ht="12.75" customHeight="1">
      <c r="A432" s="23">
        <v>43179</v>
      </c>
      <c r="B432" s="23"/>
      <c r="C432" s="29">
        <f>ROUND(7.35,3)</f>
        <v>7.35</v>
      </c>
      <c r="D432" s="29">
        <f>ROUND(7.55,3)</f>
        <v>7.55</v>
      </c>
      <c r="E432" s="29">
        <f>ROUND(7.45,3)</f>
        <v>7.45</v>
      </c>
      <c r="F432" s="29">
        <f>ROUND(7.5,3)</f>
        <v>7.5</v>
      </c>
      <c r="G432" s="25"/>
      <c r="H432" s="26"/>
    </row>
    <row r="433" spans="1:8" ht="12.75" customHeight="1">
      <c r="A433" s="23">
        <v>43269</v>
      </c>
      <c r="B433" s="23"/>
      <c r="C433" s="29">
        <f>ROUND(7.35,3)</f>
        <v>7.35</v>
      </c>
      <c r="D433" s="29">
        <f>ROUND(7.51,3)</f>
        <v>7.51</v>
      </c>
      <c r="E433" s="29">
        <f>ROUND(7.41,3)</f>
        <v>7.41</v>
      </c>
      <c r="F433" s="29">
        <f>ROUND(7.46,3)</f>
        <v>7.46</v>
      </c>
      <c r="G433" s="25"/>
      <c r="H433" s="26"/>
    </row>
    <row r="434" spans="1:8" ht="12.75" customHeight="1">
      <c r="A434" s="23">
        <v>43271</v>
      </c>
      <c r="B434" s="23"/>
      <c r="C434" s="29">
        <f>ROUND(7.35,3)</f>
        <v>7.35</v>
      </c>
      <c r="D434" s="29">
        <f>ROUND(7.57,3)</f>
        <v>7.57</v>
      </c>
      <c r="E434" s="29">
        <f>ROUND(7.47,3)</f>
        <v>7.47</v>
      </c>
      <c r="F434" s="29">
        <f>ROUND(7.52,3)</f>
        <v>7.52</v>
      </c>
      <c r="G434" s="25"/>
      <c r="H434" s="26"/>
    </row>
    <row r="435" spans="1:8" ht="12.75" customHeight="1">
      <c r="A435" s="23">
        <v>43362</v>
      </c>
      <c r="B435" s="23"/>
      <c r="C435" s="29">
        <f>ROUND(7.35,3)</f>
        <v>7.35</v>
      </c>
      <c r="D435" s="29">
        <f>ROUND(7.6,3)</f>
        <v>7.6</v>
      </c>
      <c r="E435" s="29">
        <f>ROUND(7.5,3)</f>
        <v>7.5</v>
      </c>
      <c r="F435" s="29">
        <f>ROUND(7.55,3)</f>
        <v>7.55</v>
      </c>
      <c r="G435" s="25"/>
      <c r="H435" s="26"/>
    </row>
    <row r="436" spans="1:8" ht="12.75" customHeight="1">
      <c r="A436" s="23">
        <v>43453</v>
      </c>
      <c r="B436" s="23"/>
      <c r="C436" s="29">
        <f>ROUND(7.35,3)</f>
        <v>7.35</v>
      </c>
      <c r="D436" s="29">
        <f>ROUND(7.63,3)</f>
        <v>7.63</v>
      </c>
      <c r="E436" s="29">
        <f>ROUND(7.53,3)</f>
        <v>7.53</v>
      </c>
      <c r="F436" s="29">
        <f>ROUND(7.58,3)</f>
        <v>7.58</v>
      </c>
      <c r="G436" s="25"/>
      <c r="H436" s="26"/>
    </row>
    <row r="437" spans="1:8" ht="12.75" customHeight="1">
      <c r="A437" s="23" t="s">
        <v>93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42859</v>
      </c>
      <c r="B438" s="23"/>
      <c r="C438" s="29">
        <f>ROUND(538.708,3)</f>
        <v>538.708</v>
      </c>
      <c r="D438" s="29">
        <f>F438</f>
        <v>548.773</v>
      </c>
      <c r="E438" s="29">
        <f>F438</f>
        <v>548.773</v>
      </c>
      <c r="F438" s="29">
        <f>ROUND(548.773,3)</f>
        <v>548.773</v>
      </c>
      <c r="G438" s="25"/>
      <c r="H438" s="26"/>
    </row>
    <row r="439" spans="1:8" ht="12.75" customHeight="1">
      <c r="A439" s="23">
        <v>42950</v>
      </c>
      <c r="B439" s="23"/>
      <c r="C439" s="29">
        <f>ROUND(538.708,3)</f>
        <v>538.708</v>
      </c>
      <c r="D439" s="29">
        <f>F439</f>
        <v>559.318</v>
      </c>
      <c r="E439" s="29">
        <f>F439</f>
        <v>559.318</v>
      </c>
      <c r="F439" s="29">
        <f>ROUND(559.318,3)</f>
        <v>559.318</v>
      </c>
      <c r="G439" s="25"/>
      <c r="H439" s="26"/>
    </row>
    <row r="440" spans="1:8" ht="12.75" customHeight="1">
      <c r="A440" s="23">
        <v>43041</v>
      </c>
      <c r="B440" s="23"/>
      <c r="C440" s="29">
        <f>ROUND(538.708,3)</f>
        <v>538.708</v>
      </c>
      <c r="D440" s="29">
        <f>F440</f>
        <v>570.493</v>
      </c>
      <c r="E440" s="29">
        <f>F440</f>
        <v>570.493</v>
      </c>
      <c r="F440" s="29">
        <f>ROUND(570.493,3)</f>
        <v>570.493</v>
      </c>
      <c r="G440" s="25"/>
      <c r="H440" s="26"/>
    </row>
    <row r="441" spans="1:8" ht="12.75" customHeight="1">
      <c r="A441" s="23">
        <v>43132</v>
      </c>
      <c r="B441" s="23"/>
      <c r="C441" s="29">
        <f>ROUND(538.708,3)</f>
        <v>538.708</v>
      </c>
      <c r="D441" s="29">
        <f>F441</f>
        <v>582.037</v>
      </c>
      <c r="E441" s="29">
        <f>F441</f>
        <v>582.037</v>
      </c>
      <c r="F441" s="29">
        <f>ROUND(582.037,3)</f>
        <v>582.037</v>
      </c>
      <c r="G441" s="25"/>
      <c r="H441" s="26"/>
    </row>
    <row r="442" spans="1:8" ht="12.75" customHeight="1">
      <c r="A442" s="23" t="s">
        <v>94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42810</v>
      </c>
      <c r="B443" s="23"/>
      <c r="C443" s="24">
        <f>ROUND(99.9508692145911,5)</f>
        <v>99.95087</v>
      </c>
      <c r="D443" s="24">
        <f>F443</f>
        <v>100.00289</v>
      </c>
      <c r="E443" s="24">
        <f>F443</f>
        <v>100.00289</v>
      </c>
      <c r="F443" s="24">
        <f>ROUND(100.002888360514,5)</f>
        <v>100.00289</v>
      </c>
      <c r="G443" s="25"/>
      <c r="H443" s="26"/>
    </row>
    <row r="444" spans="1:8" ht="12.75" customHeight="1">
      <c r="A444" s="23" t="s">
        <v>95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ROUND(99.9508692145911,5)</f>
        <v>99.95087</v>
      </c>
      <c r="D445" s="24">
        <f>F445</f>
        <v>99.61423</v>
      </c>
      <c r="E445" s="24">
        <f>F445</f>
        <v>99.61423</v>
      </c>
      <c r="F445" s="24">
        <f>ROUND(99.6142299099329,5)</f>
        <v>99.61423</v>
      </c>
      <c r="G445" s="25"/>
      <c r="H445" s="26"/>
    </row>
    <row r="446" spans="1:8" ht="12.75" customHeight="1">
      <c r="A446" s="23" t="s">
        <v>96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42999</v>
      </c>
      <c r="B447" s="23"/>
      <c r="C447" s="24">
        <f>ROUND(99.9508692145911,5)</f>
        <v>99.95087</v>
      </c>
      <c r="D447" s="24">
        <f>F447</f>
        <v>99.64784</v>
      </c>
      <c r="E447" s="24">
        <f>F447</f>
        <v>99.64784</v>
      </c>
      <c r="F447" s="24">
        <f>ROUND(99.6478382194553,5)</f>
        <v>99.64784</v>
      </c>
      <c r="G447" s="25"/>
      <c r="H447" s="26"/>
    </row>
    <row r="448" spans="1:8" ht="12.75" customHeight="1">
      <c r="A448" s="23" t="s">
        <v>97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43090</v>
      </c>
      <c r="B449" s="23"/>
      <c r="C449" s="24">
        <f>ROUND(99.9508692145911,5)</f>
        <v>99.95087</v>
      </c>
      <c r="D449" s="24">
        <f>F449</f>
        <v>99.91</v>
      </c>
      <c r="E449" s="24">
        <f>F449</f>
        <v>99.91</v>
      </c>
      <c r="F449" s="24">
        <f>ROUND(99.9099968828185,5)</f>
        <v>99.91</v>
      </c>
      <c r="G449" s="25"/>
      <c r="H449" s="26"/>
    </row>
    <row r="450" spans="1:8" ht="12.75" customHeight="1">
      <c r="A450" s="23" t="s">
        <v>98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43174</v>
      </c>
      <c r="B451" s="23"/>
      <c r="C451" s="24">
        <f>ROUND(99.9508692145911,5)</f>
        <v>99.95087</v>
      </c>
      <c r="D451" s="24">
        <f>F451</f>
        <v>99.95087</v>
      </c>
      <c r="E451" s="24">
        <f>F451</f>
        <v>99.95087</v>
      </c>
      <c r="F451" s="24">
        <f>ROUND(99.9508692145911,5)</f>
        <v>99.95087</v>
      </c>
      <c r="G451" s="25"/>
      <c r="H451" s="26"/>
    </row>
    <row r="452" spans="1:8" ht="12.75" customHeight="1">
      <c r="A452" s="23" t="s">
        <v>99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ROUND(99.9823029494619,5)</f>
        <v>99.9823</v>
      </c>
      <c r="D453" s="24">
        <f>F453</f>
        <v>99.93773</v>
      </c>
      <c r="E453" s="24">
        <f>F453</f>
        <v>99.93773</v>
      </c>
      <c r="F453" s="24">
        <f>ROUND(99.9377329107213,5)</f>
        <v>99.93773</v>
      </c>
      <c r="G453" s="25"/>
      <c r="H453" s="26"/>
    </row>
    <row r="454" spans="1:8" ht="12.75" customHeight="1">
      <c r="A454" s="23" t="s">
        <v>100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ROUND(99.9823029494619,5)</f>
        <v>99.9823</v>
      </c>
      <c r="D455" s="24">
        <f>F455</f>
        <v>99.23462</v>
      </c>
      <c r="E455" s="24">
        <f>F455</f>
        <v>99.23462</v>
      </c>
      <c r="F455" s="24">
        <f>ROUND(99.2346152686817,5)</f>
        <v>99.23462</v>
      </c>
      <c r="G455" s="25"/>
      <c r="H455" s="26"/>
    </row>
    <row r="456" spans="1:8" ht="12.75" customHeight="1">
      <c r="A456" s="23" t="s">
        <v>101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ROUND(99.9823029494619,5)</f>
        <v>99.9823</v>
      </c>
      <c r="D457" s="24">
        <f>F457</f>
        <v>98.90023</v>
      </c>
      <c r="E457" s="24">
        <f>F457</f>
        <v>98.90023</v>
      </c>
      <c r="F457" s="24">
        <f>ROUND(98.900228313793,5)</f>
        <v>98.90023</v>
      </c>
      <c r="G457" s="25"/>
      <c r="H457" s="26"/>
    </row>
    <row r="458" spans="1:8" ht="12.75" customHeight="1">
      <c r="A458" s="23" t="s">
        <v>102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ROUND(99.9823029494619,5)</f>
        <v>99.9823</v>
      </c>
      <c r="D459" s="24">
        <f>F459</f>
        <v>98.96571</v>
      </c>
      <c r="E459" s="24">
        <f>F459</f>
        <v>98.96571</v>
      </c>
      <c r="F459" s="24">
        <f>ROUND(98.9657131557818,5)</f>
        <v>98.96571</v>
      </c>
      <c r="G459" s="25"/>
      <c r="H459" s="26"/>
    </row>
    <row r="460" spans="1:8" ht="12.75" customHeight="1">
      <c r="A460" s="23" t="s">
        <v>103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ROUND(99.9823029494619,2)</f>
        <v>99.98</v>
      </c>
      <c r="D461" s="25">
        <f>F461</f>
        <v>99.47</v>
      </c>
      <c r="E461" s="25">
        <f>F461</f>
        <v>99.47</v>
      </c>
      <c r="F461" s="25">
        <f>ROUND(99.4711576318707,2)</f>
        <v>99.47</v>
      </c>
      <c r="G461" s="25"/>
      <c r="H461" s="26"/>
    </row>
    <row r="462" spans="1:8" ht="12.75" customHeight="1">
      <c r="A462" s="23" t="s">
        <v>104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43539</v>
      </c>
      <c r="B463" s="23"/>
      <c r="C463" s="24">
        <f>ROUND(99.9823029494619,5)</f>
        <v>99.9823</v>
      </c>
      <c r="D463" s="24">
        <f>F463</f>
        <v>99.9823</v>
      </c>
      <c r="E463" s="24">
        <f>F463</f>
        <v>99.9823</v>
      </c>
      <c r="F463" s="24">
        <f>ROUND(99.9823029494619,5)</f>
        <v>99.9823</v>
      </c>
      <c r="G463" s="25"/>
      <c r="H463" s="26"/>
    </row>
    <row r="464" spans="1:8" ht="12.75" customHeight="1">
      <c r="A464" s="23" t="s">
        <v>105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44182</v>
      </c>
      <c r="B465" s="23"/>
      <c r="C465" s="24">
        <f>ROUND(99.1683715727952,5)</f>
        <v>99.16837</v>
      </c>
      <c r="D465" s="24">
        <f>F465</f>
        <v>97.80037</v>
      </c>
      <c r="E465" s="24">
        <f>F465</f>
        <v>97.80037</v>
      </c>
      <c r="F465" s="24">
        <f>ROUND(97.800372123862,5)</f>
        <v>97.80037</v>
      </c>
      <c r="G465" s="25"/>
      <c r="H465" s="26"/>
    </row>
    <row r="466" spans="1:8" ht="12.75" customHeight="1">
      <c r="A466" s="23" t="s">
        <v>106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44271</v>
      </c>
      <c r="B467" s="23"/>
      <c r="C467" s="24">
        <f>ROUND(99.1683715727952,5)</f>
        <v>99.16837</v>
      </c>
      <c r="D467" s="24">
        <f>F467</f>
        <v>97.12697</v>
      </c>
      <c r="E467" s="24">
        <f>F467</f>
        <v>97.12697</v>
      </c>
      <c r="F467" s="24">
        <f>ROUND(97.1269723567923,5)</f>
        <v>97.12697</v>
      </c>
      <c r="G467" s="25"/>
      <c r="H467" s="26"/>
    </row>
    <row r="468" spans="1:8" ht="12.75" customHeight="1">
      <c r="A468" s="23" t="s">
        <v>107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44362</v>
      </c>
      <c r="B469" s="23"/>
      <c r="C469" s="24">
        <f>ROUND(99.1683715727952,5)</f>
        <v>99.16837</v>
      </c>
      <c r="D469" s="24">
        <f>F469</f>
        <v>96.41994</v>
      </c>
      <c r="E469" s="24">
        <f>F469</f>
        <v>96.41994</v>
      </c>
      <c r="F469" s="24">
        <f>ROUND(96.4199432265534,5)</f>
        <v>96.41994</v>
      </c>
      <c r="G469" s="25"/>
      <c r="H469" s="26"/>
    </row>
    <row r="470" spans="1:8" ht="12.75" customHeight="1">
      <c r="A470" s="23" t="s">
        <v>108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44460</v>
      </c>
      <c r="B471" s="23"/>
      <c r="C471" s="24">
        <f>ROUND(99.1683715727952,5)</f>
        <v>99.16837</v>
      </c>
      <c r="D471" s="24">
        <f>F471</f>
        <v>96.6925</v>
      </c>
      <c r="E471" s="24">
        <f>F471</f>
        <v>96.6925</v>
      </c>
      <c r="F471" s="24">
        <f>ROUND(96.6925021174387,5)</f>
        <v>96.6925</v>
      </c>
      <c r="G471" s="25"/>
      <c r="H471" s="26"/>
    </row>
    <row r="472" spans="1:8" ht="12.75" customHeight="1">
      <c r="A472" s="23" t="s">
        <v>109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44551</v>
      </c>
      <c r="B473" s="23"/>
      <c r="C473" s="24">
        <f>ROUND(99.1683715727952,5)</f>
        <v>99.16837</v>
      </c>
      <c r="D473" s="24">
        <f>F473</f>
        <v>98.95566</v>
      </c>
      <c r="E473" s="24">
        <f>F473</f>
        <v>98.95566</v>
      </c>
      <c r="F473" s="24">
        <f>ROUND(98.9556613141352,5)</f>
        <v>98.95566</v>
      </c>
      <c r="G473" s="25"/>
      <c r="H473" s="26"/>
    </row>
    <row r="474" spans="1:8" ht="12.75" customHeight="1">
      <c r="A474" s="23" t="s">
        <v>110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44635</v>
      </c>
      <c r="B475" s="23"/>
      <c r="C475" s="24">
        <f>ROUND(99.1683715727952,5)</f>
        <v>99.16837</v>
      </c>
      <c r="D475" s="24">
        <f>F475</f>
        <v>99.16837</v>
      </c>
      <c r="E475" s="24">
        <f>F475</f>
        <v>99.16837</v>
      </c>
      <c r="F475" s="24">
        <f>ROUND(99.1683715727952,5)</f>
        <v>99.16837</v>
      </c>
      <c r="G475" s="25"/>
      <c r="H475" s="26"/>
    </row>
    <row r="476" spans="1:8" ht="12.75" customHeight="1">
      <c r="A476" s="23" t="s">
        <v>111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46008</v>
      </c>
      <c r="B477" s="23"/>
      <c r="C477" s="24">
        <f>ROUND(98.3999252567553,5)</f>
        <v>98.39993</v>
      </c>
      <c r="D477" s="24">
        <f>F477</f>
        <v>97.99903</v>
      </c>
      <c r="E477" s="24">
        <f>F477</f>
        <v>97.99903</v>
      </c>
      <c r="F477" s="24">
        <f>ROUND(97.9990259917218,5)</f>
        <v>97.99903</v>
      </c>
      <c r="G477" s="25"/>
      <c r="H477" s="26"/>
    </row>
    <row r="478" spans="1:8" ht="12.75" customHeight="1">
      <c r="A478" s="23" t="s">
        <v>112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46097</v>
      </c>
      <c r="B479" s="23"/>
      <c r="C479" s="24">
        <f>ROUND(98.3999252567553,5)</f>
        <v>98.39993</v>
      </c>
      <c r="D479" s="24">
        <f>F479</f>
        <v>95.08738</v>
      </c>
      <c r="E479" s="24">
        <f>F479</f>
        <v>95.08738</v>
      </c>
      <c r="F479" s="24">
        <f>ROUND(95.08737870482,5)</f>
        <v>95.08738</v>
      </c>
      <c r="G479" s="25"/>
      <c r="H479" s="26"/>
    </row>
    <row r="480" spans="1:8" ht="12.75" customHeight="1">
      <c r="A480" s="23" t="s">
        <v>113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46188</v>
      </c>
      <c r="B481" s="23"/>
      <c r="C481" s="24">
        <f>ROUND(98.3999252567553,5)</f>
        <v>98.39993</v>
      </c>
      <c r="D481" s="24">
        <f>F481</f>
        <v>93.88836</v>
      </c>
      <c r="E481" s="24">
        <f>F481</f>
        <v>93.88836</v>
      </c>
      <c r="F481" s="24">
        <f>ROUND(93.8883581263178,5)</f>
        <v>93.88836</v>
      </c>
      <c r="G481" s="25"/>
      <c r="H481" s="26"/>
    </row>
    <row r="482" spans="1:8" ht="12.75" customHeight="1">
      <c r="A482" s="23" t="s">
        <v>114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46286</v>
      </c>
      <c r="B483" s="23"/>
      <c r="C483" s="24">
        <f>ROUND(98.3999252567553,5)</f>
        <v>98.39993</v>
      </c>
      <c r="D483" s="24">
        <f>F483</f>
        <v>96.04429</v>
      </c>
      <c r="E483" s="24">
        <f>F483</f>
        <v>96.04429</v>
      </c>
      <c r="F483" s="24">
        <f>ROUND(96.0442900751283,5)</f>
        <v>96.04429</v>
      </c>
      <c r="G483" s="25"/>
      <c r="H483" s="26"/>
    </row>
    <row r="484" spans="1:8" ht="12.75" customHeight="1">
      <c r="A484" s="23" t="s">
        <v>115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46377</v>
      </c>
      <c r="B485" s="23"/>
      <c r="C485" s="24">
        <f>ROUND(98.3999252567553,5)</f>
        <v>98.39993</v>
      </c>
      <c r="D485" s="24">
        <f>F485</f>
        <v>99.78027</v>
      </c>
      <c r="E485" s="24">
        <f>F485</f>
        <v>99.78027</v>
      </c>
      <c r="F485" s="24">
        <f>ROUND(99.7802748325419,5)</f>
        <v>99.78027</v>
      </c>
      <c r="G485" s="25"/>
      <c r="H485" s="26"/>
    </row>
    <row r="486" spans="1:8" ht="12.75" customHeight="1">
      <c r="A486" s="23" t="s">
        <v>116</v>
      </c>
      <c r="B486" s="23"/>
      <c r="C486" s="27"/>
      <c r="D486" s="27"/>
      <c r="E486" s="27"/>
      <c r="F486" s="27"/>
      <c r="G486" s="25"/>
      <c r="H486" s="26"/>
    </row>
    <row r="487" spans="1:8" ht="12.75" customHeight="1" thickBot="1">
      <c r="A487" s="31">
        <v>46461</v>
      </c>
      <c r="B487" s="31"/>
      <c r="C487" s="32">
        <f>ROUND(98.3999252567553,5)</f>
        <v>98.39993</v>
      </c>
      <c r="D487" s="32">
        <f>F487</f>
        <v>98.39993</v>
      </c>
      <c r="E487" s="32">
        <f>F487</f>
        <v>98.39993</v>
      </c>
      <c r="F487" s="32">
        <f>ROUND(98.3999252567553,5)</f>
        <v>98.39993</v>
      </c>
      <c r="G487" s="33"/>
      <c r="H487" s="34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2017-02-03T15:57:22Z</dcterms:modified>
  <cp:category/>
  <cp:version/>
  <cp:contentType/>
  <cp:contentStatus/>
</cp:coreProperties>
</file>