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'Jerry'!$A$1:$H$485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<sst xmlns="http://schemas.openxmlformats.org/spreadsheetml/2006/main" count="118" uniqueCount="118">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</sst>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4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ROUND(2.1,5)</f>
        <v>2.1</v>
      </c>
      <c r="D10" s="26">
        <f>F10</f>
        <v>2.1</v>
      </c>
      <c r="E10" s="26">
        <f>F10</f>
        <v>2.1</v>
      </c>
      <c r="F10" s="26">
        <f>ROUND(2.1,5)</f>
        <v>2.1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ROUND(2.76,5)</f>
        <v>2.76</v>
      </c>
      <c r="D12" s="26">
        <f>F12</f>
        <v>2.76</v>
      </c>
      <c r="E12" s="26">
        <f>F12</f>
        <v>2.76</v>
      </c>
      <c r="F12" s="26">
        <f>ROUND(2.76,5)</f>
        <v>2.76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ROUND(10.335,5)</f>
        <v>10.335</v>
      </c>
      <c r="D14" s="26">
        <f>F14</f>
        <v>10.335</v>
      </c>
      <c r="E14" s="26">
        <f>F14</f>
        <v>10.335</v>
      </c>
      <c r="F14" s="26">
        <f>ROUND(10.335,5)</f>
        <v>10.335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ROUND(8.18,5)</f>
        <v>8.18</v>
      </c>
      <c r="D16" s="26">
        <f>F16</f>
        <v>8.18</v>
      </c>
      <c r="E16" s="26">
        <f>F16</f>
        <v>8.18</v>
      </c>
      <c r="F16" s="26">
        <f>ROUND(8.18,5)</f>
        <v>8.18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ROUND(8.65,3)</f>
        <v>8.65</v>
      </c>
      <c r="D18" s="27">
        <f>F18</f>
        <v>8.65</v>
      </c>
      <c r="E18" s="27">
        <f>F18</f>
        <v>8.65</v>
      </c>
      <c r="F18" s="27">
        <f>ROUND(8.65,3)</f>
        <v>8.65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ROUND(2.075,3)</f>
        <v>2.075</v>
      </c>
      <c r="D20" s="27">
        <f>F20</f>
        <v>2.075</v>
      </c>
      <c r="E20" s="27">
        <f>F20</f>
        <v>2.075</v>
      </c>
      <c r="F20" s="27">
        <f>ROUND(2.075,3)</f>
        <v>2.075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ROUND(2.14,3)</f>
        <v>2.14</v>
      </c>
      <c r="D22" s="27">
        <f>F22</f>
        <v>2.14</v>
      </c>
      <c r="E22" s="27">
        <f>F22</f>
        <v>2.14</v>
      </c>
      <c r="F22" s="27">
        <f>ROUND(2.14,3)</f>
        <v>2.14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ROUND(7.315,3)</f>
        <v>7.315</v>
      </c>
      <c r="D24" s="27">
        <f>F24</f>
        <v>7.315</v>
      </c>
      <c r="E24" s="27">
        <f>F24</f>
        <v>7.315</v>
      </c>
      <c r="F24" s="27">
        <f>ROUND(7.315,3)</f>
        <v>7.315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ROUND(7.44,3)</f>
        <v>7.44</v>
      </c>
      <c r="D26" s="27">
        <f>F26</f>
        <v>7.44</v>
      </c>
      <c r="E26" s="27">
        <f>F26</f>
        <v>7.44</v>
      </c>
      <c r="F26" s="27">
        <f>ROUND(7.44,3)</f>
        <v>7.44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ROUND(7.64,3)</f>
        <v>7.64</v>
      </c>
      <c r="D28" s="27">
        <f>F28</f>
        <v>7.64</v>
      </c>
      <c r="E28" s="27">
        <f>F28</f>
        <v>7.64</v>
      </c>
      <c r="F28" s="27">
        <f>ROUND(7.64,3)</f>
        <v>7.64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ROUND(7.8,3)</f>
        <v>7.8</v>
      </c>
      <c r="D30" s="27">
        <f>F30</f>
        <v>7.8</v>
      </c>
      <c r="E30" s="27">
        <f>F30</f>
        <v>7.8</v>
      </c>
      <c r="F30" s="27">
        <f>ROUND(7.8,3)</f>
        <v>7.8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ROUND(9.315,3)</f>
        <v>9.315</v>
      </c>
      <c r="D32" s="27">
        <f>F32</f>
        <v>9.315</v>
      </c>
      <c r="E32" s="27">
        <f>F32</f>
        <v>9.315</v>
      </c>
      <c r="F32" s="27">
        <f>ROUND(9.315,3)</f>
        <v>9.315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ROUND(2.1,3)</f>
        <v>2.1</v>
      </c>
      <c r="D34" s="27">
        <f>F34</f>
        <v>2.1</v>
      </c>
      <c r="E34" s="27">
        <f>F34</f>
        <v>2.1</v>
      </c>
      <c r="F34" s="27">
        <f>ROUND(2.1,3)</f>
        <v>2.1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ROUND(2.045,3)</f>
        <v>2.045</v>
      </c>
      <c r="D36" s="27">
        <f>F36</f>
        <v>2.045</v>
      </c>
      <c r="E36" s="27">
        <f>F36</f>
        <v>2.045</v>
      </c>
      <c r="F36" s="27">
        <f>ROUND(2.045,3)</f>
        <v>2.045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ROUND(9.085,3)</f>
        <v>9.085</v>
      </c>
      <c r="D38" s="27">
        <f>F38</f>
        <v>9.085</v>
      </c>
      <c r="E38" s="27">
        <f>F38</f>
        <v>9.085</v>
      </c>
      <c r="F38" s="27">
        <f>ROUND(9.085,3)</f>
        <v>9.085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129.28961</v>
      </c>
      <c r="E40" s="26">
        <f>F40</f>
        <v>129.28961</v>
      </c>
      <c r="F40" s="26">
        <f>ROUND(129.28961,5)</f>
        <v>129.28961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130.44259</v>
      </c>
      <c r="E41" s="26">
        <f>F41</f>
        <v>130.44259</v>
      </c>
      <c r="F41" s="26">
        <f>ROUND(130.44259,5)</f>
        <v>130.44259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133.04579</v>
      </c>
      <c r="E42" s="26">
        <f>F42</f>
        <v>133.04579</v>
      </c>
      <c r="F42" s="26">
        <f>ROUND(133.04579,5)</f>
        <v>133.04579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135.69721</v>
      </c>
      <c r="E43" s="26">
        <f>F43</f>
        <v>135.69721</v>
      </c>
      <c r="F43" s="26">
        <f>ROUND(135.69721,5)</f>
        <v>135.69721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138.30943</v>
      </c>
      <c r="E44" s="26">
        <f>F44</f>
        <v>138.30943</v>
      </c>
      <c r="F44" s="26">
        <f>ROUND(138.30943,5)</f>
        <v>138.30943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ROUND(100.6534,5)</f>
        <v>100.6534</v>
      </c>
      <c r="D46" s="26">
        <f>F46</f>
        <v>100.87638</v>
      </c>
      <c r="E46" s="26">
        <f>F46</f>
        <v>100.87638</v>
      </c>
      <c r="F46" s="26">
        <f>ROUND(100.87638,5)</f>
        <v>100.87638</v>
      </c>
      <c r="G46" s="24"/>
      <c r="H46" s="36"/>
    </row>
    <row r="47" spans="1:8" ht="12.75" customHeight="1">
      <c r="A47" s="22">
        <v>42950</v>
      </c>
      <c r="B47" s="22"/>
      <c r="C47" s="26">
        <f>ROUND(100.6534,5)</f>
        <v>100.6534</v>
      </c>
      <c r="D47" s="26">
        <f>F47</f>
        <v>102.82566</v>
      </c>
      <c r="E47" s="26">
        <f>F47</f>
        <v>102.82566</v>
      </c>
      <c r="F47" s="26">
        <f>ROUND(102.82566,5)</f>
        <v>102.82566</v>
      </c>
      <c r="G47" s="24"/>
      <c r="H47" s="36"/>
    </row>
    <row r="48" spans="1:8" ht="12.75" customHeight="1">
      <c r="A48" s="22">
        <v>43041</v>
      </c>
      <c r="B48" s="22"/>
      <c r="C48" s="26">
        <f>ROUND(100.6534,5)</f>
        <v>100.6534</v>
      </c>
      <c r="D48" s="26">
        <f>F48</f>
        <v>103.85667</v>
      </c>
      <c r="E48" s="26">
        <f>F48</f>
        <v>103.85667</v>
      </c>
      <c r="F48" s="26">
        <f>ROUND(103.85667,5)</f>
        <v>103.85667</v>
      </c>
      <c r="G48" s="24"/>
      <c r="H48" s="36"/>
    </row>
    <row r="49" spans="1:8" ht="12.75" customHeight="1">
      <c r="A49" s="22">
        <v>43132</v>
      </c>
      <c r="B49" s="22"/>
      <c r="C49" s="26">
        <f>ROUND(100.6534,5)</f>
        <v>100.6534</v>
      </c>
      <c r="D49" s="26">
        <f>F49</f>
        <v>105.96077</v>
      </c>
      <c r="E49" s="26">
        <f>F49</f>
        <v>105.96077</v>
      </c>
      <c r="F49" s="26">
        <f>ROUND(105.96077,5)</f>
        <v>105.96077</v>
      </c>
      <c r="G49" s="24"/>
      <c r="H49" s="36"/>
    </row>
    <row r="50" spans="1:8" ht="12.75" customHeight="1">
      <c r="A50" s="22">
        <v>43223</v>
      </c>
      <c r="B50" s="22"/>
      <c r="C50" s="26">
        <f>ROUND(100.6534,5)</f>
        <v>100.6534</v>
      </c>
      <c r="D50" s="26">
        <f>F50</f>
        <v>108.00034</v>
      </c>
      <c r="E50" s="26">
        <f>F50</f>
        <v>108.00034</v>
      </c>
      <c r="F50" s="26">
        <f>ROUND(108.00034,5)</f>
        <v>108.00034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ROUND(9.045,5)</f>
        <v>9.045</v>
      </c>
      <c r="D52" s="26">
        <f>F52</f>
        <v>9.07501</v>
      </c>
      <c r="E52" s="26">
        <f>F52</f>
        <v>9.07501</v>
      </c>
      <c r="F52" s="26">
        <f>ROUND(9.07501,5)</f>
        <v>9.07501</v>
      </c>
      <c r="G52" s="24"/>
      <c r="H52" s="36"/>
    </row>
    <row r="53" spans="1:8" ht="12.75" customHeight="1">
      <c r="A53" s="22">
        <v>42950</v>
      </c>
      <c r="B53" s="22"/>
      <c r="C53" s="26">
        <f>ROUND(9.045,5)</f>
        <v>9.045</v>
      </c>
      <c r="D53" s="26">
        <f>F53</f>
        <v>9.12085</v>
      </c>
      <c r="E53" s="26">
        <f>F53</f>
        <v>9.12085</v>
      </c>
      <c r="F53" s="26">
        <f>ROUND(9.12085,5)</f>
        <v>9.12085</v>
      </c>
      <c r="G53" s="24"/>
      <c r="H53" s="36"/>
    </row>
    <row r="54" spans="1:8" ht="12.75" customHeight="1">
      <c r="A54" s="22">
        <v>43041</v>
      </c>
      <c r="B54" s="22"/>
      <c r="C54" s="26">
        <f>ROUND(9.045,5)</f>
        <v>9.045</v>
      </c>
      <c r="D54" s="26">
        <f>F54</f>
        <v>9.15521</v>
      </c>
      <c r="E54" s="26">
        <f>F54</f>
        <v>9.15521</v>
      </c>
      <c r="F54" s="26">
        <f>ROUND(9.15521,5)</f>
        <v>9.15521</v>
      </c>
      <c r="G54" s="24"/>
      <c r="H54" s="36"/>
    </row>
    <row r="55" spans="1:8" ht="12.75" customHeight="1">
      <c r="A55" s="22">
        <v>43132</v>
      </c>
      <c r="B55" s="22"/>
      <c r="C55" s="26">
        <f>ROUND(9.045,5)</f>
        <v>9.045</v>
      </c>
      <c r="D55" s="26">
        <f>F55</f>
        <v>9.18971</v>
      </c>
      <c r="E55" s="26">
        <f>F55</f>
        <v>9.18971</v>
      </c>
      <c r="F55" s="26">
        <f>ROUND(9.18971,5)</f>
        <v>9.18971</v>
      </c>
      <c r="G55" s="24"/>
      <c r="H55" s="36"/>
    </row>
    <row r="56" spans="1:8" ht="12.75" customHeight="1">
      <c r="A56" s="22">
        <v>43223</v>
      </c>
      <c r="B56" s="22"/>
      <c r="C56" s="26">
        <f>ROUND(9.045,5)</f>
        <v>9.045</v>
      </c>
      <c r="D56" s="26">
        <f>F56</f>
        <v>9.23838</v>
      </c>
      <c r="E56" s="26">
        <f>F56</f>
        <v>9.23838</v>
      </c>
      <c r="F56" s="26">
        <f>ROUND(9.23838,5)</f>
        <v>9.23838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ROUND(9.18,5)</f>
        <v>9.18</v>
      </c>
      <c r="D58" s="26">
        <f>F58</f>
        <v>9.20894</v>
      </c>
      <c r="E58" s="26">
        <f>F58</f>
        <v>9.20894</v>
      </c>
      <c r="F58" s="26">
        <f>ROUND(9.20894,5)</f>
        <v>9.20894</v>
      </c>
      <c r="G58" s="24"/>
      <c r="H58" s="36"/>
    </row>
    <row r="59" spans="1:8" ht="12.75" customHeight="1">
      <c r="A59" s="22">
        <v>42950</v>
      </c>
      <c r="B59" s="22"/>
      <c r="C59" s="26">
        <f>ROUND(9.18,5)</f>
        <v>9.18</v>
      </c>
      <c r="D59" s="26">
        <f>F59</f>
        <v>9.25253</v>
      </c>
      <c r="E59" s="26">
        <f>F59</f>
        <v>9.25253</v>
      </c>
      <c r="F59" s="26">
        <f>ROUND(9.25253,5)</f>
        <v>9.25253</v>
      </c>
      <c r="G59" s="24"/>
      <c r="H59" s="36"/>
    </row>
    <row r="60" spans="1:8" ht="12.75" customHeight="1">
      <c r="A60" s="22">
        <v>43041</v>
      </c>
      <c r="B60" s="22"/>
      <c r="C60" s="26">
        <f>ROUND(9.18,5)</f>
        <v>9.18</v>
      </c>
      <c r="D60" s="26">
        <f>F60</f>
        <v>9.29109</v>
      </c>
      <c r="E60" s="26">
        <f>F60</f>
        <v>9.29109</v>
      </c>
      <c r="F60" s="26">
        <f>ROUND(9.29109,5)</f>
        <v>9.29109</v>
      </c>
      <c r="G60" s="24"/>
      <c r="H60" s="36"/>
    </row>
    <row r="61" spans="1:8" ht="12.75" customHeight="1">
      <c r="A61" s="22">
        <v>43132</v>
      </c>
      <c r="B61" s="22"/>
      <c r="C61" s="26">
        <f>ROUND(9.18,5)</f>
        <v>9.18</v>
      </c>
      <c r="D61" s="26">
        <f>F61</f>
        <v>9.32977</v>
      </c>
      <c r="E61" s="26">
        <f>F61</f>
        <v>9.32977</v>
      </c>
      <c r="F61" s="26">
        <f>ROUND(9.32977,5)</f>
        <v>9.32977</v>
      </c>
      <c r="G61" s="24"/>
      <c r="H61" s="36"/>
    </row>
    <row r="62" spans="1:8" ht="12.75" customHeight="1">
      <c r="A62" s="22">
        <v>43223</v>
      </c>
      <c r="B62" s="22"/>
      <c r="C62" s="26">
        <f>ROUND(9.18,5)</f>
        <v>9.18</v>
      </c>
      <c r="D62" s="26">
        <f>F62</f>
        <v>9.37725</v>
      </c>
      <c r="E62" s="26">
        <f>F62</f>
        <v>9.37725</v>
      </c>
      <c r="F62" s="26">
        <f>ROUND(9.37725,5)</f>
        <v>9.37725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ROUND(105.42339,5)</f>
        <v>105.42339</v>
      </c>
      <c r="D64" s="26">
        <f>F64</f>
        <v>106.6766</v>
      </c>
      <c r="E64" s="26">
        <f>F64</f>
        <v>106.6766</v>
      </c>
      <c r="F64" s="26">
        <f>ROUND(106.6766,5)</f>
        <v>106.6766</v>
      </c>
      <c r="G64" s="24"/>
      <c r="H64" s="36"/>
    </row>
    <row r="65" spans="1:8" ht="12.75" customHeight="1">
      <c r="A65" s="22">
        <v>42950</v>
      </c>
      <c r="B65" s="22"/>
      <c r="C65" s="26">
        <f>ROUND(105.42339,5)</f>
        <v>105.42339</v>
      </c>
      <c r="D65" s="26">
        <f>F65</f>
        <v>108.73796</v>
      </c>
      <c r="E65" s="26">
        <f>F65</f>
        <v>108.73796</v>
      </c>
      <c r="F65" s="26">
        <f>ROUND(108.73796,5)</f>
        <v>108.73796</v>
      </c>
      <c r="G65" s="24"/>
      <c r="H65" s="36"/>
    </row>
    <row r="66" spans="1:8" ht="12.75" customHeight="1">
      <c r="A66" s="22">
        <v>43041</v>
      </c>
      <c r="B66" s="22"/>
      <c r="C66" s="26">
        <f>ROUND(105.42339,5)</f>
        <v>105.42339</v>
      </c>
      <c r="D66" s="26">
        <f>F66</f>
        <v>109.8176</v>
      </c>
      <c r="E66" s="26">
        <f>F66</f>
        <v>109.8176</v>
      </c>
      <c r="F66" s="26">
        <f>ROUND(109.8176,5)</f>
        <v>109.8176</v>
      </c>
      <c r="G66" s="24"/>
      <c r="H66" s="36"/>
    </row>
    <row r="67" spans="1:8" ht="12.75" customHeight="1">
      <c r="A67" s="22">
        <v>43132</v>
      </c>
      <c r="B67" s="22"/>
      <c r="C67" s="26">
        <f>ROUND(105.42339,5)</f>
        <v>105.42339</v>
      </c>
      <c r="D67" s="26">
        <f>F67</f>
        <v>112.04254</v>
      </c>
      <c r="E67" s="26">
        <f>F67</f>
        <v>112.04254</v>
      </c>
      <c r="F67" s="26">
        <f>ROUND(112.04254,5)</f>
        <v>112.04254</v>
      </c>
      <c r="G67" s="24"/>
      <c r="H67" s="36"/>
    </row>
    <row r="68" spans="1:8" ht="12.75" customHeight="1">
      <c r="A68" s="22">
        <v>43223</v>
      </c>
      <c r="B68" s="22"/>
      <c r="C68" s="26">
        <f>ROUND(105.42339,5)</f>
        <v>105.42339</v>
      </c>
      <c r="D68" s="26">
        <f>F68</f>
        <v>114.19935</v>
      </c>
      <c r="E68" s="26">
        <f>F68</f>
        <v>114.19935</v>
      </c>
      <c r="F68" s="26">
        <f>ROUND(114.19935,5)</f>
        <v>114.19935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ROUND(9.425,5)</f>
        <v>9.425</v>
      </c>
      <c r="D70" s="26">
        <f>F70</f>
        <v>9.4569</v>
      </c>
      <c r="E70" s="26">
        <f>F70</f>
        <v>9.4569</v>
      </c>
      <c r="F70" s="26">
        <f>ROUND(9.4569,5)</f>
        <v>9.4569</v>
      </c>
      <c r="G70" s="24"/>
      <c r="H70" s="36"/>
    </row>
    <row r="71" spans="1:8" ht="12.75" customHeight="1">
      <c r="A71" s="22">
        <v>42950</v>
      </c>
      <c r="B71" s="22"/>
      <c r="C71" s="26">
        <f>ROUND(9.425,5)</f>
        <v>9.425</v>
      </c>
      <c r="D71" s="26">
        <f>F71</f>
        <v>9.50623</v>
      </c>
      <c r="E71" s="26">
        <f>F71</f>
        <v>9.50623</v>
      </c>
      <c r="F71" s="26">
        <f>ROUND(9.50623,5)</f>
        <v>9.50623</v>
      </c>
      <c r="G71" s="24"/>
      <c r="H71" s="36"/>
    </row>
    <row r="72" spans="1:8" ht="12.75" customHeight="1">
      <c r="A72" s="22">
        <v>43041</v>
      </c>
      <c r="B72" s="22"/>
      <c r="C72" s="26">
        <f>ROUND(9.425,5)</f>
        <v>9.425</v>
      </c>
      <c r="D72" s="26">
        <f>F72</f>
        <v>9.54546</v>
      </c>
      <c r="E72" s="26">
        <f>F72</f>
        <v>9.54546</v>
      </c>
      <c r="F72" s="26">
        <f>ROUND(9.54546,5)</f>
        <v>9.54546</v>
      </c>
      <c r="G72" s="24"/>
      <c r="H72" s="36"/>
    </row>
    <row r="73" spans="1:8" ht="12.75" customHeight="1">
      <c r="A73" s="22">
        <v>43132</v>
      </c>
      <c r="B73" s="22"/>
      <c r="C73" s="26">
        <f>ROUND(9.425,5)</f>
        <v>9.425</v>
      </c>
      <c r="D73" s="26">
        <f>F73</f>
        <v>9.58511</v>
      </c>
      <c r="E73" s="26">
        <f>F73</f>
        <v>9.58511</v>
      </c>
      <c r="F73" s="26">
        <f>ROUND(9.58511,5)</f>
        <v>9.58511</v>
      </c>
      <c r="G73" s="24"/>
      <c r="H73" s="36"/>
    </row>
    <row r="74" spans="1:8" ht="12.75" customHeight="1">
      <c r="A74" s="22">
        <v>43223</v>
      </c>
      <c r="B74" s="22"/>
      <c r="C74" s="26">
        <f>ROUND(9.425,5)</f>
        <v>9.425</v>
      </c>
      <c r="D74" s="26">
        <f>F74</f>
        <v>9.63648</v>
      </c>
      <c r="E74" s="26">
        <f>F74</f>
        <v>9.63648</v>
      </c>
      <c r="F74" s="26">
        <f>ROUND(9.63648,5)</f>
        <v>9.63648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133.86705</v>
      </c>
      <c r="E76" s="26">
        <f>F76</f>
        <v>133.86705</v>
      </c>
      <c r="F76" s="26">
        <f>ROUND(133.86705,5)</f>
        <v>133.86705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134.94035</v>
      </c>
      <c r="E77" s="26">
        <f>F77</f>
        <v>134.94035</v>
      </c>
      <c r="F77" s="26">
        <f>ROUND(134.94035,5)</f>
        <v>134.94035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137.63332</v>
      </c>
      <c r="E78" s="26">
        <f>F78</f>
        <v>137.63332</v>
      </c>
      <c r="F78" s="26">
        <f>ROUND(137.63332,5)</f>
        <v>137.63332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140.37218</v>
      </c>
      <c r="E79" s="26">
        <f>F79</f>
        <v>140.37218</v>
      </c>
      <c r="F79" s="26">
        <f>ROUND(140.37218,5)</f>
        <v>140.37218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143.07433</v>
      </c>
      <c r="E80" s="26">
        <f>F80</f>
        <v>143.07433</v>
      </c>
      <c r="F80" s="26">
        <f>ROUND(143.07433,5)</f>
        <v>143.07433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ROUND(9.43,5)</f>
        <v>9.43</v>
      </c>
      <c r="D82" s="26">
        <f>F82</f>
        <v>9.46093</v>
      </c>
      <c r="E82" s="26">
        <f>F82</f>
        <v>9.46093</v>
      </c>
      <c r="F82" s="26">
        <f>ROUND(9.46093,5)</f>
        <v>9.46093</v>
      </c>
      <c r="G82" s="24"/>
      <c r="H82" s="36"/>
    </row>
    <row r="83" spans="1:8" ht="12.75" customHeight="1">
      <c r="A83" s="22">
        <v>42950</v>
      </c>
      <c r="B83" s="22"/>
      <c r="C83" s="26">
        <f>ROUND(9.43,5)</f>
        <v>9.43</v>
      </c>
      <c r="D83" s="26">
        <f>F83</f>
        <v>9.50871</v>
      </c>
      <c r="E83" s="26">
        <f>F83</f>
        <v>9.50871</v>
      </c>
      <c r="F83" s="26">
        <f>ROUND(9.50871,5)</f>
        <v>9.50871</v>
      </c>
      <c r="G83" s="24"/>
      <c r="H83" s="36"/>
    </row>
    <row r="84" spans="1:8" ht="12.75" customHeight="1">
      <c r="A84" s="22">
        <v>43041</v>
      </c>
      <c r="B84" s="22"/>
      <c r="C84" s="26">
        <f>ROUND(9.43,5)</f>
        <v>9.43</v>
      </c>
      <c r="D84" s="26">
        <f>F84</f>
        <v>9.54664</v>
      </c>
      <c r="E84" s="26">
        <f>F84</f>
        <v>9.54664</v>
      </c>
      <c r="F84" s="26">
        <f>ROUND(9.54664,5)</f>
        <v>9.54664</v>
      </c>
      <c r="G84" s="24"/>
      <c r="H84" s="36"/>
    </row>
    <row r="85" spans="1:8" ht="12.75" customHeight="1">
      <c r="A85" s="22">
        <v>43132</v>
      </c>
      <c r="B85" s="22"/>
      <c r="C85" s="26">
        <f>ROUND(9.43,5)</f>
        <v>9.43</v>
      </c>
      <c r="D85" s="26">
        <f>F85</f>
        <v>9.58492</v>
      </c>
      <c r="E85" s="26">
        <f>F85</f>
        <v>9.58492</v>
      </c>
      <c r="F85" s="26">
        <f>ROUND(9.58492,5)</f>
        <v>9.58492</v>
      </c>
      <c r="G85" s="24"/>
      <c r="H85" s="36"/>
    </row>
    <row r="86" spans="1:8" ht="12.75" customHeight="1">
      <c r="A86" s="22">
        <v>43223</v>
      </c>
      <c r="B86" s="22"/>
      <c r="C86" s="26">
        <f>ROUND(9.43,5)</f>
        <v>9.43</v>
      </c>
      <c r="D86" s="26">
        <f>F86</f>
        <v>9.63441</v>
      </c>
      <c r="E86" s="26">
        <f>F86</f>
        <v>9.63441</v>
      </c>
      <c r="F86" s="26">
        <f>ROUND(9.63441,5)</f>
        <v>9.63441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ROUND(9.47,5)</f>
        <v>9.47</v>
      </c>
      <c r="D88" s="26">
        <f>F88</f>
        <v>9.50028</v>
      </c>
      <c r="E88" s="26">
        <f>F88</f>
        <v>9.50028</v>
      </c>
      <c r="F88" s="26">
        <f>ROUND(9.50028,5)</f>
        <v>9.50028</v>
      </c>
      <c r="G88" s="24"/>
      <c r="H88" s="36"/>
    </row>
    <row r="89" spans="1:8" ht="12.75" customHeight="1">
      <c r="A89" s="22">
        <v>42950</v>
      </c>
      <c r="B89" s="22"/>
      <c r="C89" s="26">
        <f>ROUND(9.47,5)</f>
        <v>9.47</v>
      </c>
      <c r="D89" s="26">
        <f>F89</f>
        <v>9.54705</v>
      </c>
      <c r="E89" s="26">
        <f>F89</f>
        <v>9.54705</v>
      </c>
      <c r="F89" s="26">
        <f>ROUND(9.54705,5)</f>
        <v>9.54705</v>
      </c>
      <c r="G89" s="24"/>
      <c r="H89" s="36"/>
    </row>
    <row r="90" spans="1:8" ht="12.75" customHeight="1">
      <c r="A90" s="22">
        <v>43041</v>
      </c>
      <c r="B90" s="22"/>
      <c r="C90" s="26">
        <f>ROUND(9.47,5)</f>
        <v>9.47</v>
      </c>
      <c r="D90" s="26">
        <f>F90</f>
        <v>9.58431</v>
      </c>
      <c r="E90" s="26">
        <f>F90</f>
        <v>9.58431</v>
      </c>
      <c r="F90" s="26">
        <f>ROUND(9.58431,5)</f>
        <v>9.58431</v>
      </c>
      <c r="G90" s="24"/>
      <c r="H90" s="36"/>
    </row>
    <row r="91" spans="1:8" ht="12.75" customHeight="1">
      <c r="A91" s="22">
        <v>43132</v>
      </c>
      <c r="B91" s="22"/>
      <c r="C91" s="26">
        <f>ROUND(9.47,5)</f>
        <v>9.47</v>
      </c>
      <c r="D91" s="26">
        <f>F91</f>
        <v>9.62188</v>
      </c>
      <c r="E91" s="26">
        <f>F91</f>
        <v>9.62188</v>
      </c>
      <c r="F91" s="26">
        <f>ROUND(9.62188,5)</f>
        <v>9.62188</v>
      </c>
      <c r="G91" s="24"/>
      <c r="H91" s="36"/>
    </row>
    <row r="92" spans="1:8" ht="12.75" customHeight="1">
      <c r="A92" s="22">
        <v>43223</v>
      </c>
      <c r="B92" s="22"/>
      <c r="C92" s="26">
        <f>ROUND(9.47,5)</f>
        <v>9.47</v>
      </c>
      <c r="D92" s="26">
        <f>F92</f>
        <v>9.6701</v>
      </c>
      <c r="E92" s="26">
        <f>F92</f>
        <v>9.6701</v>
      </c>
      <c r="F92" s="26">
        <f>ROUND(9.6701,5)</f>
        <v>9.6701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ROUND(131.32996,5)</f>
        <v>131.32996</v>
      </c>
      <c r="D94" s="26">
        <f>F94</f>
        <v>131.36139</v>
      </c>
      <c r="E94" s="26">
        <f>F94</f>
        <v>131.36139</v>
      </c>
      <c r="F94" s="26">
        <f>ROUND(131.36139,5)</f>
        <v>131.36139</v>
      </c>
      <c r="G94" s="24"/>
      <c r="H94" s="36"/>
    </row>
    <row r="95" spans="1:8" ht="12.75" customHeight="1">
      <c r="A95" s="22">
        <v>42950</v>
      </c>
      <c r="B95" s="22"/>
      <c r="C95" s="26">
        <f>ROUND(131.32996,5)</f>
        <v>131.32996</v>
      </c>
      <c r="D95" s="26">
        <f>F95</f>
        <v>133.89966</v>
      </c>
      <c r="E95" s="26">
        <f>F95</f>
        <v>133.89966</v>
      </c>
      <c r="F95" s="26">
        <f>ROUND(133.89966,5)</f>
        <v>133.89966</v>
      </c>
      <c r="G95" s="24"/>
      <c r="H95" s="36"/>
    </row>
    <row r="96" spans="1:8" ht="12.75" customHeight="1">
      <c r="A96" s="22">
        <v>43041</v>
      </c>
      <c r="B96" s="22"/>
      <c r="C96" s="26">
        <f>ROUND(131.32996,5)</f>
        <v>131.32996</v>
      </c>
      <c r="D96" s="26">
        <f>F96</f>
        <v>134.96747</v>
      </c>
      <c r="E96" s="26">
        <f>F96</f>
        <v>134.96747</v>
      </c>
      <c r="F96" s="26">
        <f>ROUND(134.96747,5)</f>
        <v>134.96747</v>
      </c>
      <c r="G96" s="24"/>
      <c r="H96" s="36"/>
    </row>
    <row r="97" spans="1:8" ht="12.75" customHeight="1">
      <c r="A97" s="22">
        <v>43132</v>
      </c>
      <c r="B97" s="22"/>
      <c r="C97" s="26">
        <f>ROUND(131.32996,5)</f>
        <v>131.32996</v>
      </c>
      <c r="D97" s="26">
        <f>F97</f>
        <v>137.70199</v>
      </c>
      <c r="E97" s="26">
        <f>F97</f>
        <v>137.70199</v>
      </c>
      <c r="F97" s="26">
        <f>ROUND(137.70199,5)</f>
        <v>137.70199</v>
      </c>
      <c r="G97" s="24"/>
      <c r="H97" s="36"/>
    </row>
    <row r="98" spans="1:8" ht="12.75" customHeight="1">
      <c r="A98" s="22">
        <v>43223</v>
      </c>
      <c r="B98" s="22"/>
      <c r="C98" s="26">
        <f>ROUND(131.32996,5)</f>
        <v>131.32996</v>
      </c>
      <c r="D98" s="26">
        <f>F98</f>
        <v>140.35234</v>
      </c>
      <c r="E98" s="26">
        <f>F98</f>
        <v>140.35234</v>
      </c>
      <c r="F98" s="26">
        <f>ROUND(140.35234,5)</f>
        <v>140.35234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ROUND(2.1,5)</f>
        <v>2.1</v>
      </c>
      <c r="D100" s="26">
        <f>F100</f>
        <v>143.08665</v>
      </c>
      <c r="E100" s="26">
        <f>F100</f>
        <v>143.08665</v>
      </c>
      <c r="F100" s="26">
        <f>ROUND(143.08665,5)</f>
        <v>143.08665</v>
      </c>
      <c r="G100" s="24"/>
      <c r="H100" s="36"/>
    </row>
    <row r="101" spans="1:8" ht="12.75" customHeight="1">
      <c r="A101" s="22">
        <v>42950</v>
      </c>
      <c r="B101" s="22"/>
      <c r="C101" s="26">
        <f>ROUND(2.1,5)</f>
        <v>2.1</v>
      </c>
      <c r="D101" s="26">
        <f>F101</f>
        <v>144.17292</v>
      </c>
      <c r="E101" s="26">
        <f>F101</f>
        <v>144.17292</v>
      </c>
      <c r="F101" s="26">
        <f>ROUND(144.17292,5)</f>
        <v>144.17292</v>
      </c>
      <c r="G101" s="24"/>
      <c r="H101" s="36"/>
    </row>
    <row r="102" spans="1:8" ht="12.75" customHeight="1">
      <c r="A102" s="22">
        <v>43041</v>
      </c>
      <c r="B102" s="22"/>
      <c r="C102" s="26">
        <f>ROUND(2.1,5)</f>
        <v>2.1</v>
      </c>
      <c r="D102" s="26">
        <f>F102</f>
        <v>147.05005</v>
      </c>
      <c r="E102" s="26">
        <f>F102</f>
        <v>147.05005</v>
      </c>
      <c r="F102" s="26">
        <f>ROUND(147.05005,5)</f>
        <v>147.05005</v>
      </c>
      <c r="G102" s="24"/>
      <c r="H102" s="36"/>
    </row>
    <row r="103" spans="1:8" ht="12.75" customHeight="1">
      <c r="A103" s="22">
        <v>43132</v>
      </c>
      <c r="B103" s="22"/>
      <c r="C103" s="26">
        <f>ROUND(2.1,5)</f>
        <v>2.1</v>
      </c>
      <c r="D103" s="26">
        <f>F103</f>
        <v>148.31391</v>
      </c>
      <c r="E103" s="26">
        <f>F103</f>
        <v>148.31391</v>
      </c>
      <c r="F103" s="26">
        <f>ROUND(148.31391,5)</f>
        <v>148.31391</v>
      </c>
      <c r="G103" s="24"/>
      <c r="H103" s="36"/>
    </row>
    <row r="104" spans="1:8" ht="12.75" customHeight="1">
      <c r="A104" s="22">
        <v>43223</v>
      </c>
      <c r="B104" s="22"/>
      <c r="C104" s="26">
        <f>ROUND(2.1,5)</f>
        <v>2.1</v>
      </c>
      <c r="D104" s="26">
        <f>F104</f>
        <v>151.16752</v>
      </c>
      <c r="E104" s="26">
        <f>F104</f>
        <v>151.16752</v>
      </c>
      <c r="F104" s="26">
        <f>ROUND(151.16752,5)</f>
        <v>151.16752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ROUND(2.76,5)</f>
        <v>2.76</v>
      </c>
      <c r="D106" s="26">
        <f>F106</f>
        <v>129.09565</v>
      </c>
      <c r="E106" s="26">
        <f>F106</f>
        <v>129.09565</v>
      </c>
      <c r="F106" s="26">
        <f>ROUND(129.09565,5)</f>
        <v>129.09565</v>
      </c>
      <c r="G106" s="24"/>
      <c r="H106" s="36"/>
    </row>
    <row r="107" spans="1:8" ht="12.75" customHeight="1">
      <c r="A107" s="22">
        <v>42950</v>
      </c>
      <c r="B107" s="22"/>
      <c r="C107" s="26">
        <f>ROUND(2.76,5)</f>
        <v>2.76</v>
      </c>
      <c r="D107" s="26">
        <f>F107</f>
        <v>131.59017</v>
      </c>
      <c r="E107" s="26">
        <f>F107</f>
        <v>131.59017</v>
      </c>
      <c r="F107" s="26">
        <f>ROUND(131.59017,5)</f>
        <v>131.59017</v>
      </c>
      <c r="G107" s="24"/>
      <c r="H107" s="36"/>
    </row>
    <row r="108" spans="1:8" ht="12.75" customHeight="1">
      <c r="A108" s="22">
        <v>43041</v>
      </c>
      <c r="B108" s="22"/>
      <c r="C108" s="26">
        <f>ROUND(2.76,5)</f>
        <v>2.76</v>
      </c>
      <c r="D108" s="26">
        <f>F108</f>
        <v>132.44919</v>
      </c>
      <c r="E108" s="26">
        <f>F108</f>
        <v>132.44919</v>
      </c>
      <c r="F108" s="26">
        <f>ROUND(132.44919,5)</f>
        <v>132.44919</v>
      </c>
      <c r="G108" s="24"/>
      <c r="H108" s="36"/>
    </row>
    <row r="109" spans="1:8" ht="12.75" customHeight="1">
      <c r="A109" s="22">
        <v>43132</v>
      </c>
      <c r="B109" s="22"/>
      <c r="C109" s="26">
        <f>ROUND(2.76,5)</f>
        <v>2.76</v>
      </c>
      <c r="D109" s="26">
        <f>F109</f>
        <v>135.13258</v>
      </c>
      <c r="E109" s="26">
        <f>F109</f>
        <v>135.13258</v>
      </c>
      <c r="F109" s="26">
        <f>ROUND(135.13258,5)</f>
        <v>135.13258</v>
      </c>
      <c r="G109" s="24"/>
      <c r="H109" s="36"/>
    </row>
    <row r="110" spans="1:8" ht="12.75" customHeight="1">
      <c r="A110" s="22">
        <v>43223</v>
      </c>
      <c r="B110" s="22"/>
      <c r="C110" s="26">
        <f>ROUND(2.76,5)</f>
        <v>2.76</v>
      </c>
      <c r="D110" s="26">
        <f>F110</f>
        <v>137.73297</v>
      </c>
      <c r="E110" s="26">
        <f>F110</f>
        <v>137.73297</v>
      </c>
      <c r="F110" s="26">
        <f>ROUND(137.73297,5)</f>
        <v>137.73297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ROUND(10.335,5)</f>
        <v>10.335</v>
      </c>
      <c r="D112" s="26">
        <f>F112</f>
        <v>10.38289</v>
      </c>
      <c r="E112" s="26">
        <f>F112</f>
        <v>10.38289</v>
      </c>
      <c r="F112" s="26">
        <f>ROUND(10.38289,5)</f>
        <v>10.38289</v>
      </c>
      <c r="G112" s="24"/>
      <c r="H112" s="36"/>
    </row>
    <row r="113" spans="1:8" ht="12.75" customHeight="1">
      <c r="A113" s="22">
        <v>42950</v>
      </c>
      <c r="B113" s="22"/>
      <c r="C113" s="26">
        <f>ROUND(10.335,5)</f>
        <v>10.335</v>
      </c>
      <c r="D113" s="26">
        <f>F113</f>
        <v>10.4593</v>
      </c>
      <c r="E113" s="26">
        <f>F113</f>
        <v>10.4593</v>
      </c>
      <c r="F113" s="26">
        <f>ROUND(10.4593,5)</f>
        <v>10.4593</v>
      </c>
      <c r="G113" s="24"/>
      <c r="H113" s="36"/>
    </row>
    <row r="114" spans="1:8" ht="12.75" customHeight="1">
      <c r="A114" s="22">
        <v>43041</v>
      </c>
      <c r="B114" s="22"/>
      <c r="C114" s="26">
        <f>ROUND(10.335,5)</f>
        <v>10.335</v>
      </c>
      <c r="D114" s="26">
        <f>F114</f>
        <v>10.53394</v>
      </c>
      <c r="E114" s="26">
        <f>F114</f>
        <v>10.53394</v>
      </c>
      <c r="F114" s="26">
        <f>ROUND(10.53394,5)</f>
        <v>10.53394</v>
      </c>
      <c r="G114" s="24"/>
      <c r="H114" s="36"/>
    </row>
    <row r="115" spans="1:8" ht="12.75" customHeight="1">
      <c r="A115" s="22">
        <v>43132</v>
      </c>
      <c r="B115" s="22"/>
      <c r="C115" s="26">
        <f>ROUND(10.335,5)</f>
        <v>10.335</v>
      </c>
      <c r="D115" s="26">
        <f>F115</f>
        <v>10.61191</v>
      </c>
      <c r="E115" s="26">
        <f>F115</f>
        <v>10.61191</v>
      </c>
      <c r="F115" s="26">
        <f>ROUND(10.61191,5)</f>
        <v>10.61191</v>
      </c>
      <c r="G115" s="24"/>
      <c r="H115" s="36"/>
    </row>
    <row r="116" spans="1:8" ht="12.75" customHeight="1">
      <c r="A116" s="22">
        <v>43223</v>
      </c>
      <c r="B116" s="22"/>
      <c r="C116" s="26">
        <f>ROUND(10.335,5)</f>
        <v>10.335</v>
      </c>
      <c r="D116" s="26">
        <f>F116</f>
        <v>10.69714</v>
      </c>
      <c r="E116" s="26">
        <f>F116</f>
        <v>10.69714</v>
      </c>
      <c r="F116" s="26">
        <f>ROUND(10.69714,5)</f>
        <v>10.69714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ROUND(10.48,5)</f>
        <v>10.48</v>
      </c>
      <c r="D118" s="26">
        <f>F118</f>
        <v>10.52947</v>
      </c>
      <c r="E118" s="26">
        <f>F118</f>
        <v>10.52947</v>
      </c>
      <c r="F118" s="26">
        <f>ROUND(10.52947,5)</f>
        <v>10.52947</v>
      </c>
      <c r="G118" s="24"/>
      <c r="H118" s="36"/>
    </row>
    <row r="119" spans="1:8" ht="12.75" customHeight="1">
      <c r="A119" s="22">
        <v>42950</v>
      </c>
      <c r="B119" s="22"/>
      <c r="C119" s="26">
        <f>ROUND(10.48,5)</f>
        <v>10.48</v>
      </c>
      <c r="D119" s="26">
        <f>F119</f>
        <v>10.60455</v>
      </c>
      <c r="E119" s="26">
        <f>F119</f>
        <v>10.60455</v>
      </c>
      <c r="F119" s="26">
        <f>ROUND(10.60455,5)</f>
        <v>10.60455</v>
      </c>
      <c r="G119" s="24"/>
      <c r="H119" s="36"/>
    </row>
    <row r="120" spans="1:8" ht="12.75" customHeight="1">
      <c r="A120" s="22">
        <v>43041</v>
      </c>
      <c r="B120" s="22"/>
      <c r="C120" s="26">
        <f>ROUND(10.48,5)</f>
        <v>10.48</v>
      </c>
      <c r="D120" s="26">
        <f>F120</f>
        <v>10.67692</v>
      </c>
      <c r="E120" s="26">
        <f>F120</f>
        <v>10.67692</v>
      </c>
      <c r="F120" s="26">
        <f>ROUND(10.67692,5)</f>
        <v>10.67692</v>
      </c>
      <c r="G120" s="24"/>
      <c r="H120" s="36"/>
    </row>
    <row r="121" spans="1:8" ht="12.75" customHeight="1">
      <c r="A121" s="22">
        <v>43132</v>
      </c>
      <c r="B121" s="22"/>
      <c r="C121" s="26">
        <f>ROUND(10.48,5)</f>
        <v>10.48</v>
      </c>
      <c r="D121" s="26">
        <f>F121</f>
        <v>10.74982</v>
      </c>
      <c r="E121" s="26">
        <f>F121</f>
        <v>10.74982</v>
      </c>
      <c r="F121" s="26">
        <f>ROUND(10.74982,5)</f>
        <v>10.74982</v>
      </c>
      <c r="G121" s="24"/>
      <c r="H121" s="36"/>
    </row>
    <row r="122" spans="1:8" ht="12.75" customHeight="1">
      <c r="A122" s="22">
        <v>43223</v>
      </c>
      <c r="B122" s="22"/>
      <c r="C122" s="26">
        <f>ROUND(10.48,5)</f>
        <v>10.48</v>
      </c>
      <c r="D122" s="26">
        <f>F122</f>
        <v>10.83341</v>
      </c>
      <c r="E122" s="26">
        <f>F122</f>
        <v>10.83341</v>
      </c>
      <c r="F122" s="26">
        <f>ROUND(10.83341,5)</f>
        <v>10.83341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ROUND(8.18,5)</f>
        <v>8.18</v>
      </c>
      <c r="D124" s="26">
        <f>F124</f>
        <v>8.19626</v>
      </c>
      <c r="E124" s="26">
        <f>F124</f>
        <v>8.19626</v>
      </c>
      <c r="F124" s="26">
        <f>ROUND(8.19626,5)</f>
        <v>8.19626</v>
      </c>
      <c r="G124" s="24"/>
      <c r="H124" s="36"/>
    </row>
    <row r="125" spans="1:8" ht="12.75" customHeight="1">
      <c r="A125" s="22">
        <v>42950</v>
      </c>
      <c r="B125" s="22"/>
      <c r="C125" s="26">
        <f>ROUND(8.18,5)</f>
        <v>8.18</v>
      </c>
      <c r="D125" s="26">
        <f>F125</f>
        <v>8.2176</v>
      </c>
      <c r="E125" s="26">
        <f>F125</f>
        <v>8.2176</v>
      </c>
      <c r="F125" s="26">
        <f>ROUND(8.2176,5)</f>
        <v>8.2176</v>
      </c>
      <c r="G125" s="24"/>
      <c r="H125" s="36"/>
    </row>
    <row r="126" spans="1:8" ht="12.75" customHeight="1">
      <c r="A126" s="22">
        <v>43041</v>
      </c>
      <c r="B126" s="22"/>
      <c r="C126" s="26">
        <f>ROUND(8.18,5)</f>
        <v>8.18</v>
      </c>
      <c r="D126" s="26">
        <f>F126</f>
        <v>8.23242</v>
      </c>
      <c r="E126" s="26">
        <f>F126</f>
        <v>8.23242</v>
      </c>
      <c r="F126" s="26">
        <f>ROUND(8.23242,5)</f>
        <v>8.23242</v>
      </c>
      <c r="G126" s="24"/>
      <c r="H126" s="36"/>
    </row>
    <row r="127" spans="1:8" ht="12.75" customHeight="1">
      <c r="A127" s="22">
        <v>43132</v>
      </c>
      <c r="B127" s="22"/>
      <c r="C127" s="26">
        <f>ROUND(8.18,5)</f>
        <v>8.18</v>
      </c>
      <c r="D127" s="26">
        <f>F127</f>
        <v>8.24666</v>
      </c>
      <c r="E127" s="26">
        <f>F127</f>
        <v>8.24666</v>
      </c>
      <c r="F127" s="26">
        <f>ROUND(8.24666,5)</f>
        <v>8.24666</v>
      </c>
      <c r="G127" s="24"/>
      <c r="H127" s="36"/>
    </row>
    <row r="128" spans="1:8" ht="12.75" customHeight="1">
      <c r="A128" s="22">
        <v>43223</v>
      </c>
      <c r="B128" s="22"/>
      <c r="C128" s="26">
        <f>ROUND(8.18,5)</f>
        <v>8.18</v>
      </c>
      <c r="D128" s="26">
        <f>F128</f>
        <v>8.27109</v>
      </c>
      <c r="E128" s="26">
        <f>F128</f>
        <v>8.27109</v>
      </c>
      <c r="F128" s="26">
        <f>ROUND(8.27109,5)</f>
        <v>8.27109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ROUND(9.33,5)</f>
        <v>9.33</v>
      </c>
      <c r="D130" s="26">
        <f>F130</f>
        <v>9.35859</v>
      </c>
      <c r="E130" s="26">
        <f>F130</f>
        <v>9.35859</v>
      </c>
      <c r="F130" s="26">
        <f>ROUND(9.35859,5)</f>
        <v>9.35859</v>
      </c>
      <c r="G130" s="24"/>
      <c r="H130" s="36"/>
    </row>
    <row r="131" spans="1:8" ht="12.75" customHeight="1">
      <c r="A131" s="22">
        <v>42950</v>
      </c>
      <c r="B131" s="22"/>
      <c r="C131" s="26">
        <f>ROUND(9.33,5)</f>
        <v>9.33</v>
      </c>
      <c r="D131" s="26">
        <f>F131</f>
        <v>9.40284</v>
      </c>
      <c r="E131" s="26">
        <f>F131</f>
        <v>9.40284</v>
      </c>
      <c r="F131" s="26">
        <f>ROUND(9.40284,5)</f>
        <v>9.40284</v>
      </c>
      <c r="G131" s="24"/>
      <c r="H131" s="36"/>
    </row>
    <row r="132" spans="1:8" ht="12.75" customHeight="1">
      <c r="A132" s="22">
        <v>43041</v>
      </c>
      <c r="B132" s="22"/>
      <c r="C132" s="26">
        <f>ROUND(9.33,5)</f>
        <v>9.33</v>
      </c>
      <c r="D132" s="26">
        <f>F132</f>
        <v>9.44443</v>
      </c>
      <c r="E132" s="26">
        <f>F132</f>
        <v>9.44443</v>
      </c>
      <c r="F132" s="26">
        <f>ROUND(9.44443,5)</f>
        <v>9.44443</v>
      </c>
      <c r="G132" s="24"/>
      <c r="H132" s="36"/>
    </row>
    <row r="133" spans="1:8" ht="12.75" customHeight="1">
      <c r="A133" s="22">
        <v>43132</v>
      </c>
      <c r="B133" s="22"/>
      <c r="C133" s="26">
        <f>ROUND(9.33,5)</f>
        <v>9.33</v>
      </c>
      <c r="D133" s="26">
        <f>F133</f>
        <v>9.48712</v>
      </c>
      <c r="E133" s="26">
        <f>F133</f>
        <v>9.48712</v>
      </c>
      <c r="F133" s="26">
        <f>ROUND(9.48712,5)</f>
        <v>9.48712</v>
      </c>
      <c r="G133" s="24"/>
      <c r="H133" s="36"/>
    </row>
    <row r="134" spans="1:8" ht="12.75" customHeight="1">
      <c r="A134" s="22">
        <v>43223</v>
      </c>
      <c r="B134" s="22"/>
      <c r="C134" s="26">
        <f>ROUND(9.33,5)</f>
        <v>9.33</v>
      </c>
      <c r="D134" s="26">
        <f>F134</f>
        <v>9.53469</v>
      </c>
      <c r="E134" s="26">
        <f>F134</f>
        <v>9.53469</v>
      </c>
      <c r="F134" s="26">
        <f>ROUND(9.53469,5)</f>
        <v>9.53469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ROUND(8.65,5)</f>
        <v>8.65</v>
      </c>
      <c r="D136" s="26">
        <f>F136</f>
        <v>8.67633</v>
      </c>
      <c r="E136" s="26">
        <f>F136</f>
        <v>8.67633</v>
      </c>
      <c r="F136" s="26">
        <f>ROUND(8.67633,5)</f>
        <v>8.67633</v>
      </c>
      <c r="G136" s="24"/>
      <c r="H136" s="36"/>
    </row>
    <row r="137" spans="1:8" ht="12.75" customHeight="1">
      <c r="A137" s="22">
        <v>42950</v>
      </c>
      <c r="B137" s="22"/>
      <c r="C137" s="26">
        <f>ROUND(8.65,5)</f>
        <v>8.65</v>
      </c>
      <c r="D137" s="26">
        <f>F137</f>
        <v>8.7141</v>
      </c>
      <c r="E137" s="26">
        <f>F137</f>
        <v>8.7141</v>
      </c>
      <c r="F137" s="26">
        <f>ROUND(8.7141,5)</f>
        <v>8.7141</v>
      </c>
      <c r="G137" s="24"/>
      <c r="H137" s="36"/>
    </row>
    <row r="138" spans="1:8" ht="12.75" customHeight="1">
      <c r="A138" s="22">
        <v>43041</v>
      </c>
      <c r="B138" s="22"/>
      <c r="C138" s="26">
        <f>ROUND(8.65,5)</f>
        <v>8.65</v>
      </c>
      <c r="D138" s="26">
        <f>F138</f>
        <v>8.74289</v>
      </c>
      <c r="E138" s="26">
        <f>F138</f>
        <v>8.74289</v>
      </c>
      <c r="F138" s="26">
        <f>ROUND(8.74289,5)</f>
        <v>8.74289</v>
      </c>
      <c r="G138" s="24"/>
      <c r="H138" s="36"/>
    </row>
    <row r="139" spans="1:8" ht="12.75" customHeight="1">
      <c r="A139" s="22">
        <v>43132</v>
      </c>
      <c r="B139" s="22"/>
      <c r="C139" s="26">
        <f>ROUND(8.65,5)</f>
        <v>8.65</v>
      </c>
      <c r="D139" s="26">
        <f>F139</f>
        <v>8.77146</v>
      </c>
      <c r="E139" s="26">
        <f>F139</f>
        <v>8.77146</v>
      </c>
      <c r="F139" s="26">
        <f>ROUND(8.77146,5)</f>
        <v>8.77146</v>
      </c>
      <c r="G139" s="24"/>
      <c r="H139" s="36"/>
    </row>
    <row r="140" spans="1:8" ht="12.75" customHeight="1">
      <c r="A140" s="22">
        <v>43223</v>
      </c>
      <c r="B140" s="22"/>
      <c r="C140" s="26">
        <f>ROUND(8.65,5)</f>
        <v>8.65</v>
      </c>
      <c r="D140" s="26">
        <f>F140</f>
        <v>8.81345</v>
      </c>
      <c r="E140" s="26">
        <f>F140</f>
        <v>8.81345</v>
      </c>
      <c r="F140" s="26">
        <f>ROUND(8.81345,5)</f>
        <v>8.81345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ROUND(2.075,5)</f>
        <v>2.075</v>
      </c>
      <c r="D142" s="26">
        <f>F142</f>
        <v>301.24648</v>
      </c>
      <c r="E142" s="26">
        <f>F142</f>
        <v>301.24648</v>
      </c>
      <c r="F142" s="26">
        <f>ROUND(301.24648,5)</f>
        <v>301.24648</v>
      </c>
      <c r="G142" s="24"/>
      <c r="H142" s="36"/>
    </row>
    <row r="143" spans="1:8" ht="12.75" customHeight="1">
      <c r="A143" s="22">
        <v>42950</v>
      </c>
      <c r="B143" s="22"/>
      <c r="C143" s="26">
        <f>ROUND(2.075,5)</f>
        <v>2.075</v>
      </c>
      <c r="D143" s="26">
        <f>F143</f>
        <v>300.11488</v>
      </c>
      <c r="E143" s="26">
        <f>F143</f>
        <v>300.11488</v>
      </c>
      <c r="F143" s="26">
        <f>ROUND(300.11488,5)</f>
        <v>300.11488</v>
      </c>
      <c r="G143" s="24"/>
      <c r="H143" s="36"/>
    </row>
    <row r="144" spans="1:8" ht="12.75" customHeight="1">
      <c r="A144" s="22">
        <v>43041</v>
      </c>
      <c r="B144" s="22"/>
      <c r="C144" s="26">
        <f>ROUND(2.075,5)</f>
        <v>2.075</v>
      </c>
      <c r="D144" s="26">
        <f>F144</f>
        <v>306.10418</v>
      </c>
      <c r="E144" s="26">
        <f>F144</f>
        <v>306.10418</v>
      </c>
      <c r="F144" s="26">
        <f>ROUND(306.10418,5)</f>
        <v>306.10418</v>
      </c>
      <c r="G144" s="24"/>
      <c r="H144" s="36"/>
    </row>
    <row r="145" spans="1:8" ht="12.75" customHeight="1">
      <c r="A145" s="22">
        <v>43132</v>
      </c>
      <c r="B145" s="22"/>
      <c r="C145" s="26">
        <f>ROUND(2.075,5)</f>
        <v>2.075</v>
      </c>
      <c r="D145" s="26">
        <f>F145</f>
        <v>305.15479</v>
      </c>
      <c r="E145" s="26">
        <f>F145</f>
        <v>305.15479</v>
      </c>
      <c r="F145" s="26">
        <f>ROUND(305.15479,5)</f>
        <v>305.15479</v>
      </c>
      <c r="G145" s="24"/>
      <c r="H145" s="36"/>
    </row>
    <row r="146" spans="1:8" ht="12.75" customHeight="1">
      <c r="A146" s="22">
        <v>43223</v>
      </c>
      <c r="B146" s="22"/>
      <c r="C146" s="26">
        <f>ROUND(2.075,5)</f>
        <v>2.075</v>
      </c>
      <c r="D146" s="26">
        <f>F146</f>
        <v>311.02257</v>
      </c>
      <c r="E146" s="26">
        <f>F146</f>
        <v>311.02257</v>
      </c>
      <c r="F146" s="26">
        <f>ROUND(311.02257,5)</f>
        <v>311.02257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ROUND(2.14,5)</f>
        <v>2.14</v>
      </c>
      <c r="D148" s="26">
        <f>F148</f>
        <v>247.5661</v>
      </c>
      <c r="E148" s="26">
        <f>F148</f>
        <v>247.5661</v>
      </c>
      <c r="F148" s="26">
        <f>ROUND(247.5661,5)</f>
        <v>247.5661</v>
      </c>
      <c r="G148" s="24"/>
      <c r="H148" s="36"/>
    </row>
    <row r="149" spans="1:8" ht="12.75" customHeight="1">
      <c r="A149" s="22">
        <v>42950</v>
      </c>
      <c r="B149" s="22"/>
      <c r="C149" s="26">
        <f>ROUND(2.14,5)</f>
        <v>2.14</v>
      </c>
      <c r="D149" s="26">
        <f>F149</f>
        <v>248.65679</v>
      </c>
      <c r="E149" s="26">
        <f>F149</f>
        <v>248.65679</v>
      </c>
      <c r="F149" s="26">
        <f>ROUND(248.65679,5)</f>
        <v>248.65679</v>
      </c>
      <c r="G149" s="24"/>
      <c r="H149" s="36"/>
    </row>
    <row r="150" spans="1:8" ht="12.75" customHeight="1">
      <c r="A150" s="22">
        <v>43041</v>
      </c>
      <c r="B150" s="22"/>
      <c r="C150" s="26">
        <f>ROUND(2.14,5)</f>
        <v>2.14</v>
      </c>
      <c r="D150" s="26">
        <f>F150</f>
        <v>253.61903</v>
      </c>
      <c r="E150" s="26">
        <f>F150</f>
        <v>253.61903</v>
      </c>
      <c r="F150" s="26">
        <f>ROUND(253.61903,5)</f>
        <v>253.61903</v>
      </c>
      <c r="G150" s="24"/>
      <c r="H150" s="36"/>
    </row>
    <row r="151" spans="1:8" ht="12.75" customHeight="1">
      <c r="A151" s="22">
        <v>43132</v>
      </c>
      <c r="B151" s="22"/>
      <c r="C151" s="26">
        <f>ROUND(2.14,5)</f>
        <v>2.14</v>
      </c>
      <c r="D151" s="26">
        <f>F151</f>
        <v>254.95911</v>
      </c>
      <c r="E151" s="26">
        <f>F151</f>
        <v>254.95911</v>
      </c>
      <c r="F151" s="26">
        <f>ROUND(254.95911,5)</f>
        <v>254.95911</v>
      </c>
      <c r="G151" s="24"/>
      <c r="H151" s="36"/>
    </row>
    <row r="152" spans="1:8" ht="12.75" customHeight="1">
      <c r="A152" s="22">
        <v>43223</v>
      </c>
      <c r="B152" s="22"/>
      <c r="C152" s="26">
        <f>ROUND(2.14,5)</f>
        <v>2.14</v>
      </c>
      <c r="D152" s="26">
        <f>F152</f>
        <v>259.86412</v>
      </c>
      <c r="E152" s="26">
        <f>F152</f>
        <v>259.86412</v>
      </c>
      <c r="F152" s="26">
        <f>ROUND(259.86412,5)</f>
        <v>259.86412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ROUND(7.315,5)</f>
        <v>7.315</v>
      </c>
      <c r="D154" s="26">
        <f>F154</f>
        <v>7.05726</v>
      </c>
      <c r="E154" s="26">
        <f>F154</f>
        <v>7.05726</v>
      </c>
      <c r="F154" s="26">
        <f>ROUND(7.05726,5)</f>
        <v>7.05726</v>
      </c>
      <c r="G154" s="24"/>
      <c r="H154" s="36"/>
    </row>
    <row r="155" spans="1:8" ht="12.75" customHeight="1">
      <c r="A155" s="22">
        <v>42950</v>
      </c>
      <c r="B155" s="22"/>
      <c r="C155" s="26">
        <f>ROUND(7.315,5)</f>
        <v>7.315</v>
      </c>
      <c r="D155" s="26">
        <f>F155</f>
        <v>5.47767</v>
      </c>
      <c r="E155" s="26">
        <f>F155</f>
        <v>5.47767</v>
      </c>
      <c r="F155" s="26">
        <f>ROUND(5.47767,5)</f>
        <v>5.47767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6">
        <f>ROUND(7.44,5)</f>
        <v>7.44</v>
      </c>
      <c r="D157" s="26">
        <f>F157</f>
        <v>7.42322</v>
      </c>
      <c r="E157" s="26">
        <f>F157</f>
        <v>7.42322</v>
      </c>
      <c r="F157" s="26">
        <f>ROUND(7.42322,5)</f>
        <v>7.42322</v>
      </c>
      <c r="G157" s="24"/>
      <c r="H157" s="36"/>
    </row>
    <row r="158" spans="1:8" ht="12.75" customHeight="1">
      <c r="A158" s="22">
        <v>42950</v>
      </c>
      <c r="B158" s="22"/>
      <c r="C158" s="26">
        <f>ROUND(7.44,5)</f>
        <v>7.44</v>
      </c>
      <c r="D158" s="26">
        <f>F158</f>
        <v>7.36062</v>
      </c>
      <c r="E158" s="26">
        <f>F158</f>
        <v>7.36062</v>
      </c>
      <c r="F158" s="26">
        <f>ROUND(7.36062,5)</f>
        <v>7.36062</v>
      </c>
      <c r="G158" s="24"/>
      <c r="H158" s="36"/>
    </row>
    <row r="159" spans="1:8" ht="12.75" customHeight="1">
      <c r="A159" s="22">
        <v>43041</v>
      </c>
      <c r="B159" s="22"/>
      <c r="C159" s="26">
        <f>ROUND(7.44,5)</f>
        <v>7.44</v>
      </c>
      <c r="D159" s="26">
        <f>F159</f>
        <v>7.20767</v>
      </c>
      <c r="E159" s="26">
        <f>F159</f>
        <v>7.20767</v>
      </c>
      <c r="F159" s="26">
        <f>ROUND(7.20767,5)</f>
        <v>7.20767</v>
      </c>
      <c r="G159" s="24"/>
      <c r="H159" s="36"/>
    </row>
    <row r="160" spans="1:8" ht="12.75" customHeight="1">
      <c r="A160" s="22">
        <v>43132</v>
      </c>
      <c r="B160" s="22"/>
      <c r="C160" s="26">
        <f>ROUND(7.44,5)</f>
        <v>7.44</v>
      </c>
      <c r="D160" s="26">
        <f>F160</f>
        <v>6.95257</v>
      </c>
      <c r="E160" s="26">
        <f>F160</f>
        <v>6.95257</v>
      </c>
      <c r="F160" s="26">
        <f>ROUND(6.95257,5)</f>
        <v>6.95257</v>
      </c>
      <c r="G160" s="24"/>
      <c r="H160" s="36"/>
    </row>
    <row r="161" spans="1:8" ht="12.75" customHeight="1">
      <c r="A161" s="22">
        <v>43223</v>
      </c>
      <c r="B161" s="22"/>
      <c r="C161" s="26">
        <f>ROUND(7.44,5)</f>
        <v>7.44</v>
      </c>
      <c r="D161" s="26">
        <f>F161</f>
        <v>6.60125</v>
      </c>
      <c r="E161" s="26">
        <f>F161</f>
        <v>6.60125</v>
      </c>
      <c r="F161" s="26">
        <f>ROUND(6.60125,5)</f>
        <v>6.60125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6">
        <f>ROUND(7.64,5)</f>
        <v>7.64</v>
      </c>
      <c r="D163" s="26">
        <f>F163</f>
        <v>7.64525</v>
      </c>
      <c r="E163" s="26">
        <f>F163</f>
        <v>7.64525</v>
      </c>
      <c r="F163" s="26">
        <f>ROUND(7.64525,5)</f>
        <v>7.64525</v>
      </c>
      <c r="G163" s="24"/>
      <c r="H163" s="36"/>
    </row>
    <row r="164" spans="1:8" ht="12.75" customHeight="1">
      <c r="A164" s="22">
        <v>42950</v>
      </c>
      <c r="B164" s="22"/>
      <c r="C164" s="26">
        <f>ROUND(7.64,5)</f>
        <v>7.64</v>
      </c>
      <c r="D164" s="26">
        <f>F164</f>
        <v>7.6374</v>
      </c>
      <c r="E164" s="26">
        <f>F164</f>
        <v>7.6374</v>
      </c>
      <c r="F164" s="26">
        <f>ROUND(7.6374,5)</f>
        <v>7.6374</v>
      </c>
      <c r="G164" s="24"/>
      <c r="H164" s="36"/>
    </row>
    <row r="165" spans="1:8" ht="12.75" customHeight="1">
      <c r="A165" s="22">
        <v>43041</v>
      </c>
      <c r="B165" s="22"/>
      <c r="C165" s="26">
        <f>ROUND(7.64,5)</f>
        <v>7.64</v>
      </c>
      <c r="D165" s="26">
        <f>F165</f>
        <v>7.58553</v>
      </c>
      <c r="E165" s="26">
        <f>F165</f>
        <v>7.58553</v>
      </c>
      <c r="F165" s="26">
        <f>ROUND(7.58553,5)</f>
        <v>7.58553</v>
      </c>
      <c r="G165" s="24"/>
      <c r="H165" s="36"/>
    </row>
    <row r="166" spans="1:8" ht="12.75" customHeight="1">
      <c r="A166" s="22">
        <v>43132</v>
      </c>
      <c r="B166" s="22"/>
      <c r="C166" s="26">
        <f>ROUND(7.64,5)</f>
        <v>7.64</v>
      </c>
      <c r="D166" s="26">
        <f>F166</f>
        <v>7.514</v>
      </c>
      <c r="E166" s="26">
        <f>F166</f>
        <v>7.514</v>
      </c>
      <c r="F166" s="26">
        <f>ROUND(7.514,5)</f>
        <v>7.514</v>
      </c>
      <c r="G166" s="24"/>
      <c r="H166" s="36"/>
    </row>
    <row r="167" spans="1:8" ht="12.75" customHeight="1">
      <c r="A167" s="22">
        <v>43223</v>
      </c>
      <c r="B167" s="22"/>
      <c r="C167" s="26">
        <f>ROUND(7.64,5)</f>
        <v>7.64</v>
      </c>
      <c r="D167" s="26">
        <f>F167</f>
        <v>7.47558</v>
      </c>
      <c r="E167" s="26">
        <f>F167</f>
        <v>7.47558</v>
      </c>
      <c r="F167" s="26">
        <f>ROUND(7.47558,5)</f>
        <v>7.47558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6">
        <f>ROUND(7.8,5)</f>
        <v>7.8</v>
      </c>
      <c r="D169" s="26">
        <f>F169</f>
        <v>7.80777</v>
      </c>
      <c r="E169" s="26">
        <f>F169</f>
        <v>7.80777</v>
      </c>
      <c r="F169" s="26">
        <f>ROUND(7.80777,5)</f>
        <v>7.80777</v>
      </c>
      <c r="G169" s="24"/>
      <c r="H169" s="36"/>
    </row>
    <row r="170" spans="1:8" ht="12.75" customHeight="1">
      <c r="A170" s="22">
        <v>42950</v>
      </c>
      <c r="B170" s="22"/>
      <c r="C170" s="26">
        <f>ROUND(7.8,5)</f>
        <v>7.8</v>
      </c>
      <c r="D170" s="26">
        <f>F170</f>
        <v>7.81081</v>
      </c>
      <c r="E170" s="26">
        <f>F170</f>
        <v>7.81081</v>
      </c>
      <c r="F170" s="26">
        <f>ROUND(7.81081,5)</f>
        <v>7.81081</v>
      </c>
      <c r="G170" s="24"/>
      <c r="H170" s="36"/>
    </row>
    <row r="171" spans="1:8" ht="12.75" customHeight="1">
      <c r="A171" s="22">
        <v>43041</v>
      </c>
      <c r="B171" s="22"/>
      <c r="C171" s="26">
        <f>ROUND(7.8,5)</f>
        <v>7.8</v>
      </c>
      <c r="D171" s="26">
        <f>F171</f>
        <v>7.79539</v>
      </c>
      <c r="E171" s="26">
        <f>F171</f>
        <v>7.79539</v>
      </c>
      <c r="F171" s="26">
        <f>ROUND(7.79539,5)</f>
        <v>7.79539</v>
      </c>
      <c r="G171" s="24"/>
      <c r="H171" s="36"/>
    </row>
    <row r="172" spans="1:8" ht="12.75" customHeight="1">
      <c r="A172" s="22">
        <v>43132</v>
      </c>
      <c r="B172" s="22"/>
      <c r="C172" s="26">
        <f>ROUND(7.8,5)</f>
        <v>7.8</v>
      </c>
      <c r="D172" s="26">
        <f>F172</f>
        <v>7.77335</v>
      </c>
      <c r="E172" s="26">
        <f>F172</f>
        <v>7.77335</v>
      </c>
      <c r="F172" s="26">
        <f>ROUND(7.77335,5)</f>
        <v>7.77335</v>
      </c>
      <c r="G172" s="24"/>
      <c r="H172" s="36"/>
    </row>
    <row r="173" spans="1:8" ht="12.75" customHeight="1">
      <c r="A173" s="22">
        <v>43223</v>
      </c>
      <c r="B173" s="22"/>
      <c r="C173" s="26">
        <f>ROUND(7.8,5)</f>
        <v>7.8</v>
      </c>
      <c r="D173" s="26">
        <f>F173</f>
        <v>7.76883</v>
      </c>
      <c r="E173" s="26">
        <f>F173</f>
        <v>7.76883</v>
      </c>
      <c r="F173" s="26">
        <f>ROUND(7.76883,5)</f>
        <v>7.76883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6">
        <f>ROUND(9.315,5)</f>
        <v>9.315</v>
      </c>
      <c r="D175" s="26">
        <f>F175</f>
        <v>9.342</v>
      </c>
      <c r="E175" s="26">
        <f>F175</f>
        <v>9.342</v>
      </c>
      <c r="F175" s="26">
        <f>ROUND(9.342,5)</f>
        <v>9.342</v>
      </c>
      <c r="G175" s="24"/>
      <c r="H175" s="36"/>
    </row>
    <row r="176" spans="1:8" ht="12.75" customHeight="1">
      <c r="A176" s="22">
        <v>42950</v>
      </c>
      <c r="B176" s="22"/>
      <c r="C176" s="26">
        <f>ROUND(9.315,5)</f>
        <v>9.315</v>
      </c>
      <c r="D176" s="26">
        <f>F176</f>
        <v>9.3827</v>
      </c>
      <c r="E176" s="26">
        <f>F176</f>
        <v>9.3827</v>
      </c>
      <c r="F176" s="26">
        <f>ROUND(9.3827,5)</f>
        <v>9.3827</v>
      </c>
      <c r="G176" s="24"/>
      <c r="H176" s="36"/>
    </row>
    <row r="177" spans="1:8" ht="12.75" customHeight="1">
      <c r="A177" s="22">
        <v>43041</v>
      </c>
      <c r="B177" s="22"/>
      <c r="C177" s="26">
        <f>ROUND(9.315,5)</f>
        <v>9.315</v>
      </c>
      <c r="D177" s="26">
        <f>F177</f>
        <v>9.41898</v>
      </c>
      <c r="E177" s="26">
        <f>F177</f>
        <v>9.41898</v>
      </c>
      <c r="F177" s="26">
        <f>ROUND(9.41898,5)</f>
        <v>9.41898</v>
      </c>
      <c r="G177" s="24"/>
      <c r="H177" s="36"/>
    </row>
    <row r="178" spans="1:8" ht="12.75" customHeight="1">
      <c r="A178" s="22">
        <v>43132</v>
      </c>
      <c r="B178" s="22"/>
      <c r="C178" s="26">
        <f>ROUND(9.315,5)</f>
        <v>9.315</v>
      </c>
      <c r="D178" s="26">
        <f>F178</f>
        <v>9.4552</v>
      </c>
      <c r="E178" s="26">
        <f>F178</f>
        <v>9.4552</v>
      </c>
      <c r="F178" s="26">
        <f>ROUND(9.4552,5)</f>
        <v>9.4552</v>
      </c>
      <c r="G178" s="24"/>
      <c r="H178" s="36"/>
    </row>
    <row r="179" spans="1:8" ht="12.75" customHeight="1">
      <c r="A179" s="22">
        <v>43223</v>
      </c>
      <c r="B179" s="22"/>
      <c r="C179" s="26">
        <f>ROUND(9.315,5)</f>
        <v>9.315</v>
      </c>
      <c r="D179" s="26">
        <f>F179</f>
        <v>9.49872</v>
      </c>
      <c r="E179" s="26">
        <f>F179</f>
        <v>9.49872</v>
      </c>
      <c r="F179" s="26">
        <f>ROUND(9.49872,5)</f>
        <v>9.49872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6">
        <f>ROUND(2.1,5)</f>
        <v>2.1</v>
      </c>
      <c r="D181" s="26">
        <f>F181</f>
        <v>187.17893</v>
      </c>
      <c r="E181" s="26">
        <f>F181</f>
        <v>187.17893</v>
      </c>
      <c r="F181" s="26">
        <f>ROUND(187.17893,5)</f>
        <v>187.17893</v>
      </c>
      <c r="G181" s="24"/>
      <c r="H181" s="36"/>
    </row>
    <row r="182" spans="1:8" ht="12.75" customHeight="1">
      <c r="A182" s="22">
        <v>42950</v>
      </c>
      <c r="B182" s="22"/>
      <c r="C182" s="26">
        <f>ROUND(2.1,5)</f>
        <v>2.1</v>
      </c>
      <c r="D182" s="26">
        <f>F182</f>
        <v>190.79585</v>
      </c>
      <c r="E182" s="26">
        <f>F182</f>
        <v>190.79585</v>
      </c>
      <c r="F182" s="26">
        <f>ROUND(190.79585,5)</f>
        <v>190.79585</v>
      </c>
      <c r="G182" s="24"/>
      <c r="H182" s="36"/>
    </row>
    <row r="183" spans="1:8" ht="12.75" customHeight="1">
      <c r="A183" s="22">
        <v>43041</v>
      </c>
      <c r="B183" s="22"/>
      <c r="C183" s="26">
        <f>ROUND(2.1,5)</f>
        <v>2.1</v>
      </c>
      <c r="D183" s="26">
        <f>F183</f>
        <v>192.1714</v>
      </c>
      <c r="E183" s="26">
        <f>F183</f>
        <v>192.1714</v>
      </c>
      <c r="F183" s="26">
        <f>ROUND(192.1714,5)</f>
        <v>192.1714</v>
      </c>
      <c r="G183" s="24"/>
      <c r="H183" s="36"/>
    </row>
    <row r="184" spans="1:8" ht="12.75" customHeight="1">
      <c r="A184" s="22">
        <v>43132</v>
      </c>
      <c r="B184" s="22"/>
      <c r="C184" s="26">
        <f>ROUND(2.1,5)</f>
        <v>2.1</v>
      </c>
      <c r="D184" s="26">
        <f>F184</f>
        <v>196.06478</v>
      </c>
      <c r="E184" s="26">
        <f>F184</f>
        <v>196.06478</v>
      </c>
      <c r="F184" s="26">
        <f>ROUND(196.06478,5)</f>
        <v>196.06478</v>
      </c>
      <c r="G184" s="24"/>
      <c r="H184" s="36"/>
    </row>
    <row r="185" spans="1:8" ht="12.75" customHeight="1">
      <c r="A185" s="22">
        <v>43223</v>
      </c>
      <c r="B185" s="22"/>
      <c r="C185" s="26">
        <f>ROUND(2.1,5)</f>
        <v>2.1</v>
      </c>
      <c r="D185" s="26">
        <f>F185</f>
        <v>199.83834</v>
      </c>
      <c r="E185" s="26">
        <f>F185</f>
        <v>199.83834</v>
      </c>
      <c r="F185" s="26">
        <f>ROUND(199.83834,5)</f>
        <v>199.83834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6">
        <f>ROUND(2.045,5)</f>
        <v>2.045</v>
      </c>
      <c r="D187" s="26">
        <f>F187</f>
        <v>149.23968</v>
      </c>
      <c r="E187" s="26">
        <f>F187</f>
        <v>149.23968</v>
      </c>
      <c r="F187" s="26">
        <f>ROUND(149.23968,5)</f>
        <v>149.23968</v>
      </c>
      <c r="G187" s="24"/>
      <c r="H187" s="36"/>
    </row>
    <row r="188" spans="1:8" ht="12.75" customHeight="1">
      <c r="A188" s="22">
        <v>42950</v>
      </c>
      <c r="B188" s="22"/>
      <c r="C188" s="26">
        <f>ROUND(2.045,5)</f>
        <v>2.045</v>
      </c>
      <c r="D188" s="26">
        <f>F188</f>
        <v>150.0736</v>
      </c>
      <c r="E188" s="26">
        <f>F188</f>
        <v>150.0736</v>
      </c>
      <c r="F188" s="26">
        <f>ROUND(150.0736,5)</f>
        <v>150.0736</v>
      </c>
      <c r="G188" s="24"/>
      <c r="H188" s="36"/>
    </row>
    <row r="189" spans="1:8" ht="12.75" customHeight="1">
      <c r="A189" s="22">
        <v>43041</v>
      </c>
      <c r="B189" s="22"/>
      <c r="C189" s="26">
        <f>ROUND(2.045,5)</f>
        <v>2.045</v>
      </c>
      <c r="D189" s="26">
        <f>F189</f>
        <v>153.06866</v>
      </c>
      <c r="E189" s="26">
        <f>F189</f>
        <v>153.06866</v>
      </c>
      <c r="F189" s="26">
        <f>ROUND(153.06866,5)</f>
        <v>153.06866</v>
      </c>
      <c r="G189" s="24"/>
      <c r="H189" s="36"/>
    </row>
    <row r="190" spans="1:8" ht="12.75" customHeight="1">
      <c r="A190" s="22">
        <v>43132</v>
      </c>
      <c r="B190" s="22"/>
      <c r="C190" s="26">
        <f>ROUND(2.045,5)</f>
        <v>2.045</v>
      </c>
      <c r="D190" s="26">
        <f>F190</f>
        <v>156.10273</v>
      </c>
      <c r="E190" s="26">
        <f>F190</f>
        <v>156.10273</v>
      </c>
      <c r="F190" s="26">
        <f>ROUND(156.10273,5)</f>
        <v>156.10273</v>
      </c>
      <c r="G190" s="24"/>
      <c r="H190" s="36"/>
    </row>
    <row r="191" spans="1:8" ht="12.75" customHeight="1">
      <c r="A191" s="22">
        <v>43223</v>
      </c>
      <c r="B191" s="22"/>
      <c r="C191" s="26">
        <f>ROUND(2.045,5)</f>
        <v>2.045</v>
      </c>
      <c r="D191" s="26">
        <f>F191</f>
        <v>159.10751</v>
      </c>
      <c r="E191" s="26">
        <f>F191</f>
        <v>159.10751</v>
      </c>
      <c r="F191" s="26">
        <f>ROUND(159.10751,5)</f>
        <v>159.10751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6">
        <f>ROUND(9.085,5)</f>
        <v>9.085</v>
      </c>
      <c r="D193" s="26">
        <f>F193</f>
        <v>9.1107</v>
      </c>
      <c r="E193" s="26">
        <f>F193</f>
        <v>9.1107</v>
      </c>
      <c r="F193" s="26">
        <f>ROUND(9.1107,5)</f>
        <v>9.1107</v>
      </c>
      <c r="G193" s="24"/>
      <c r="H193" s="36"/>
    </row>
    <row r="194" spans="1:8" ht="12.75" customHeight="1">
      <c r="A194" s="22">
        <v>42950</v>
      </c>
      <c r="B194" s="22"/>
      <c r="C194" s="26">
        <f>ROUND(9.085,5)</f>
        <v>9.085</v>
      </c>
      <c r="D194" s="26">
        <f>F194</f>
        <v>9.14999</v>
      </c>
      <c r="E194" s="26">
        <f>F194</f>
        <v>9.14999</v>
      </c>
      <c r="F194" s="26">
        <f>ROUND(9.14999,5)</f>
        <v>9.14999</v>
      </c>
      <c r="G194" s="24"/>
      <c r="H194" s="36"/>
    </row>
    <row r="195" spans="1:8" ht="12.75" customHeight="1">
      <c r="A195" s="22">
        <v>43041</v>
      </c>
      <c r="B195" s="22"/>
      <c r="C195" s="26">
        <f>ROUND(9.085,5)</f>
        <v>9.085</v>
      </c>
      <c r="D195" s="26">
        <f>F195</f>
        <v>9.18641</v>
      </c>
      <c r="E195" s="26">
        <f>F195</f>
        <v>9.18641</v>
      </c>
      <c r="F195" s="26">
        <f>ROUND(9.18641,5)</f>
        <v>9.18641</v>
      </c>
      <c r="G195" s="24"/>
      <c r="H195" s="36"/>
    </row>
    <row r="196" spans="1:8" ht="12.75" customHeight="1">
      <c r="A196" s="22">
        <v>43132</v>
      </c>
      <c r="B196" s="22"/>
      <c r="C196" s="26">
        <f>ROUND(9.085,5)</f>
        <v>9.085</v>
      </c>
      <c r="D196" s="26">
        <f>F196</f>
        <v>9.22373</v>
      </c>
      <c r="E196" s="26">
        <f>F196</f>
        <v>9.22373</v>
      </c>
      <c r="F196" s="26">
        <f>ROUND(9.22373,5)</f>
        <v>9.22373</v>
      </c>
      <c r="G196" s="24"/>
      <c r="H196" s="36"/>
    </row>
    <row r="197" spans="1:8" ht="12.75" customHeight="1">
      <c r="A197" s="22">
        <v>43223</v>
      </c>
      <c r="B197" s="22"/>
      <c r="C197" s="26">
        <f>ROUND(9.085,5)</f>
        <v>9.085</v>
      </c>
      <c r="D197" s="26">
        <f>F197</f>
        <v>9.26635</v>
      </c>
      <c r="E197" s="26">
        <f>F197</f>
        <v>9.26635</v>
      </c>
      <c r="F197" s="26">
        <f>ROUND(9.26635,5)</f>
        <v>9.26635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6">
        <f>ROUND(9.395,5)</f>
        <v>9.395</v>
      </c>
      <c r="D199" s="26">
        <f>F199</f>
        <v>9.42061</v>
      </c>
      <c r="E199" s="26">
        <f>F199</f>
        <v>9.42061</v>
      </c>
      <c r="F199" s="26">
        <f>ROUND(9.42061,5)</f>
        <v>9.42061</v>
      </c>
      <c r="G199" s="24"/>
      <c r="H199" s="36"/>
    </row>
    <row r="200" spans="1:8" ht="12.75" customHeight="1">
      <c r="A200" s="22">
        <v>42950</v>
      </c>
      <c r="B200" s="22"/>
      <c r="C200" s="26">
        <f>ROUND(9.395,5)</f>
        <v>9.395</v>
      </c>
      <c r="D200" s="26">
        <f>F200</f>
        <v>9.46012</v>
      </c>
      <c r="E200" s="26">
        <f>F200</f>
        <v>9.46012</v>
      </c>
      <c r="F200" s="26">
        <f>ROUND(9.46012,5)</f>
        <v>9.46012</v>
      </c>
      <c r="G200" s="24"/>
      <c r="H200" s="36"/>
    </row>
    <row r="201" spans="1:8" ht="12.75" customHeight="1">
      <c r="A201" s="22">
        <v>43041</v>
      </c>
      <c r="B201" s="22"/>
      <c r="C201" s="26">
        <f>ROUND(9.395,5)</f>
        <v>9.395</v>
      </c>
      <c r="D201" s="26">
        <f>F201</f>
        <v>9.49715</v>
      </c>
      <c r="E201" s="26">
        <f>F201</f>
        <v>9.49715</v>
      </c>
      <c r="F201" s="26">
        <f>ROUND(9.49715,5)</f>
        <v>9.49715</v>
      </c>
      <c r="G201" s="24"/>
      <c r="H201" s="36"/>
    </row>
    <row r="202" spans="1:8" ht="12.75" customHeight="1">
      <c r="A202" s="22">
        <v>43132</v>
      </c>
      <c r="B202" s="22"/>
      <c r="C202" s="26">
        <f>ROUND(9.395,5)</f>
        <v>9.395</v>
      </c>
      <c r="D202" s="26">
        <f>F202</f>
        <v>9.53491</v>
      </c>
      <c r="E202" s="26">
        <f>F202</f>
        <v>9.53491</v>
      </c>
      <c r="F202" s="26">
        <f>ROUND(9.53491,5)</f>
        <v>9.53491</v>
      </c>
      <c r="G202" s="24"/>
      <c r="H202" s="36"/>
    </row>
    <row r="203" spans="1:8" ht="12.75" customHeight="1">
      <c r="A203" s="22">
        <v>43223</v>
      </c>
      <c r="B203" s="22"/>
      <c r="C203" s="26">
        <f>ROUND(9.395,5)</f>
        <v>9.395</v>
      </c>
      <c r="D203" s="26">
        <f>F203</f>
        <v>9.57658</v>
      </c>
      <c r="E203" s="26">
        <f>F203</f>
        <v>9.57658</v>
      </c>
      <c r="F203" s="26">
        <f>ROUND(9.57658,5)</f>
        <v>9.57658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6">
        <f>ROUND(9.465,5)</f>
        <v>9.465</v>
      </c>
      <c r="D205" s="26">
        <f>F205</f>
        <v>9.49178</v>
      </c>
      <c r="E205" s="26">
        <f>F205</f>
        <v>9.49178</v>
      </c>
      <c r="F205" s="26">
        <f>ROUND(9.49178,5)</f>
        <v>9.49178</v>
      </c>
      <c r="G205" s="24"/>
      <c r="H205" s="36"/>
    </row>
    <row r="206" spans="1:8" ht="12.75" customHeight="1">
      <c r="A206" s="22">
        <v>42950</v>
      </c>
      <c r="B206" s="22"/>
      <c r="C206" s="26">
        <f>ROUND(9.465,5)</f>
        <v>9.465</v>
      </c>
      <c r="D206" s="26">
        <f>F206</f>
        <v>9.53325</v>
      </c>
      <c r="E206" s="26">
        <f>F206</f>
        <v>9.53325</v>
      </c>
      <c r="F206" s="26">
        <f>ROUND(9.53325,5)</f>
        <v>9.53325</v>
      </c>
      <c r="G206" s="24"/>
      <c r="H206" s="36"/>
    </row>
    <row r="207" spans="1:8" ht="12.75" customHeight="1">
      <c r="A207" s="22">
        <v>43041</v>
      </c>
      <c r="B207" s="22"/>
      <c r="C207" s="26">
        <f>ROUND(9.465,5)</f>
        <v>9.465</v>
      </c>
      <c r="D207" s="26">
        <f>F207</f>
        <v>9.57225</v>
      </c>
      <c r="E207" s="26">
        <f>F207</f>
        <v>9.57225</v>
      </c>
      <c r="F207" s="26">
        <f>ROUND(9.57225,5)</f>
        <v>9.57225</v>
      </c>
      <c r="G207" s="24"/>
      <c r="H207" s="36"/>
    </row>
    <row r="208" spans="1:8" ht="12.75" customHeight="1">
      <c r="A208" s="22">
        <v>43132</v>
      </c>
      <c r="B208" s="22"/>
      <c r="C208" s="26">
        <f>ROUND(9.465,5)</f>
        <v>9.465</v>
      </c>
      <c r="D208" s="26">
        <f>F208</f>
        <v>9.61209</v>
      </c>
      <c r="E208" s="26">
        <f>F208</f>
        <v>9.61209</v>
      </c>
      <c r="F208" s="26">
        <f>ROUND(9.61209,5)</f>
        <v>9.61209</v>
      </c>
      <c r="G208" s="24"/>
      <c r="H208" s="36"/>
    </row>
    <row r="209" spans="1:8" ht="12.75" customHeight="1">
      <c r="A209" s="22">
        <v>43223</v>
      </c>
      <c r="B209" s="22"/>
      <c r="C209" s="26">
        <f>ROUND(9.465,5)</f>
        <v>9.465</v>
      </c>
      <c r="D209" s="26">
        <f>F209</f>
        <v>9.65584</v>
      </c>
      <c r="E209" s="26">
        <f>F209</f>
        <v>9.65584</v>
      </c>
      <c r="F209" s="26">
        <f>ROUND(9.65584,5)</f>
        <v>9.65584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5">
        <f>ROUND(1.89188016887398,4)</f>
        <v>1.8919</v>
      </c>
      <c r="D211" s="25">
        <f>F211</f>
        <v>1.8988</v>
      </c>
      <c r="E211" s="25">
        <f>F211</f>
        <v>1.8988</v>
      </c>
      <c r="F211" s="25">
        <f>ROUND(1.8988,4)</f>
        <v>1.8988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42809</v>
      </c>
      <c r="B213" s="22"/>
      <c r="C213" s="25">
        <f>ROUND(13.8051368,4)</f>
        <v>13.8051</v>
      </c>
      <c r="D213" s="25">
        <f>F213</f>
        <v>13.8198</v>
      </c>
      <c r="E213" s="25">
        <f>F213</f>
        <v>13.8198</v>
      </c>
      <c r="F213" s="25">
        <f>ROUND(13.8198,4)</f>
        <v>13.8198</v>
      </c>
      <c r="G213" s="24"/>
      <c r="H213" s="36"/>
    </row>
    <row r="214" spans="1:8" ht="12.75" customHeight="1">
      <c r="A214" s="22">
        <v>42825</v>
      </c>
      <c r="B214" s="22"/>
      <c r="C214" s="25">
        <f>ROUND(13.8051368,4)</f>
        <v>13.8051</v>
      </c>
      <c r="D214" s="25">
        <f>F214</f>
        <v>13.8673</v>
      </c>
      <c r="E214" s="25">
        <f>F214</f>
        <v>13.8673</v>
      </c>
      <c r="F214" s="25">
        <f>ROUND(13.8673,4)</f>
        <v>13.8673</v>
      </c>
      <c r="G214" s="24"/>
      <c r="H214" s="36"/>
    </row>
    <row r="215" spans="1:8" ht="12.75" customHeight="1">
      <c r="A215" s="22">
        <v>42838</v>
      </c>
      <c r="B215" s="22"/>
      <c r="C215" s="25">
        <f>ROUND(13.8051368,4)</f>
        <v>13.8051</v>
      </c>
      <c r="D215" s="25">
        <f>F215</f>
        <v>13.9099</v>
      </c>
      <c r="E215" s="25">
        <f>F215</f>
        <v>13.9099</v>
      </c>
      <c r="F215" s="25">
        <f>ROUND(13.9099,4)</f>
        <v>13.9099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42825</v>
      </c>
      <c r="B217" s="22"/>
      <c r="C217" s="25">
        <f>ROUND(15.915926,4)</f>
        <v>15.9159</v>
      </c>
      <c r="D217" s="25">
        <f>F217</f>
        <v>15.9807</v>
      </c>
      <c r="E217" s="25">
        <f>F217</f>
        <v>15.9807</v>
      </c>
      <c r="F217" s="25">
        <f>ROUND(15.9807,4)</f>
        <v>15.9807</v>
      </c>
      <c r="G217" s="24"/>
      <c r="H217" s="36"/>
    </row>
    <row r="218" spans="1:8" ht="12.75" customHeight="1">
      <c r="A218" s="22">
        <v>42838</v>
      </c>
      <c r="B218" s="22"/>
      <c r="C218" s="25">
        <f>ROUND(15.915926,4)</f>
        <v>15.9159</v>
      </c>
      <c r="D218" s="25">
        <f>F218</f>
        <v>16.025</v>
      </c>
      <c r="E218" s="25">
        <f>F218</f>
        <v>16.025</v>
      </c>
      <c r="F218" s="25">
        <f>ROUND(16.025,4)</f>
        <v>16.025</v>
      </c>
      <c r="G218" s="24"/>
      <c r="H218" s="36"/>
    </row>
    <row r="219" spans="1:8" ht="12.75" customHeight="1">
      <c r="A219" s="22">
        <v>42850</v>
      </c>
      <c r="B219" s="22"/>
      <c r="C219" s="25">
        <f>ROUND(15.915926,4)</f>
        <v>15.9159</v>
      </c>
      <c r="D219" s="25">
        <f>F219</f>
        <v>16.0624</v>
      </c>
      <c r="E219" s="25">
        <f>F219</f>
        <v>16.0624</v>
      </c>
      <c r="F219" s="25">
        <f>ROUND(16.0624,4)</f>
        <v>16.0624</v>
      </c>
      <c r="G219" s="24"/>
      <c r="H219" s="36"/>
    </row>
    <row r="220" spans="1:8" ht="12.75" customHeight="1">
      <c r="A220" s="22">
        <v>42853</v>
      </c>
      <c r="B220" s="22"/>
      <c r="C220" s="25">
        <f>ROUND(15.915926,4)</f>
        <v>15.9159</v>
      </c>
      <c r="D220" s="25">
        <f>F220</f>
        <v>16.0717</v>
      </c>
      <c r="E220" s="25">
        <f>F220</f>
        <v>16.0717</v>
      </c>
      <c r="F220" s="25">
        <f>ROUND(16.0717,4)</f>
        <v>16.0717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42810</v>
      </c>
      <c r="B222" s="22"/>
      <c r="C222" s="25">
        <f>ROUND(13.078,4)</f>
        <v>13.078</v>
      </c>
      <c r="D222" s="25">
        <f>F222</f>
        <v>13.0896</v>
      </c>
      <c r="E222" s="25">
        <f>F222</f>
        <v>13.0896</v>
      </c>
      <c r="F222" s="25">
        <f>ROUND(13.0896,4)</f>
        <v>13.0896</v>
      </c>
      <c r="G222" s="24"/>
      <c r="H222" s="36"/>
    </row>
    <row r="223" spans="1:8" ht="12.75" customHeight="1">
      <c r="A223" s="22">
        <v>42811</v>
      </c>
      <c r="B223" s="22"/>
      <c r="C223" s="25">
        <f>ROUND(13.078,4)</f>
        <v>13.078</v>
      </c>
      <c r="D223" s="25">
        <f>F223</f>
        <v>13.0919</v>
      </c>
      <c r="E223" s="25">
        <f>F223</f>
        <v>13.0919</v>
      </c>
      <c r="F223" s="25">
        <f>ROUND(13.0919,4)</f>
        <v>13.0919</v>
      </c>
      <c r="G223" s="24"/>
      <c r="H223" s="36"/>
    </row>
    <row r="224" spans="1:8" ht="12.75" customHeight="1">
      <c r="A224" s="22">
        <v>42823</v>
      </c>
      <c r="B224" s="22"/>
      <c r="C224" s="25">
        <f>ROUND(13.078,4)</f>
        <v>13.078</v>
      </c>
      <c r="D224" s="25">
        <f>F224</f>
        <v>13.1214</v>
      </c>
      <c r="E224" s="25">
        <f>F224</f>
        <v>13.1214</v>
      </c>
      <c r="F224" s="25">
        <f>ROUND(13.1214,4)</f>
        <v>13.1214</v>
      </c>
      <c r="G224" s="24"/>
      <c r="H224" s="36"/>
    </row>
    <row r="225" spans="1:8" ht="12.75" customHeight="1">
      <c r="A225" s="22">
        <v>42825</v>
      </c>
      <c r="B225" s="22"/>
      <c r="C225" s="25">
        <f>ROUND(13.078,4)</f>
        <v>13.078</v>
      </c>
      <c r="D225" s="25">
        <f>F225</f>
        <v>13.1259</v>
      </c>
      <c r="E225" s="25">
        <f>F225</f>
        <v>13.1259</v>
      </c>
      <c r="F225" s="25">
        <f>ROUND(13.1259,4)</f>
        <v>13.1259</v>
      </c>
      <c r="G225" s="24"/>
      <c r="H225" s="36"/>
    </row>
    <row r="226" spans="1:8" ht="12.75" customHeight="1">
      <c r="A226" s="22">
        <v>42828</v>
      </c>
      <c r="B226" s="22"/>
      <c r="C226" s="25">
        <f>ROUND(13.078,4)</f>
        <v>13.078</v>
      </c>
      <c r="D226" s="25">
        <f>F226</f>
        <v>13.1327</v>
      </c>
      <c r="E226" s="25">
        <f>F226</f>
        <v>13.1327</v>
      </c>
      <c r="F226" s="25">
        <f>ROUND(13.1327,4)</f>
        <v>13.1327</v>
      </c>
      <c r="G226" s="24"/>
      <c r="H226" s="36"/>
    </row>
    <row r="227" spans="1:8" ht="12.75" customHeight="1">
      <c r="A227" s="22">
        <v>42836</v>
      </c>
      <c r="B227" s="22"/>
      <c r="C227" s="25">
        <f>ROUND(13.078,4)</f>
        <v>13.078</v>
      </c>
      <c r="D227" s="25">
        <f>F227</f>
        <v>13.1508</v>
      </c>
      <c r="E227" s="25">
        <f>F227</f>
        <v>13.1508</v>
      </c>
      <c r="F227" s="25">
        <f>ROUND(13.1508,4)</f>
        <v>13.1508</v>
      </c>
      <c r="G227" s="24"/>
      <c r="H227" s="36"/>
    </row>
    <row r="228" spans="1:8" ht="12.75" customHeight="1">
      <c r="A228" s="22">
        <v>42837</v>
      </c>
      <c r="B228" s="22"/>
      <c r="C228" s="25">
        <f>ROUND(13.078,4)</f>
        <v>13.078</v>
      </c>
      <c r="D228" s="25">
        <f>F228</f>
        <v>13.1531</v>
      </c>
      <c r="E228" s="25">
        <f>F228</f>
        <v>13.1531</v>
      </c>
      <c r="F228" s="25">
        <f>ROUND(13.1531,4)</f>
        <v>13.1531</v>
      </c>
      <c r="G228" s="24"/>
      <c r="H228" s="36"/>
    </row>
    <row r="229" spans="1:8" ht="12.75" customHeight="1">
      <c r="A229" s="22">
        <v>42838</v>
      </c>
      <c r="B229" s="22"/>
      <c r="C229" s="25">
        <f>ROUND(13.078,4)</f>
        <v>13.078</v>
      </c>
      <c r="D229" s="25">
        <f>F229</f>
        <v>13.1553</v>
      </c>
      <c r="E229" s="25">
        <f>F229</f>
        <v>13.1553</v>
      </c>
      <c r="F229" s="25">
        <f>ROUND(13.1553,4)</f>
        <v>13.1553</v>
      </c>
      <c r="G229" s="24"/>
      <c r="H229" s="36"/>
    </row>
    <row r="230" spans="1:8" ht="12.75" customHeight="1">
      <c r="A230" s="22">
        <v>42843</v>
      </c>
      <c r="B230" s="22"/>
      <c r="C230" s="25">
        <f>ROUND(13.078,4)</f>
        <v>13.078</v>
      </c>
      <c r="D230" s="25">
        <f>F230</f>
        <v>13.1666</v>
      </c>
      <c r="E230" s="25">
        <f>F230</f>
        <v>13.1666</v>
      </c>
      <c r="F230" s="25">
        <f>ROUND(13.1666,4)</f>
        <v>13.1666</v>
      </c>
      <c r="G230" s="24"/>
      <c r="H230" s="36"/>
    </row>
    <row r="231" spans="1:8" ht="12.75" customHeight="1">
      <c r="A231" s="22">
        <v>42846</v>
      </c>
      <c r="B231" s="22"/>
      <c r="C231" s="25">
        <f>ROUND(13.078,4)</f>
        <v>13.078</v>
      </c>
      <c r="D231" s="25">
        <f>F231</f>
        <v>13.1734</v>
      </c>
      <c r="E231" s="25">
        <f>F231</f>
        <v>13.1734</v>
      </c>
      <c r="F231" s="25">
        <f>ROUND(13.1734,4)</f>
        <v>13.1734</v>
      </c>
      <c r="G231" s="24"/>
      <c r="H231" s="36"/>
    </row>
    <row r="232" spans="1:8" ht="12.75" customHeight="1">
      <c r="A232" s="22">
        <v>42850</v>
      </c>
      <c r="B232" s="22"/>
      <c r="C232" s="25">
        <f>ROUND(13.078,4)</f>
        <v>13.078</v>
      </c>
      <c r="D232" s="25">
        <f>F232</f>
        <v>13.1824</v>
      </c>
      <c r="E232" s="25">
        <f>F232</f>
        <v>13.1824</v>
      </c>
      <c r="F232" s="25">
        <f>ROUND(13.1824,4)</f>
        <v>13.1824</v>
      </c>
      <c r="G232" s="24"/>
      <c r="H232" s="36"/>
    </row>
    <row r="233" spans="1:8" ht="12.75" customHeight="1">
      <c r="A233" s="22">
        <v>42853</v>
      </c>
      <c r="B233" s="22"/>
      <c r="C233" s="25">
        <f>ROUND(13.078,4)</f>
        <v>13.078</v>
      </c>
      <c r="D233" s="25">
        <f>F233</f>
        <v>13.1891</v>
      </c>
      <c r="E233" s="25">
        <f>F233</f>
        <v>13.1891</v>
      </c>
      <c r="F233" s="25">
        <f>ROUND(13.1891,4)</f>
        <v>13.1891</v>
      </c>
      <c r="G233" s="24"/>
      <c r="H233" s="36"/>
    </row>
    <row r="234" spans="1:8" ht="12.75" customHeight="1">
      <c r="A234" s="22">
        <v>42859</v>
      </c>
      <c r="B234" s="22"/>
      <c r="C234" s="25">
        <f>ROUND(13.078,4)</f>
        <v>13.078</v>
      </c>
      <c r="D234" s="25">
        <f>F234</f>
        <v>13.2027</v>
      </c>
      <c r="E234" s="25">
        <f>F234</f>
        <v>13.2027</v>
      </c>
      <c r="F234" s="25">
        <f>ROUND(13.2027,4)</f>
        <v>13.2027</v>
      </c>
      <c r="G234" s="24"/>
      <c r="H234" s="36"/>
    </row>
    <row r="235" spans="1:8" ht="12.75" customHeight="1">
      <c r="A235" s="22">
        <v>42866</v>
      </c>
      <c r="B235" s="22"/>
      <c r="C235" s="25">
        <f>ROUND(13.078,4)</f>
        <v>13.078</v>
      </c>
      <c r="D235" s="25">
        <f>F235</f>
        <v>13.2185</v>
      </c>
      <c r="E235" s="25">
        <f>F235</f>
        <v>13.2185</v>
      </c>
      <c r="F235" s="25">
        <f>ROUND(13.2185,4)</f>
        <v>13.2185</v>
      </c>
      <c r="G235" s="24"/>
      <c r="H235" s="36"/>
    </row>
    <row r="236" spans="1:8" ht="12.75" customHeight="1">
      <c r="A236" s="22">
        <v>42881</v>
      </c>
      <c r="B236" s="22"/>
      <c r="C236" s="25">
        <f>ROUND(13.078,4)</f>
        <v>13.078</v>
      </c>
      <c r="D236" s="25">
        <f>F236</f>
        <v>13.2525</v>
      </c>
      <c r="E236" s="25">
        <f>F236</f>
        <v>13.2525</v>
      </c>
      <c r="F236" s="25">
        <f>ROUND(13.2525,4)</f>
        <v>13.2525</v>
      </c>
      <c r="G236" s="24"/>
      <c r="H236" s="36"/>
    </row>
    <row r="237" spans="1:8" ht="12.75" customHeight="1">
      <c r="A237" s="22">
        <v>42914</v>
      </c>
      <c r="B237" s="22"/>
      <c r="C237" s="25">
        <f>ROUND(13.078,4)</f>
        <v>13.078</v>
      </c>
      <c r="D237" s="25">
        <f>F237</f>
        <v>13.3276</v>
      </c>
      <c r="E237" s="25">
        <f>F237</f>
        <v>13.3276</v>
      </c>
      <c r="F237" s="25">
        <f>ROUND(13.3276,4)</f>
        <v>13.3276</v>
      </c>
      <c r="G237" s="24"/>
      <c r="H237" s="36"/>
    </row>
    <row r="238" spans="1:8" ht="12.75" customHeight="1">
      <c r="A238" s="22">
        <v>42916</v>
      </c>
      <c r="B238" s="22"/>
      <c r="C238" s="25">
        <f>ROUND(13.078,4)</f>
        <v>13.078</v>
      </c>
      <c r="D238" s="25">
        <f>F238</f>
        <v>13.3321</v>
      </c>
      <c r="E238" s="25">
        <f>F238</f>
        <v>13.3321</v>
      </c>
      <c r="F238" s="25">
        <f>ROUND(13.3321,4)</f>
        <v>13.3321</v>
      </c>
      <c r="G238" s="24"/>
      <c r="H238" s="36"/>
    </row>
    <row r="239" spans="1:8" ht="12.75" customHeight="1">
      <c r="A239" s="22">
        <v>42928</v>
      </c>
      <c r="B239" s="22"/>
      <c r="C239" s="25">
        <f>ROUND(13.078,4)</f>
        <v>13.078</v>
      </c>
      <c r="D239" s="25">
        <f>F239</f>
        <v>13.3595</v>
      </c>
      <c r="E239" s="25">
        <f>F239</f>
        <v>13.3595</v>
      </c>
      <c r="F239" s="25">
        <f>ROUND(13.3595,4)</f>
        <v>13.3595</v>
      </c>
      <c r="G239" s="24"/>
      <c r="H239" s="36"/>
    </row>
    <row r="240" spans="1:8" ht="12.75" customHeight="1">
      <c r="A240" s="22">
        <v>42937</v>
      </c>
      <c r="B240" s="22"/>
      <c r="C240" s="25">
        <f>ROUND(13.078,4)</f>
        <v>13.078</v>
      </c>
      <c r="D240" s="25">
        <f>F240</f>
        <v>13.38</v>
      </c>
      <c r="E240" s="25">
        <f>F240</f>
        <v>13.38</v>
      </c>
      <c r="F240" s="25">
        <f>ROUND(13.38,4)</f>
        <v>13.38</v>
      </c>
      <c r="G240" s="24"/>
      <c r="H240" s="36"/>
    </row>
    <row r="241" spans="1:8" ht="12.75" customHeight="1">
      <c r="A241" s="22">
        <v>42941</v>
      </c>
      <c r="B241" s="22"/>
      <c r="C241" s="25">
        <f>ROUND(13.078,4)</f>
        <v>13.078</v>
      </c>
      <c r="D241" s="25">
        <f>F241</f>
        <v>13.3891</v>
      </c>
      <c r="E241" s="25">
        <f>F241</f>
        <v>13.3891</v>
      </c>
      <c r="F241" s="25">
        <f>ROUND(13.3891,4)</f>
        <v>13.3891</v>
      </c>
      <c r="G241" s="24"/>
      <c r="H241" s="36"/>
    </row>
    <row r="242" spans="1:8" ht="12.75" customHeight="1">
      <c r="A242" s="22">
        <v>42943</v>
      </c>
      <c r="B242" s="22"/>
      <c r="C242" s="25">
        <f>ROUND(13.078,4)</f>
        <v>13.078</v>
      </c>
      <c r="D242" s="25">
        <f>F242</f>
        <v>13.3937</v>
      </c>
      <c r="E242" s="25">
        <f>F242</f>
        <v>13.3937</v>
      </c>
      <c r="F242" s="25">
        <f>ROUND(13.3937,4)</f>
        <v>13.3937</v>
      </c>
      <c r="G242" s="24"/>
      <c r="H242" s="36"/>
    </row>
    <row r="243" spans="1:8" ht="12.75" customHeight="1">
      <c r="A243" s="22">
        <v>42947</v>
      </c>
      <c r="B243" s="22"/>
      <c r="C243" s="25">
        <f>ROUND(13.078,4)</f>
        <v>13.078</v>
      </c>
      <c r="D243" s="25">
        <f>F243</f>
        <v>13.4028</v>
      </c>
      <c r="E243" s="25">
        <f>F243</f>
        <v>13.4028</v>
      </c>
      <c r="F243" s="25">
        <f>ROUND(13.4028,4)</f>
        <v>13.4028</v>
      </c>
      <c r="G243" s="24"/>
      <c r="H243" s="36"/>
    </row>
    <row r="244" spans="1:8" ht="12.75" customHeight="1">
      <c r="A244" s="22">
        <v>42958</v>
      </c>
      <c r="B244" s="22"/>
      <c r="C244" s="25">
        <f>ROUND(13.078,4)</f>
        <v>13.078</v>
      </c>
      <c r="D244" s="25">
        <f>F244</f>
        <v>13.4279</v>
      </c>
      <c r="E244" s="25">
        <f>F244</f>
        <v>13.4279</v>
      </c>
      <c r="F244" s="25">
        <f>ROUND(13.4279,4)</f>
        <v>13.4279</v>
      </c>
      <c r="G244" s="24"/>
      <c r="H244" s="36"/>
    </row>
    <row r="245" spans="1:8" ht="12.75" customHeight="1">
      <c r="A245" s="22">
        <v>42976</v>
      </c>
      <c r="B245" s="22"/>
      <c r="C245" s="25">
        <f>ROUND(13.078,4)</f>
        <v>13.078</v>
      </c>
      <c r="D245" s="25">
        <f>F245</f>
        <v>13.4689</v>
      </c>
      <c r="E245" s="25">
        <f>F245</f>
        <v>13.4689</v>
      </c>
      <c r="F245" s="25">
        <f>ROUND(13.4689,4)</f>
        <v>13.4689</v>
      </c>
      <c r="G245" s="24"/>
      <c r="H245" s="36"/>
    </row>
    <row r="246" spans="1:8" ht="12.75" customHeight="1">
      <c r="A246" s="22">
        <v>43005</v>
      </c>
      <c r="B246" s="22"/>
      <c r="C246" s="25">
        <f>ROUND(13.078,4)</f>
        <v>13.078</v>
      </c>
      <c r="D246" s="25">
        <f>F246</f>
        <v>13.5347</v>
      </c>
      <c r="E246" s="25">
        <f>F246</f>
        <v>13.5347</v>
      </c>
      <c r="F246" s="25">
        <f>ROUND(13.5347,4)</f>
        <v>13.5347</v>
      </c>
      <c r="G246" s="24"/>
      <c r="H246" s="36"/>
    </row>
    <row r="247" spans="1:8" ht="12.75" customHeight="1">
      <c r="A247" s="22">
        <v>43031</v>
      </c>
      <c r="B247" s="22"/>
      <c r="C247" s="25">
        <f>ROUND(13.078,4)</f>
        <v>13.078</v>
      </c>
      <c r="D247" s="25">
        <f>F247</f>
        <v>13.5934</v>
      </c>
      <c r="E247" s="25">
        <f>F247</f>
        <v>13.5934</v>
      </c>
      <c r="F247" s="25">
        <f>ROUND(13.5934,4)</f>
        <v>13.5934</v>
      </c>
      <c r="G247" s="24"/>
      <c r="H247" s="36"/>
    </row>
    <row r="248" spans="1:8" ht="12.75" customHeight="1">
      <c r="A248" s="22">
        <v>43035</v>
      </c>
      <c r="B248" s="22"/>
      <c r="C248" s="25">
        <f>ROUND(13.078,4)</f>
        <v>13.078</v>
      </c>
      <c r="D248" s="25">
        <f>F248</f>
        <v>13.6024</v>
      </c>
      <c r="E248" s="25">
        <f>F248</f>
        <v>13.6024</v>
      </c>
      <c r="F248" s="25">
        <f>ROUND(13.6024,4)</f>
        <v>13.6024</v>
      </c>
      <c r="G248" s="24"/>
      <c r="H248" s="36"/>
    </row>
    <row r="249" spans="1:8" ht="12.75" customHeight="1">
      <c r="A249" s="22">
        <v>43052</v>
      </c>
      <c r="B249" s="22"/>
      <c r="C249" s="25">
        <f>ROUND(13.078,4)</f>
        <v>13.078</v>
      </c>
      <c r="D249" s="25">
        <f>F249</f>
        <v>13.6408</v>
      </c>
      <c r="E249" s="25">
        <f>F249</f>
        <v>13.6408</v>
      </c>
      <c r="F249" s="25">
        <f>ROUND(13.6408,4)</f>
        <v>13.6408</v>
      </c>
      <c r="G249" s="24"/>
      <c r="H249" s="36"/>
    </row>
    <row r="250" spans="1:8" ht="12.75" customHeight="1">
      <c r="A250" s="22">
        <v>43067</v>
      </c>
      <c r="B250" s="22"/>
      <c r="C250" s="25">
        <f>ROUND(13.078,4)</f>
        <v>13.078</v>
      </c>
      <c r="D250" s="25">
        <f>F250</f>
        <v>13.6747</v>
      </c>
      <c r="E250" s="25">
        <f>F250</f>
        <v>13.6747</v>
      </c>
      <c r="F250" s="25">
        <f>ROUND(13.6747,4)</f>
        <v>13.6747</v>
      </c>
      <c r="G250" s="24"/>
      <c r="H250" s="36"/>
    </row>
    <row r="251" spans="1:8" ht="12.75" customHeight="1">
      <c r="A251" s="22">
        <v>43091</v>
      </c>
      <c r="B251" s="22"/>
      <c r="C251" s="25">
        <f>ROUND(13.078,4)</f>
        <v>13.078</v>
      </c>
      <c r="D251" s="25">
        <f>F251</f>
        <v>13.7284</v>
      </c>
      <c r="E251" s="25">
        <f>F251</f>
        <v>13.7284</v>
      </c>
      <c r="F251" s="25">
        <f>ROUND(13.7284,4)</f>
        <v>13.7284</v>
      </c>
      <c r="G251" s="24"/>
      <c r="H251" s="36"/>
    </row>
    <row r="252" spans="1:8" ht="12.75" customHeight="1">
      <c r="A252" s="22">
        <v>43144</v>
      </c>
      <c r="B252" s="22"/>
      <c r="C252" s="25">
        <f>ROUND(13.078,4)</f>
        <v>13.078</v>
      </c>
      <c r="D252" s="25">
        <f>F252</f>
        <v>13.8459</v>
      </c>
      <c r="E252" s="25">
        <f>F252</f>
        <v>13.8459</v>
      </c>
      <c r="F252" s="25">
        <f>ROUND(13.8459,4)</f>
        <v>13.8459</v>
      </c>
      <c r="G252" s="24"/>
      <c r="H252" s="36"/>
    </row>
    <row r="253" spans="1:8" ht="12.75" customHeight="1">
      <c r="A253" s="22">
        <v>43146</v>
      </c>
      <c r="B253" s="22"/>
      <c r="C253" s="25">
        <f>ROUND(13.078,4)</f>
        <v>13.078</v>
      </c>
      <c r="D253" s="25">
        <f>F253</f>
        <v>13.8503</v>
      </c>
      <c r="E253" s="25">
        <f>F253</f>
        <v>13.8503</v>
      </c>
      <c r="F253" s="25">
        <f>ROUND(13.8503,4)</f>
        <v>13.8503</v>
      </c>
      <c r="G253" s="24"/>
      <c r="H253" s="36"/>
    </row>
    <row r="254" spans="1:8" ht="12.75" customHeight="1">
      <c r="A254" s="22">
        <v>43215</v>
      </c>
      <c r="B254" s="22"/>
      <c r="C254" s="25">
        <f>ROUND(13.078,4)</f>
        <v>13.078</v>
      </c>
      <c r="D254" s="25">
        <f>F254</f>
        <v>14.0033</v>
      </c>
      <c r="E254" s="25">
        <f>F254</f>
        <v>14.0033</v>
      </c>
      <c r="F254" s="25">
        <f>ROUND(14.0033,4)</f>
        <v>14.0033</v>
      </c>
      <c r="G254" s="24"/>
      <c r="H254" s="36"/>
    </row>
    <row r="255" spans="1:8" ht="12.75" customHeight="1">
      <c r="A255" s="22">
        <v>43231</v>
      </c>
      <c r="B255" s="22"/>
      <c r="C255" s="25">
        <f>ROUND(13.078,4)</f>
        <v>13.078</v>
      </c>
      <c r="D255" s="25">
        <f>F255</f>
        <v>14.0387</v>
      </c>
      <c r="E255" s="25">
        <f>F255</f>
        <v>14.0387</v>
      </c>
      <c r="F255" s="25">
        <f>ROUND(14.0387,4)</f>
        <v>14.0387</v>
      </c>
      <c r="G255" s="24"/>
      <c r="H255" s="36"/>
    </row>
    <row r="256" spans="1:8" ht="12.75" customHeight="1">
      <c r="A256" s="22">
        <v>43235</v>
      </c>
      <c r="B256" s="22"/>
      <c r="C256" s="25">
        <f>ROUND(13.078,4)</f>
        <v>13.078</v>
      </c>
      <c r="D256" s="25">
        <f>F256</f>
        <v>14.0476</v>
      </c>
      <c r="E256" s="25">
        <f>F256</f>
        <v>14.0476</v>
      </c>
      <c r="F256" s="25">
        <f>ROUND(14.0476,4)</f>
        <v>14.0476</v>
      </c>
      <c r="G256" s="24"/>
      <c r="H256" s="36"/>
    </row>
    <row r="257" spans="1:8" ht="12.75" customHeight="1">
      <c r="A257" s="22">
        <v>43325</v>
      </c>
      <c r="B257" s="22"/>
      <c r="C257" s="25">
        <f>ROUND(13.078,4)</f>
        <v>13.078</v>
      </c>
      <c r="D257" s="25">
        <f>F257</f>
        <v>14.2471</v>
      </c>
      <c r="E257" s="25">
        <f>F257</f>
        <v>14.2471</v>
      </c>
      <c r="F257" s="25">
        <f>ROUND(14.2471,4)</f>
        <v>14.2471</v>
      </c>
      <c r="G257" s="24"/>
      <c r="H257" s="36"/>
    </row>
    <row r="258" spans="1:8" ht="12.75" customHeight="1">
      <c r="A258" s="22">
        <v>43417</v>
      </c>
      <c r="B258" s="22"/>
      <c r="C258" s="25">
        <f>ROUND(13.078,4)</f>
        <v>13.078</v>
      </c>
      <c r="D258" s="25">
        <f>F258</f>
        <v>14.451</v>
      </c>
      <c r="E258" s="25">
        <f>F258</f>
        <v>14.451</v>
      </c>
      <c r="F258" s="25">
        <f>ROUND(14.451,4)</f>
        <v>14.451</v>
      </c>
      <c r="G258" s="24"/>
      <c r="H258" s="36"/>
    </row>
    <row r="259" spans="1:8" ht="12.75" customHeight="1">
      <c r="A259" s="22">
        <v>43509</v>
      </c>
      <c r="B259" s="22"/>
      <c r="C259" s="25">
        <f>ROUND(13.078,4)</f>
        <v>13.078</v>
      </c>
      <c r="D259" s="25">
        <f>F259</f>
        <v>14.6549</v>
      </c>
      <c r="E259" s="25">
        <f>F259</f>
        <v>14.6549</v>
      </c>
      <c r="F259" s="25">
        <f>ROUND(14.6549,4)</f>
        <v>14.6549</v>
      </c>
      <c r="G259" s="24"/>
      <c r="H259" s="36"/>
    </row>
    <row r="260" spans="1:8" ht="12.75" customHeight="1">
      <c r="A260" s="22" t="s">
        <v>62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42807</v>
      </c>
      <c r="B261" s="22"/>
      <c r="C261" s="25">
        <f>ROUND(1.0556,4)</f>
        <v>1.0556</v>
      </c>
      <c r="D261" s="25">
        <f>F261</f>
        <v>1.0557</v>
      </c>
      <c r="E261" s="25">
        <f>F261</f>
        <v>1.0557</v>
      </c>
      <c r="F261" s="25">
        <f>ROUND(1.0557,4)</f>
        <v>1.0557</v>
      </c>
      <c r="G261" s="24"/>
      <c r="H261" s="36"/>
    </row>
    <row r="262" spans="1:8" ht="12.75" customHeight="1">
      <c r="A262" s="22">
        <v>42905</v>
      </c>
      <c r="B262" s="22"/>
      <c r="C262" s="25">
        <f>ROUND(1.0556,4)</f>
        <v>1.0556</v>
      </c>
      <c r="D262" s="25">
        <f>F262</f>
        <v>1.0607</v>
      </c>
      <c r="E262" s="25">
        <f>F262</f>
        <v>1.0607</v>
      </c>
      <c r="F262" s="25">
        <f>ROUND(1.0607,4)</f>
        <v>1.0607</v>
      </c>
      <c r="G262" s="24"/>
      <c r="H262" s="36"/>
    </row>
    <row r="263" spans="1:8" ht="12.75" customHeight="1">
      <c r="A263" s="22">
        <v>42996</v>
      </c>
      <c r="B263" s="22"/>
      <c r="C263" s="25">
        <f>ROUND(1.0556,4)</f>
        <v>1.0556</v>
      </c>
      <c r="D263" s="25">
        <f>F263</f>
        <v>1.0659</v>
      </c>
      <c r="E263" s="25">
        <f>F263</f>
        <v>1.0659</v>
      </c>
      <c r="F263" s="25">
        <f>ROUND(1.0659,4)</f>
        <v>1.0659</v>
      </c>
      <c r="G263" s="24"/>
      <c r="H263" s="36"/>
    </row>
    <row r="264" spans="1:8" ht="12.75" customHeight="1">
      <c r="A264" s="22">
        <v>43087</v>
      </c>
      <c r="B264" s="22"/>
      <c r="C264" s="25">
        <f>ROUND(1.0556,4)</f>
        <v>1.0556</v>
      </c>
      <c r="D264" s="25">
        <f>F264</f>
        <v>1.0716</v>
      </c>
      <c r="E264" s="25">
        <f>F264</f>
        <v>1.0716</v>
      </c>
      <c r="F264" s="25">
        <f>ROUND(1.0716,4)</f>
        <v>1.0716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ROUND(1.217,4)</f>
        <v>1.217</v>
      </c>
      <c r="D266" s="25">
        <f>F266</f>
        <v>1.2171</v>
      </c>
      <c r="E266" s="25">
        <f>F266</f>
        <v>1.2171</v>
      </c>
      <c r="F266" s="25">
        <f>ROUND(1.2171,4)</f>
        <v>1.2171</v>
      </c>
      <c r="G266" s="24"/>
      <c r="H266" s="36"/>
    </row>
    <row r="267" spans="1:8" ht="12.75" customHeight="1">
      <c r="A267" s="22">
        <v>42905</v>
      </c>
      <c r="B267" s="22"/>
      <c r="C267" s="25">
        <f>ROUND(1.217,4)</f>
        <v>1.217</v>
      </c>
      <c r="D267" s="25">
        <f>F267</f>
        <v>1.2201</v>
      </c>
      <c r="E267" s="25">
        <f>F267</f>
        <v>1.2201</v>
      </c>
      <c r="F267" s="25">
        <f>ROUND(1.2201,4)</f>
        <v>1.2201</v>
      </c>
      <c r="G267" s="24"/>
      <c r="H267" s="36"/>
    </row>
    <row r="268" spans="1:8" ht="12.75" customHeight="1">
      <c r="A268" s="22">
        <v>42996</v>
      </c>
      <c r="B268" s="22"/>
      <c r="C268" s="25">
        <f>ROUND(1.217,4)</f>
        <v>1.217</v>
      </c>
      <c r="D268" s="25">
        <f>F268</f>
        <v>1.2234</v>
      </c>
      <c r="E268" s="25">
        <f>F268</f>
        <v>1.2234</v>
      </c>
      <c r="F268" s="25">
        <f>ROUND(1.2234,4)</f>
        <v>1.2234</v>
      </c>
      <c r="G268" s="24"/>
      <c r="H268" s="36"/>
    </row>
    <row r="269" spans="1:8" ht="12.75" customHeight="1">
      <c r="A269" s="22">
        <v>43087</v>
      </c>
      <c r="B269" s="22"/>
      <c r="C269" s="25">
        <f>ROUND(1.217,4)</f>
        <v>1.217</v>
      </c>
      <c r="D269" s="25">
        <f>F269</f>
        <v>1.2271</v>
      </c>
      <c r="E269" s="25">
        <f>F269</f>
        <v>1.2271</v>
      </c>
      <c r="F269" s="25">
        <f>ROUND(1.2271,4)</f>
        <v>1.2271</v>
      </c>
      <c r="G269" s="24"/>
      <c r="H269" s="36"/>
    </row>
    <row r="270" spans="1:8" ht="12.75" customHeight="1">
      <c r="A270" s="22" t="s">
        <v>64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42807</v>
      </c>
      <c r="B271" s="22"/>
      <c r="C271" s="25">
        <f>ROUND(9.867351,4)</f>
        <v>9.8674</v>
      </c>
      <c r="D271" s="25">
        <f>F271</f>
        <v>9.8719</v>
      </c>
      <c r="E271" s="25">
        <f>F271</f>
        <v>9.8719</v>
      </c>
      <c r="F271" s="25">
        <f>ROUND(9.8719,4)</f>
        <v>9.8719</v>
      </c>
      <c r="G271" s="24"/>
      <c r="H271" s="36"/>
    </row>
    <row r="272" spans="1:8" ht="12.75" customHeight="1">
      <c r="A272" s="22">
        <v>42905</v>
      </c>
      <c r="B272" s="22"/>
      <c r="C272" s="25">
        <f>ROUND(9.867351,4)</f>
        <v>9.8674</v>
      </c>
      <c r="D272" s="25">
        <f>F272</f>
        <v>10.0209</v>
      </c>
      <c r="E272" s="25">
        <f>F272</f>
        <v>10.0209</v>
      </c>
      <c r="F272" s="25">
        <f>ROUND(10.0209,4)</f>
        <v>10.0209</v>
      </c>
      <c r="G272" s="24"/>
      <c r="H272" s="36"/>
    </row>
    <row r="273" spans="1:8" ht="12.75" customHeight="1">
      <c r="A273" s="22">
        <v>42996</v>
      </c>
      <c r="B273" s="22"/>
      <c r="C273" s="25">
        <f>ROUND(9.867351,4)</f>
        <v>9.8674</v>
      </c>
      <c r="D273" s="25">
        <f>F273</f>
        <v>10.1619</v>
      </c>
      <c r="E273" s="25">
        <f>F273</f>
        <v>10.1619</v>
      </c>
      <c r="F273" s="25">
        <f>ROUND(10.1619,4)</f>
        <v>10.1619</v>
      </c>
      <c r="G273" s="24"/>
      <c r="H273" s="36"/>
    </row>
    <row r="274" spans="1:8" ht="12.75" customHeight="1">
      <c r="A274" s="22">
        <v>43087</v>
      </c>
      <c r="B274" s="22"/>
      <c r="C274" s="25">
        <f>ROUND(9.867351,4)</f>
        <v>9.8674</v>
      </c>
      <c r="D274" s="25">
        <f>F274</f>
        <v>10.3015</v>
      </c>
      <c r="E274" s="25">
        <f>F274</f>
        <v>10.3015</v>
      </c>
      <c r="F274" s="25">
        <f>ROUND(10.3015,4)</f>
        <v>10.3015</v>
      </c>
      <c r="G274" s="24"/>
      <c r="H274" s="36"/>
    </row>
    <row r="275" spans="1:8" ht="12.75" customHeight="1">
      <c r="A275" s="22">
        <v>43178</v>
      </c>
      <c r="B275" s="22"/>
      <c r="C275" s="25">
        <f>ROUND(9.867351,4)</f>
        <v>9.8674</v>
      </c>
      <c r="D275" s="25">
        <f>F275</f>
        <v>10.4401</v>
      </c>
      <c r="E275" s="25">
        <f>F275</f>
        <v>10.4401</v>
      </c>
      <c r="F275" s="25">
        <f>ROUND(10.4401,4)</f>
        <v>10.4401</v>
      </c>
      <c r="G275" s="24"/>
      <c r="H275" s="36"/>
    </row>
    <row r="276" spans="1:8" ht="12.75" customHeight="1">
      <c r="A276" s="22">
        <v>43269</v>
      </c>
      <c r="B276" s="22"/>
      <c r="C276" s="25">
        <f>ROUND(9.867351,4)</f>
        <v>9.8674</v>
      </c>
      <c r="D276" s="25">
        <f>F276</f>
        <v>10.5796</v>
      </c>
      <c r="E276" s="25">
        <f>F276</f>
        <v>10.5796</v>
      </c>
      <c r="F276" s="25">
        <f>ROUND(10.5796,4)</f>
        <v>10.5796</v>
      </c>
      <c r="G276" s="24"/>
      <c r="H276" s="36"/>
    </row>
    <row r="277" spans="1:8" ht="12.75" customHeight="1">
      <c r="A277" s="22">
        <v>43360</v>
      </c>
      <c r="B277" s="22"/>
      <c r="C277" s="25">
        <f>ROUND(9.867351,4)</f>
        <v>9.8674</v>
      </c>
      <c r="D277" s="25">
        <f>F277</f>
        <v>10.7193</v>
      </c>
      <c r="E277" s="25">
        <f>F277</f>
        <v>10.7193</v>
      </c>
      <c r="F277" s="25">
        <f>ROUND(10.7193,4)</f>
        <v>10.7193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5">
        <f>ROUND(3.56067412671186,4)</f>
        <v>3.5607</v>
      </c>
      <c r="D279" s="25">
        <f>F279</f>
        <v>3.9001</v>
      </c>
      <c r="E279" s="25">
        <f>F279</f>
        <v>3.9001</v>
      </c>
      <c r="F279" s="25">
        <f>ROUND(3.9001,4)</f>
        <v>3.9001</v>
      </c>
      <c r="G279" s="24"/>
      <c r="H279" s="36"/>
    </row>
    <row r="280" spans="1:8" ht="12.75" customHeight="1">
      <c r="A280" s="22">
        <v>42905</v>
      </c>
      <c r="B280" s="22"/>
      <c r="C280" s="25">
        <f>ROUND(3.56067412671186,4)</f>
        <v>3.5607</v>
      </c>
      <c r="D280" s="25">
        <f>F280</f>
        <v>3.9532</v>
      </c>
      <c r="E280" s="25">
        <f>F280</f>
        <v>3.9532</v>
      </c>
      <c r="F280" s="25">
        <f>ROUND(3.9532,4)</f>
        <v>3.9532</v>
      </c>
      <c r="G280" s="24"/>
      <c r="H280" s="36"/>
    </row>
    <row r="281" spans="1:8" ht="12.75" customHeight="1">
      <c r="A281" s="22">
        <v>42996</v>
      </c>
      <c r="B281" s="22"/>
      <c r="C281" s="25">
        <f>ROUND(3.56067412671186,4)</f>
        <v>3.5607</v>
      </c>
      <c r="D281" s="25">
        <f>F281</f>
        <v>4.0101</v>
      </c>
      <c r="E281" s="25">
        <f>F281</f>
        <v>4.0101</v>
      </c>
      <c r="F281" s="25">
        <f>ROUND(4.0101,4)</f>
        <v>4.0101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42807</v>
      </c>
      <c r="B283" s="22"/>
      <c r="C283" s="25">
        <f>ROUND(1.2528724,4)</f>
        <v>1.2529</v>
      </c>
      <c r="D283" s="25">
        <f>F283</f>
        <v>1.2535</v>
      </c>
      <c r="E283" s="25">
        <f>F283</f>
        <v>1.2535</v>
      </c>
      <c r="F283" s="25">
        <f>ROUND(1.2535,4)</f>
        <v>1.2535</v>
      </c>
      <c r="G283" s="24"/>
      <c r="H283" s="36"/>
    </row>
    <row r="284" spans="1:8" ht="12.75" customHeight="1">
      <c r="A284" s="22">
        <v>42905</v>
      </c>
      <c r="B284" s="22"/>
      <c r="C284" s="25">
        <f>ROUND(1.2528724,4)</f>
        <v>1.2529</v>
      </c>
      <c r="D284" s="25">
        <f>F284</f>
        <v>1.2704</v>
      </c>
      <c r="E284" s="25">
        <f>F284</f>
        <v>1.2704</v>
      </c>
      <c r="F284" s="25">
        <f>ROUND(1.2704,4)</f>
        <v>1.2704</v>
      </c>
      <c r="G284" s="24"/>
      <c r="H284" s="36"/>
    </row>
    <row r="285" spans="1:8" ht="12.75" customHeight="1">
      <c r="A285" s="22">
        <v>42996</v>
      </c>
      <c r="B285" s="22"/>
      <c r="C285" s="25">
        <f>ROUND(1.2528724,4)</f>
        <v>1.2529</v>
      </c>
      <c r="D285" s="25">
        <f>F285</f>
        <v>1.2836</v>
      </c>
      <c r="E285" s="25">
        <f>F285</f>
        <v>1.2836</v>
      </c>
      <c r="F285" s="25">
        <f>ROUND(1.2836,4)</f>
        <v>1.2836</v>
      </c>
      <c r="G285" s="24"/>
      <c r="H285" s="36"/>
    </row>
    <row r="286" spans="1:8" ht="12.75" customHeight="1">
      <c r="A286" s="22">
        <v>43087</v>
      </c>
      <c r="B286" s="22"/>
      <c r="C286" s="25">
        <f>ROUND(1.2528724,4)</f>
        <v>1.2529</v>
      </c>
      <c r="D286" s="25">
        <f>F286</f>
        <v>1.2993</v>
      </c>
      <c r="E286" s="25">
        <f>F286</f>
        <v>1.2993</v>
      </c>
      <c r="F286" s="25">
        <f>ROUND(1.2993,4)</f>
        <v>1.2993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ROUND(9.72269719723441,4)</f>
        <v>9.7227</v>
      </c>
      <c r="D288" s="25">
        <f>F288</f>
        <v>9.728</v>
      </c>
      <c r="E288" s="25">
        <f>F288</f>
        <v>9.728</v>
      </c>
      <c r="F288" s="25">
        <f>ROUND(9.728,4)</f>
        <v>9.728</v>
      </c>
      <c r="G288" s="24"/>
      <c r="H288" s="36"/>
    </row>
    <row r="289" spans="1:8" ht="12.75" customHeight="1">
      <c r="A289" s="22">
        <v>42905</v>
      </c>
      <c r="B289" s="22"/>
      <c r="C289" s="25">
        <f>ROUND(9.72269719723441,4)</f>
        <v>9.7227</v>
      </c>
      <c r="D289" s="25">
        <f>F289</f>
        <v>9.9058</v>
      </c>
      <c r="E289" s="25">
        <f>F289</f>
        <v>9.9058</v>
      </c>
      <c r="F289" s="25">
        <f>ROUND(9.9058,4)</f>
        <v>9.9058</v>
      </c>
      <c r="G289" s="24"/>
      <c r="H289" s="36"/>
    </row>
    <row r="290" spans="1:8" ht="12.75" customHeight="1">
      <c r="A290" s="22">
        <v>42996</v>
      </c>
      <c r="B290" s="22"/>
      <c r="C290" s="25">
        <f>ROUND(9.72269719723441,4)</f>
        <v>9.7227</v>
      </c>
      <c r="D290" s="25">
        <f>F290</f>
        <v>10.0753</v>
      </c>
      <c r="E290" s="25">
        <f>F290</f>
        <v>10.0753</v>
      </c>
      <c r="F290" s="25">
        <f>ROUND(10.0753,4)</f>
        <v>10.0753</v>
      </c>
      <c r="G290" s="24"/>
      <c r="H290" s="36"/>
    </row>
    <row r="291" spans="1:8" ht="12.75" customHeight="1">
      <c r="A291" s="22">
        <v>43087</v>
      </c>
      <c r="B291" s="22"/>
      <c r="C291" s="25">
        <f>ROUND(9.72269719723441,4)</f>
        <v>9.7227</v>
      </c>
      <c r="D291" s="25">
        <f>F291</f>
        <v>10.245</v>
      </c>
      <c r="E291" s="25">
        <f>F291</f>
        <v>10.245</v>
      </c>
      <c r="F291" s="25">
        <f>ROUND(10.245,4)</f>
        <v>10.245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5">
        <f>ROUND(1.89188016887398,4)</f>
        <v>1.8919</v>
      </c>
      <c r="D293" s="25">
        <f>F293</f>
        <v>1.8914</v>
      </c>
      <c r="E293" s="25">
        <f>F293</f>
        <v>1.8914</v>
      </c>
      <c r="F293" s="25">
        <f>ROUND(1.8914,4)</f>
        <v>1.8914</v>
      </c>
      <c r="G293" s="24"/>
      <c r="H293" s="36"/>
    </row>
    <row r="294" spans="1:8" ht="12.75" customHeight="1">
      <c r="A294" s="22">
        <v>42905</v>
      </c>
      <c r="B294" s="22"/>
      <c r="C294" s="25">
        <f>ROUND(1.89188016887398,4)</f>
        <v>1.8919</v>
      </c>
      <c r="D294" s="25">
        <f>F294</f>
        <v>1.9054</v>
      </c>
      <c r="E294" s="25">
        <f>F294</f>
        <v>1.9054</v>
      </c>
      <c r="F294" s="25">
        <f>ROUND(1.9054,4)</f>
        <v>1.9054</v>
      </c>
      <c r="G294" s="24"/>
      <c r="H294" s="36"/>
    </row>
    <row r="295" spans="1:8" ht="12.75" customHeight="1">
      <c r="A295" s="22">
        <v>42996</v>
      </c>
      <c r="B295" s="22"/>
      <c r="C295" s="25">
        <f>ROUND(1.89188016887398,4)</f>
        <v>1.8919</v>
      </c>
      <c r="D295" s="25">
        <f>F295</f>
        <v>1.9192</v>
      </c>
      <c r="E295" s="25">
        <f>F295</f>
        <v>1.9192</v>
      </c>
      <c r="F295" s="25">
        <f>ROUND(1.9192,4)</f>
        <v>1.9192</v>
      </c>
      <c r="G295" s="24"/>
      <c r="H295" s="36"/>
    </row>
    <row r="296" spans="1:8" ht="12.75" customHeight="1">
      <c r="A296" s="22">
        <v>43087</v>
      </c>
      <c r="B296" s="22"/>
      <c r="C296" s="25">
        <f>ROUND(1.89188016887398,4)</f>
        <v>1.8919</v>
      </c>
      <c r="D296" s="25">
        <f>F296</f>
        <v>1.9327</v>
      </c>
      <c r="E296" s="25">
        <f>F296</f>
        <v>1.9327</v>
      </c>
      <c r="F296" s="25">
        <f>ROUND(1.9327,4)</f>
        <v>1.9327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5">
        <f>ROUND(1.85701100461484,4)</f>
        <v>1.857</v>
      </c>
      <c r="D298" s="25">
        <f>F298</f>
        <v>1.8629</v>
      </c>
      <c r="E298" s="25">
        <f>F298</f>
        <v>1.8629</v>
      </c>
      <c r="F298" s="25">
        <f>ROUND(1.8629,4)</f>
        <v>1.8629</v>
      </c>
      <c r="G298" s="24"/>
      <c r="H298" s="36"/>
    </row>
    <row r="299" spans="1:8" ht="12.75" customHeight="1">
      <c r="A299" s="22">
        <v>42905</v>
      </c>
      <c r="B299" s="22"/>
      <c r="C299" s="25">
        <f>ROUND(1.85701100461484,4)</f>
        <v>1.857</v>
      </c>
      <c r="D299" s="25">
        <f>F299</f>
        <v>1.9049</v>
      </c>
      <c r="E299" s="25">
        <f>F299</f>
        <v>1.9049</v>
      </c>
      <c r="F299" s="25">
        <f>ROUND(1.9049,4)</f>
        <v>1.9049</v>
      </c>
      <c r="G299" s="24"/>
      <c r="H299" s="36"/>
    </row>
    <row r="300" spans="1:8" ht="12.75" customHeight="1">
      <c r="A300" s="22">
        <v>42996</v>
      </c>
      <c r="B300" s="22"/>
      <c r="C300" s="25">
        <f>ROUND(1.85701100461484,4)</f>
        <v>1.857</v>
      </c>
      <c r="D300" s="25">
        <f>F300</f>
        <v>1.9453</v>
      </c>
      <c r="E300" s="25">
        <f>F300</f>
        <v>1.9453</v>
      </c>
      <c r="F300" s="25">
        <f>ROUND(1.9453,4)</f>
        <v>1.9453</v>
      </c>
      <c r="G300" s="24"/>
      <c r="H300" s="36"/>
    </row>
    <row r="301" spans="1:8" ht="12.75" customHeight="1">
      <c r="A301" s="22">
        <v>43087</v>
      </c>
      <c r="B301" s="22"/>
      <c r="C301" s="25">
        <f>ROUND(1.85701100461484,4)</f>
        <v>1.857</v>
      </c>
      <c r="D301" s="25">
        <f>F301</f>
        <v>1.9874</v>
      </c>
      <c r="E301" s="25">
        <f>F301</f>
        <v>1.9874</v>
      </c>
      <c r="F301" s="25">
        <f>ROUND(1.9874,4)</f>
        <v>1.9874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42807</v>
      </c>
      <c r="B303" s="22"/>
      <c r="C303" s="25">
        <f>ROUND(13.8051368,4)</f>
        <v>13.8051</v>
      </c>
      <c r="D303" s="25">
        <f>F303</f>
        <v>13.8139</v>
      </c>
      <c r="E303" s="25">
        <f>F303</f>
        <v>13.8139</v>
      </c>
      <c r="F303" s="25">
        <f>ROUND(13.8139,4)</f>
        <v>13.8139</v>
      </c>
      <c r="G303" s="24"/>
      <c r="H303" s="36"/>
    </row>
    <row r="304" spans="1:8" ht="12.75" customHeight="1">
      <c r="A304" s="22">
        <v>42905</v>
      </c>
      <c r="B304" s="22"/>
      <c r="C304" s="25">
        <f>ROUND(13.8051368,4)</f>
        <v>13.8051</v>
      </c>
      <c r="D304" s="25">
        <f>F304</f>
        <v>14.1148</v>
      </c>
      <c r="E304" s="25">
        <f>F304</f>
        <v>14.1148</v>
      </c>
      <c r="F304" s="25">
        <f>ROUND(14.1148,4)</f>
        <v>14.1148</v>
      </c>
      <c r="G304" s="24"/>
      <c r="H304" s="36"/>
    </row>
    <row r="305" spans="1:8" ht="12.75" customHeight="1">
      <c r="A305" s="22">
        <v>42996</v>
      </c>
      <c r="B305" s="22"/>
      <c r="C305" s="25">
        <f>ROUND(13.8051368,4)</f>
        <v>13.8051</v>
      </c>
      <c r="D305" s="25">
        <f>F305</f>
        <v>14.4051</v>
      </c>
      <c r="E305" s="25">
        <f>F305</f>
        <v>14.4051</v>
      </c>
      <c r="F305" s="25">
        <f>ROUND(14.4051,4)</f>
        <v>14.4051</v>
      </c>
      <c r="G305" s="24"/>
      <c r="H305" s="36"/>
    </row>
    <row r="306" spans="1:8" ht="12.75" customHeight="1">
      <c r="A306" s="22">
        <v>43087</v>
      </c>
      <c r="B306" s="22"/>
      <c r="C306" s="25">
        <f>ROUND(13.8051368,4)</f>
        <v>13.8051</v>
      </c>
      <c r="D306" s="25">
        <f>F306</f>
        <v>14.7019</v>
      </c>
      <c r="E306" s="25">
        <f>F306</f>
        <v>14.7019</v>
      </c>
      <c r="F306" s="25">
        <f>ROUND(14.7019,4)</f>
        <v>14.7019</v>
      </c>
      <c r="G306" s="24"/>
      <c r="H306" s="36"/>
    </row>
    <row r="307" spans="1:8" ht="12.75" customHeight="1">
      <c r="A307" s="22">
        <v>43178</v>
      </c>
      <c r="B307" s="22"/>
      <c r="C307" s="25">
        <f>ROUND(13.8051368,4)</f>
        <v>13.8051</v>
      </c>
      <c r="D307" s="25">
        <f>F307</f>
        <v>15.0019</v>
      </c>
      <c r="E307" s="25">
        <f>F307</f>
        <v>15.0019</v>
      </c>
      <c r="F307" s="25">
        <f>ROUND(15.0019,4)</f>
        <v>15.0019</v>
      </c>
      <c r="G307" s="24"/>
      <c r="H307" s="36"/>
    </row>
    <row r="308" spans="1:8" ht="12.75" customHeight="1">
      <c r="A308" s="22">
        <v>43269</v>
      </c>
      <c r="B308" s="22"/>
      <c r="C308" s="25">
        <f>ROUND(13.8051368,4)</f>
        <v>13.8051</v>
      </c>
      <c r="D308" s="25">
        <f>F308</f>
        <v>15.271</v>
      </c>
      <c r="E308" s="25">
        <f>F308</f>
        <v>15.271</v>
      </c>
      <c r="F308" s="25">
        <f>ROUND(15.271,4)</f>
        <v>15.271</v>
      </c>
      <c r="G308" s="24"/>
      <c r="H308" s="36"/>
    </row>
    <row r="309" spans="1:8" ht="12.75" customHeight="1">
      <c r="A309" s="22">
        <v>43360</v>
      </c>
      <c r="B309" s="22"/>
      <c r="C309" s="25">
        <f>ROUND(13.8051368,4)</f>
        <v>13.8051</v>
      </c>
      <c r="D309" s="25">
        <f>F309</f>
        <v>15.6294</v>
      </c>
      <c r="E309" s="25">
        <f>F309</f>
        <v>15.6294</v>
      </c>
      <c r="F309" s="25">
        <f>ROUND(15.6294,4)</f>
        <v>15.6294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5">
        <f>ROUND(12.8974358974359,4)</f>
        <v>12.8974</v>
      </c>
      <c r="D311" s="25">
        <f>F311</f>
        <v>12.9061</v>
      </c>
      <c r="E311" s="25">
        <f>F311</f>
        <v>12.9061</v>
      </c>
      <c r="F311" s="25">
        <f>ROUND(12.9061,4)</f>
        <v>12.9061</v>
      </c>
      <c r="G311" s="24"/>
      <c r="H311" s="36"/>
    </row>
    <row r="312" spans="1:8" ht="12.75" customHeight="1">
      <c r="A312" s="22">
        <v>42905</v>
      </c>
      <c r="B312" s="22"/>
      <c r="C312" s="25">
        <f>ROUND(12.8974358974359,4)</f>
        <v>12.8974</v>
      </c>
      <c r="D312" s="25">
        <f>F312</f>
        <v>13.2034</v>
      </c>
      <c r="E312" s="25">
        <f>F312</f>
        <v>13.2034</v>
      </c>
      <c r="F312" s="25">
        <f>ROUND(13.2034,4)</f>
        <v>13.2034</v>
      </c>
      <c r="G312" s="24"/>
      <c r="H312" s="36"/>
    </row>
    <row r="313" spans="1:8" ht="12.75" customHeight="1">
      <c r="A313" s="22">
        <v>42996</v>
      </c>
      <c r="B313" s="22"/>
      <c r="C313" s="25">
        <f>ROUND(12.8974358974359,4)</f>
        <v>12.8974</v>
      </c>
      <c r="D313" s="25">
        <f>F313</f>
        <v>13.4928</v>
      </c>
      <c r="E313" s="25">
        <f>F313</f>
        <v>13.4928</v>
      </c>
      <c r="F313" s="25">
        <f>ROUND(13.4928,4)</f>
        <v>13.4928</v>
      </c>
      <c r="G313" s="24"/>
      <c r="H313" s="36"/>
    </row>
    <row r="314" spans="1:8" ht="12.75" customHeight="1">
      <c r="A314" s="22">
        <v>43087</v>
      </c>
      <c r="B314" s="22"/>
      <c r="C314" s="25">
        <f>ROUND(12.8974358974359,4)</f>
        <v>12.8974</v>
      </c>
      <c r="D314" s="25">
        <f>F314</f>
        <v>13.7889</v>
      </c>
      <c r="E314" s="25">
        <f>F314</f>
        <v>13.7889</v>
      </c>
      <c r="F314" s="25">
        <f>ROUND(13.7889,4)</f>
        <v>13.7889</v>
      </c>
      <c r="G314" s="24"/>
      <c r="H314" s="36"/>
    </row>
    <row r="315" spans="1:8" ht="12.75" customHeight="1">
      <c r="A315" s="22">
        <v>43178</v>
      </c>
      <c r="B315" s="22"/>
      <c r="C315" s="25">
        <f>ROUND(12.8974358974359,4)</f>
        <v>12.8974</v>
      </c>
      <c r="D315" s="25">
        <f>F315</f>
        <v>14.0875</v>
      </c>
      <c r="E315" s="25">
        <f>F315</f>
        <v>14.0875</v>
      </c>
      <c r="F315" s="25">
        <f>ROUND(14.0875,4)</f>
        <v>14.0875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42807</v>
      </c>
      <c r="B317" s="22"/>
      <c r="C317" s="25">
        <f>ROUND(15.915926,4)</f>
        <v>15.9159</v>
      </c>
      <c r="D317" s="25">
        <f>F317</f>
        <v>15.9251</v>
      </c>
      <c r="E317" s="25">
        <f>F317</f>
        <v>15.9251</v>
      </c>
      <c r="F317" s="25">
        <f>ROUND(15.9251,4)</f>
        <v>15.9251</v>
      </c>
      <c r="G317" s="24"/>
      <c r="H317" s="36"/>
    </row>
    <row r="318" spans="1:8" ht="12.75" customHeight="1">
      <c r="A318" s="22">
        <v>42905</v>
      </c>
      <c r="B318" s="22"/>
      <c r="C318" s="25">
        <f>ROUND(15.915926,4)</f>
        <v>15.9159</v>
      </c>
      <c r="D318" s="25">
        <f>F318</f>
        <v>16.2361</v>
      </c>
      <c r="E318" s="25">
        <f>F318</f>
        <v>16.2361</v>
      </c>
      <c r="F318" s="25">
        <f>ROUND(16.2361,4)</f>
        <v>16.2361</v>
      </c>
      <c r="G318" s="24"/>
      <c r="H318" s="36"/>
    </row>
    <row r="319" spans="1:8" ht="12.75" customHeight="1">
      <c r="A319" s="22">
        <v>42996</v>
      </c>
      <c r="B319" s="22"/>
      <c r="C319" s="25">
        <f>ROUND(15.915926,4)</f>
        <v>15.9159</v>
      </c>
      <c r="D319" s="25">
        <f>F319</f>
        <v>16.5334</v>
      </c>
      <c r="E319" s="25">
        <f>F319</f>
        <v>16.5334</v>
      </c>
      <c r="F319" s="25">
        <f>ROUND(16.5334,4)</f>
        <v>16.5334</v>
      </c>
      <c r="G319" s="24"/>
      <c r="H319" s="36"/>
    </row>
    <row r="320" spans="1:8" ht="12.75" customHeight="1">
      <c r="A320" s="22">
        <v>43087</v>
      </c>
      <c r="B320" s="22"/>
      <c r="C320" s="25">
        <f>ROUND(15.915926,4)</f>
        <v>15.9159</v>
      </c>
      <c r="D320" s="25">
        <f>F320</f>
        <v>16.8352</v>
      </c>
      <c r="E320" s="25">
        <f>F320</f>
        <v>16.8352</v>
      </c>
      <c r="F320" s="25">
        <f>ROUND(16.8352,4)</f>
        <v>16.8352</v>
      </c>
      <c r="G320" s="24"/>
      <c r="H320" s="36"/>
    </row>
    <row r="321" spans="1:8" ht="12.75" customHeight="1">
      <c r="A321" s="22">
        <v>43178</v>
      </c>
      <c r="B321" s="22"/>
      <c r="C321" s="25">
        <f>ROUND(15.915926,4)</f>
        <v>15.9159</v>
      </c>
      <c r="D321" s="25">
        <f>F321</f>
        <v>17.1415</v>
      </c>
      <c r="E321" s="25">
        <f>F321</f>
        <v>17.1415</v>
      </c>
      <c r="F321" s="25">
        <f>ROUND(17.1415,4)</f>
        <v>17.1415</v>
      </c>
      <c r="G321" s="24"/>
      <c r="H321" s="36"/>
    </row>
    <row r="322" spans="1:8" ht="12.75" customHeight="1">
      <c r="A322" s="22">
        <v>43269</v>
      </c>
      <c r="B322" s="22"/>
      <c r="C322" s="25">
        <f>ROUND(15.915926,4)</f>
        <v>15.9159</v>
      </c>
      <c r="D322" s="25">
        <f>F322</f>
        <v>17.453</v>
      </c>
      <c r="E322" s="25">
        <f>F322</f>
        <v>17.453</v>
      </c>
      <c r="F322" s="25">
        <f>ROUND(17.453,4)</f>
        <v>17.453</v>
      </c>
      <c r="G322" s="24"/>
      <c r="H322" s="36"/>
    </row>
    <row r="323" spans="1:8" ht="12.75" customHeight="1">
      <c r="A323" s="22">
        <v>43360</v>
      </c>
      <c r="B323" s="22"/>
      <c r="C323" s="25">
        <f>ROUND(15.915926,4)</f>
        <v>15.9159</v>
      </c>
      <c r="D323" s="25">
        <f>F323</f>
        <v>17.5168</v>
      </c>
      <c r="E323" s="25">
        <f>F323</f>
        <v>17.5168</v>
      </c>
      <c r="F323" s="25">
        <f>ROUND(17.5168,4)</f>
        <v>17.5168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5">
        <f>ROUND(1.68376871676688,4)</f>
        <v>1.6838</v>
      </c>
      <c r="D325" s="25">
        <f>F325</f>
        <v>1.6848</v>
      </c>
      <c r="E325" s="25">
        <f>F325</f>
        <v>1.6848</v>
      </c>
      <c r="F325" s="25">
        <f>ROUND(1.6848,4)</f>
        <v>1.6848</v>
      </c>
      <c r="G325" s="24"/>
      <c r="H325" s="36"/>
    </row>
    <row r="326" spans="1:8" ht="12.75" customHeight="1">
      <c r="A326" s="22">
        <v>42905</v>
      </c>
      <c r="B326" s="22"/>
      <c r="C326" s="25">
        <f>ROUND(1.68376871676688,4)</f>
        <v>1.6838</v>
      </c>
      <c r="D326" s="25">
        <f>F326</f>
        <v>1.7153</v>
      </c>
      <c r="E326" s="25">
        <f>F326</f>
        <v>1.7153</v>
      </c>
      <c r="F326" s="25">
        <f>ROUND(1.7153,4)</f>
        <v>1.7153</v>
      </c>
      <c r="G326" s="24"/>
      <c r="H326" s="36"/>
    </row>
    <row r="327" spans="1:8" ht="12.75" customHeight="1">
      <c r="A327" s="22">
        <v>42996</v>
      </c>
      <c r="B327" s="22"/>
      <c r="C327" s="25">
        <f>ROUND(1.68376871676688,4)</f>
        <v>1.6838</v>
      </c>
      <c r="D327" s="25">
        <f>F327</f>
        <v>1.7435</v>
      </c>
      <c r="E327" s="25">
        <f>F327</f>
        <v>1.7435</v>
      </c>
      <c r="F327" s="25">
        <f>ROUND(1.7435,4)</f>
        <v>1.7435</v>
      </c>
      <c r="G327" s="24"/>
      <c r="H327" s="36"/>
    </row>
    <row r="328" spans="1:8" ht="12.75" customHeight="1">
      <c r="A328" s="22">
        <v>43087</v>
      </c>
      <c r="B328" s="22"/>
      <c r="C328" s="25">
        <f>ROUND(1.68376871676688,4)</f>
        <v>1.6838</v>
      </c>
      <c r="D328" s="25">
        <f>F328</f>
        <v>1.7704</v>
      </c>
      <c r="E328" s="25">
        <f>F328</f>
        <v>1.7704</v>
      </c>
      <c r="F328" s="25">
        <f>ROUND(1.7704,4)</f>
        <v>1.7704</v>
      </c>
      <c r="G328" s="24"/>
      <c r="H328" s="36"/>
    </row>
    <row r="329" spans="1:8" ht="12.75" customHeight="1">
      <c r="A329" s="22" t="s">
        <v>74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42807</v>
      </c>
      <c r="B330" s="22"/>
      <c r="C330" s="28">
        <f>ROUND(0.114213851857351,6)</f>
        <v>0.114214</v>
      </c>
      <c r="D330" s="28">
        <f>F330</f>
        <v>0.114281</v>
      </c>
      <c r="E330" s="28">
        <f>F330</f>
        <v>0.114281</v>
      </c>
      <c r="F330" s="28">
        <f>ROUND(0.114281,6)</f>
        <v>0.114281</v>
      </c>
      <c r="G330" s="24"/>
      <c r="H330" s="36"/>
    </row>
    <row r="331" spans="1:8" ht="12.75" customHeight="1">
      <c r="A331" s="22">
        <v>42905</v>
      </c>
      <c r="B331" s="22"/>
      <c r="C331" s="28">
        <f>ROUND(0.114213851857351,6)</f>
        <v>0.114214</v>
      </c>
      <c r="D331" s="28">
        <f>F331</f>
        <v>0.116743</v>
      </c>
      <c r="E331" s="28">
        <f>F331</f>
        <v>0.116743</v>
      </c>
      <c r="F331" s="28">
        <f>ROUND(0.116743,6)</f>
        <v>0.116743</v>
      </c>
      <c r="G331" s="24"/>
      <c r="H331" s="36"/>
    </row>
    <row r="332" spans="1:8" ht="12.75" customHeight="1">
      <c r="A332" s="22">
        <v>42996</v>
      </c>
      <c r="B332" s="22"/>
      <c r="C332" s="28">
        <f>ROUND(0.114213851857351,6)</f>
        <v>0.114214</v>
      </c>
      <c r="D332" s="28">
        <f>F332</f>
        <v>0.119126</v>
      </c>
      <c r="E332" s="28">
        <f>F332</f>
        <v>0.119126</v>
      </c>
      <c r="F332" s="28">
        <f>ROUND(0.119126,6)</f>
        <v>0.119126</v>
      </c>
      <c r="G332" s="24"/>
      <c r="H332" s="36"/>
    </row>
    <row r="333" spans="1:8" ht="12.75" customHeight="1">
      <c r="A333" s="22">
        <v>43087</v>
      </c>
      <c r="B333" s="22"/>
      <c r="C333" s="28">
        <f>ROUND(0.114213851857351,6)</f>
        <v>0.114214</v>
      </c>
      <c r="D333" s="28">
        <f>F333</f>
        <v>0.121571</v>
      </c>
      <c r="E333" s="28">
        <f>F333</f>
        <v>0.121571</v>
      </c>
      <c r="F333" s="28">
        <f>ROUND(0.121571,6)</f>
        <v>0.121571</v>
      </c>
      <c r="G333" s="24"/>
      <c r="H333" s="36"/>
    </row>
    <row r="334" spans="1:8" ht="12.75" customHeight="1">
      <c r="A334" s="22">
        <v>43178</v>
      </c>
      <c r="B334" s="22"/>
      <c r="C334" s="28">
        <f>ROUND(0.114213851857351,6)</f>
        <v>0.114214</v>
      </c>
      <c r="D334" s="28">
        <f>F334</f>
        <v>0.124071</v>
      </c>
      <c r="E334" s="28">
        <f>F334</f>
        <v>0.124071</v>
      </c>
      <c r="F334" s="28">
        <f>ROUND(0.124071,6)</f>
        <v>0.124071</v>
      </c>
      <c r="G334" s="24"/>
      <c r="H334" s="36"/>
    </row>
    <row r="335" spans="1:8" ht="12.75" customHeight="1">
      <c r="A335" s="22" t="s">
        <v>75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5">
        <f>ROUND(0.127565353101834,4)</f>
        <v>0.1276</v>
      </c>
      <c r="D336" s="25">
        <f>F336</f>
        <v>0.1276</v>
      </c>
      <c r="E336" s="25">
        <f>F336</f>
        <v>0.1276</v>
      </c>
      <c r="F336" s="25">
        <f>ROUND(0.1276,4)</f>
        <v>0.1276</v>
      </c>
      <c r="G336" s="24"/>
      <c r="H336" s="36"/>
    </row>
    <row r="337" spans="1:8" ht="12.75" customHeight="1">
      <c r="A337" s="22">
        <v>42905</v>
      </c>
      <c r="B337" s="22"/>
      <c r="C337" s="25">
        <f>ROUND(0.127565353101834,4)</f>
        <v>0.1276</v>
      </c>
      <c r="D337" s="25">
        <f>F337</f>
        <v>0.1271</v>
      </c>
      <c r="E337" s="25">
        <f>F337</f>
        <v>0.1271</v>
      </c>
      <c r="F337" s="25">
        <f>ROUND(0.1271,4)</f>
        <v>0.1271</v>
      </c>
      <c r="G337" s="24"/>
      <c r="H337" s="36"/>
    </row>
    <row r="338" spans="1:8" ht="12.75" customHeight="1">
      <c r="A338" s="22">
        <v>42996</v>
      </c>
      <c r="B338" s="22"/>
      <c r="C338" s="25">
        <f>ROUND(0.127565353101834,4)</f>
        <v>0.1276</v>
      </c>
      <c r="D338" s="25">
        <f>F338</f>
        <v>0.127</v>
      </c>
      <c r="E338" s="25">
        <f>F338</f>
        <v>0.127</v>
      </c>
      <c r="F338" s="25">
        <f>ROUND(0.127,4)</f>
        <v>0.127</v>
      </c>
      <c r="G338" s="24"/>
      <c r="H338" s="36"/>
    </row>
    <row r="339" spans="1:8" ht="12.75" customHeight="1">
      <c r="A339" s="22">
        <v>43087</v>
      </c>
      <c r="B339" s="22"/>
      <c r="C339" s="25">
        <f>ROUND(0.127565353101834,4)</f>
        <v>0.1276</v>
      </c>
      <c r="D339" s="25">
        <f>F339</f>
        <v>0.1268</v>
      </c>
      <c r="E339" s="25">
        <f>F339</f>
        <v>0.1268</v>
      </c>
      <c r="F339" s="25">
        <f>ROUND(0.1268,4)</f>
        <v>0.1268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42807</v>
      </c>
      <c r="B341" s="22"/>
      <c r="C341" s="25">
        <f>ROUND(9.0617462,4)</f>
        <v>9.0617</v>
      </c>
      <c r="D341" s="25">
        <f>F341</f>
        <v>9.0647</v>
      </c>
      <c r="E341" s="25">
        <f>F341</f>
        <v>9.0647</v>
      </c>
      <c r="F341" s="25">
        <f>ROUND(9.0647,4)</f>
        <v>9.0647</v>
      </c>
      <c r="G341" s="24"/>
      <c r="H341" s="36"/>
    </row>
    <row r="342" spans="1:8" ht="12.75" customHeight="1">
      <c r="A342" s="22">
        <v>42905</v>
      </c>
      <c r="B342" s="22"/>
      <c r="C342" s="25">
        <f>ROUND(9.0617462,4)</f>
        <v>9.0617</v>
      </c>
      <c r="D342" s="25">
        <f>F342</f>
        <v>9.1962</v>
      </c>
      <c r="E342" s="25">
        <f>F342</f>
        <v>9.1962</v>
      </c>
      <c r="F342" s="25">
        <f>ROUND(9.1962,4)</f>
        <v>9.1962</v>
      </c>
      <c r="G342" s="24"/>
      <c r="H342" s="36"/>
    </row>
    <row r="343" spans="1:8" ht="12.75" customHeight="1">
      <c r="A343" s="22">
        <v>42996</v>
      </c>
      <c r="B343" s="22"/>
      <c r="C343" s="25">
        <f>ROUND(9.0617462,4)</f>
        <v>9.0617</v>
      </c>
      <c r="D343" s="25">
        <f>F343</f>
        <v>9.3207</v>
      </c>
      <c r="E343" s="25">
        <f>F343</f>
        <v>9.3207</v>
      </c>
      <c r="F343" s="25">
        <f>ROUND(9.3207,4)</f>
        <v>9.3207</v>
      </c>
      <c r="G343" s="24"/>
      <c r="H343" s="36"/>
    </row>
    <row r="344" spans="1:8" ht="12.75" customHeight="1">
      <c r="A344" s="22">
        <v>43087</v>
      </c>
      <c r="B344" s="22"/>
      <c r="C344" s="25">
        <f>ROUND(9.0617462,4)</f>
        <v>9.0617</v>
      </c>
      <c r="D344" s="25">
        <f>F344</f>
        <v>9.4441</v>
      </c>
      <c r="E344" s="25">
        <f>F344</f>
        <v>9.4441</v>
      </c>
      <c r="F344" s="25">
        <f>ROUND(9.4441,4)</f>
        <v>9.4441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42807</v>
      </c>
      <c r="B346" s="22"/>
      <c r="C346" s="25">
        <f>ROUND(9.23066064370412,4)</f>
        <v>9.2307</v>
      </c>
      <c r="D346" s="25">
        <f>F346</f>
        <v>9.2359</v>
      </c>
      <c r="E346" s="25">
        <f>F346</f>
        <v>9.2359</v>
      </c>
      <c r="F346" s="25">
        <f>ROUND(9.2359,4)</f>
        <v>9.2359</v>
      </c>
      <c r="G346" s="24"/>
      <c r="H346" s="36"/>
    </row>
    <row r="347" spans="1:8" ht="12.75" customHeight="1">
      <c r="A347" s="22">
        <v>42905</v>
      </c>
      <c r="B347" s="22"/>
      <c r="C347" s="25">
        <f>ROUND(9.23066064370412,4)</f>
        <v>9.2307</v>
      </c>
      <c r="D347" s="25">
        <f>F347</f>
        <v>9.3956</v>
      </c>
      <c r="E347" s="25">
        <f>F347</f>
        <v>9.3956</v>
      </c>
      <c r="F347" s="25">
        <f>ROUND(9.3956,4)</f>
        <v>9.3956</v>
      </c>
      <c r="G347" s="24"/>
      <c r="H347" s="36"/>
    </row>
    <row r="348" spans="1:8" ht="12.75" customHeight="1">
      <c r="A348" s="22">
        <v>42996</v>
      </c>
      <c r="B348" s="22"/>
      <c r="C348" s="25">
        <f>ROUND(9.23066064370412,4)</f>
        <v>9.2307</v>
      </c>
      <c r="D348" s="25">
        <f>F348</f>
        <v>9.5462</v>
      </c>
      <c r="E348" s="25">
        <f>F348</f>
        <v>9.5462</v>
      </c>
      <c r="F348" s="25">
        <f>ROUND(9.5462,4)</f>
        <v>9.5462</v>
      </c>
      <c r="G348" s="24"/>
      <c r="H348" s="36"/>
    </row>
    <row r="349" spans="1:8" ht="12.75" customHeight="1">
      <c r="A349" s="22">
        <v>43087</v>
      </c>
      <c r="B349" s="22"/>
      <c r="C349" s="25">
        <f>ROUND(9.23066064370412,4)</f>
        <v>9.2307</v>
      </c>
      <c r="D349" s="25">
        <f>F349</f>
        <v>9.6953</v>
      </c>
      <c r="E349" s="25">
        <f>F349</f>
        <v>9.6953</v>
      </c>
      <c r="F349" s="25">
        <f>ROUND(9.6953,4)</f>
        <v>9.6953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42807</v>
      </c>
      <c r="B351" s="22"/>
      <c r="C351" s="25">
        <f>ROUND(3.51011863224006,4)</f>
        <v>3.5101</v>
      </c>
      <c r="D351" s="25">
        <f>F351</f>
        <v>3.511</v>
      </c>
      <c r="E351" s="25">
        <f>F351</f>
        <v>3.511</v>
      </c>
      <c r="F351" s="25">
        <f>ROUND(3.511,4)</f>
        <v>3.511</v>
      </c>
      <c r="G351" s="24"/>
      <c r="H351" s="36"/>
    </row>
    <row r="352" spans="1:8" ht="12.75" customHeight="1">
      <c r="A352" s="22">
        <v>42905</v>
      </c>
      <c r="B352" s="22"/>
      <c r="C352" s="25">
        <f>ROUND(3.51011863224006,4)</f>
        <v>3.5101</v>
      </c>
      <c r="D352" s="25">
        <f>F352</f>
        <v>3.4727</v>
      </c>
      <c r="E352" s="25">
        <f>F352</f>
        <v>3.4727</v>
      </c>
      <c r="F352" s="25">
        <f>ROUND(3.4727,4)</f>
        <v>3.4727</v>
      </c>
      <c r="G352" s="24"/>
      <c r="H352" s="36"/>
    </row>
    <row r="353" spans="1:8" ht="12.75" customHeight="1">
      <c r="A353" s="22">
        <v>42996</v>
      </c>
      <c r="B353" s="22"/>
      <c r="C353" s="25">
        <f>ROUND(3.51011863224006,4)</f>
        <v>3.5101</v>
      </c>
      <c r="D353" s="25">
        <f>F353</f>
        <v>3.4376</v>
      </c>
      <c r="E353" s="25">
        <f>F353</f>
        <v>3.4376</v>
      </c>
      <c r="F353" s="25">
        <f>ROUND(3.4376,4)</f>
        <v>3.4376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5">
        <f>ROUND(13.078,4)</f>
        <v>13.078</v>
      </c>
      <c r="D355" s="25">
        <f>F355</f>
        <v>13.085</v>
      </c>
      <c r="E355" s="25">
        <f>F355</f>
        <v>13.085</v>
      </c>
      <c r="F355" s="25">
        <f>ROUND(13.085,4)</f>
        <v>13.085</v>
      </c>
      <c r="G355" s="24"/>
      <c r="H355" s="36"/>
    </row>
    <row r="356" spans="1:8" ht="12.75" customHeight="1">
      <c r="A356" s="22">
        <v>42905</v>
      </c>
      <c r="B356" s="22"/>
      <c r="C356" s="25">
        <f>ROUND(13.078,4)</f>
        <v>13.078</v>
      </c>
      <c r="D356" s="25">
        <f>F356</f>
        <v>13.3071</v>
      </c>
      <c r="E356" s="25">
        <f>F356</f>
        <v>13.3071</v>
      </c>
      <c r="F356" s="25">
        <f>ROUND(13.3071,4)</f>
        <v>13.3071</v>
      </c>
      <c r="G356" s="24"/>
      <c r="H356" s="36"/>
    </row>
    <row r="357" spans="1:8" ht="12.75" customHeight="1">
      <c r="A357" s="22">
        <v>42996</v>
      </c>
      <c r="B357" s="22"/>
      <c r="C357" s="25">
        <f>ROUND(13.078,4)</f>
        <v>13.078</v>
      </c>
      <c r="D357" s="25">
        <f>F357</f>
        <v>13.5144</v>
      </c>
      <c r="E357" s="25">
        <f>F357</f>
        <v>13.5144</v>
      </c>
      <c r="F357" s="25">
        <f>ROUND(13.5144,4)</f>
        <v>13.5144</v>
      </c>
      <c r="G357" s="24"/>
      <c r="H357" s="36"/>
    </row>
    <row r="358" spans="1:8" ht="12.75" customHeight="1">
      <c r="A358" s="22">
        <v>43087</v>
      </c>
      <c r="B358" s="22"/>
      <c r="C358" s="25">
        <f>ROUND(13.078,4)</f>
        <v>13.078</v>
      </c>
      <c r="D358" s="25">
        <f>F358</f>
        <v>13.7196</v>
      </c>
      <c r="E358" s="25">
        <f>F358</f>
        <v>13.7196</v>
      </c>
      <c r="F358" s="25">
        <f>ROUND(13.7196,4)</f>
        <v>13.7196</v>
      </c>
      <c r="G358" s="24"/>
      <c r="H358" s="36"/>
    </row>
    <row r="359" spans="1:8" ht="12.75" customHeight="1">
      <c r="A359" s="22">
        <v>43178</v>
      </c>
      <c r="B359" s="22"/>
      <c r="C359" s="25">
        <f>ROUND(13.078,4)</f>
        <v>13.078</v>
      </c>
      <c r="D359" s="25">
        <f>F359</f>
        <v>13.9213</v>
      </c>
      <c r="E359" s="25">
        <f>F359</f>
        <v>13.9213</v>
      </c>
      <c r="F359" s="25">
        <f>ROUND(13.9213,4)</f>
        <v>13.9213</v>
      </c>
      <c r="G359" s="24"/>
      <c r="H359" s="36"/>
    </row>
    <row r="360" spans="1:8" ht="12.75" customHeight="1">
      <c r="A360" s="22" t="s">
        <v>80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42807</v>
      </c>
      <c r="B361" s="22"/>
      <c r="C361" s="25">
        <f>ROUND(13.078,4)</f>
        <v>13.078</v>
      </c>
      <c r="D361" s="25">
        <f>F361</f>
        <v>13.085</v>
      </c>
      <c r="E361" s="25">
        <f>F361</f>
        <v>13.085</v>
      </c>
      <c r="F361" s="25">
        <f>ROUND(13.085,4)</f>
        <v>13.085</v>
      </c>
      <c r="G361" s="24"/>
      <c r="H361" s="36"/>
    </row>
    <row r="362" spans="1:8" ht="12.75" customHeight="1">
      <c r="A362" s="22">
        <v>42905</v>
      </c>
      <c r="B362" s="22"/>
      <c r="C362" s="25">
        <f>ROUND(13.078,4)</f>
        <v>13.078</v>
      </c>
      <c r="D362" s="25">
        <f>F362</f>
        <v>13.3071</v>
      </c>
      <c r="E362" s="25">
        <f>F362</f>
        <v>13.3071</v>
      </c>
      <c r="F362" s="25">
        <f>ROUND(13.3071,4)</f>
        <v>13.3071</v>
      </c>
      <c r="G362" s="24"/>
      <c r="H362" s="36"/>
    </row>
    <row r="363" spans="1:8" ht="12.75" customHeight="1">
      <c r="A363" s="22">
        <v>42996</v>
      </c>
      <c r="B363" s="22"/>
      <c r="C363" s="25">
        <f>ROUND(13.078,4)</f>
        <v>13.078</v>
      </c>
      <c r="D363" s="25">
        <f>F363</f>
        <v>13.5144</v>
      </c>
      <c r="E363" s="25">
        <f>F363</f>
        <v>13.5144</v>
      </c>
      <c r="F363" s="25">
        <f>ROUND(13.5144,4)</f>
        <v>13.5144</v>
      </c>
      <c r="G363" s="24"/>
      <c r="H363" s="36"/>
    </row>
    <row r="364" spans="1:8" ht="12.75" customHeight="1">
      <c r="A364" s="22">
        <v>43087</v>
      </c>
      <c r="B364" s="22"/>
      <c r="C364" s="25">
        <f>ROUND(13.078,4)</f>
        <v>13.078</v>
      </c>
      <c r="D364" s="25">
        <f>F364</f>
        <v>13.7196</v>
      </c>
      <c r="E364" s="25">
        <f>F364</f>
        <v>13.7196</v>
      </c>
      <c r="F364" s="25">
        <f>ROUND(13.7196,4)</f>
        <v>13.7196</v>
      </c>
      <c r="G364" s="24"/>
      <c r="H364" s="36"/>
    </row>
    <row r="365" spans="1:8" ht="12.75" customHeight="1">
      <c r="A365" s="22">
        <v>43178</v>
      </c>
      <c r="B365" s="22"/>
      <c r="C365" s="25">
        <f>ROUND(13.078,4)</f>
        <v>13.078</v>
      </c>
      <c r="D365" s="25">
        <f>F365</f>
        <v>13.9213</v>
      </c>
      <c r="E365" s="25">
        <f>F365</f>
        <v>13.9213</v>
      </c>
      <c r="F365" s="25">
        <f>ROUND(13.9213,4)</f>
        <v>13.9213</v>
      </c>
      <c r="G365" s="24"/>
      <c r="H365" s="36"/>
    </row>
    <row r="366" spans="1:8" ht="12.75" customHeight="1">
      <c r="A366" s="22">
        <v>43269</v>
      </c>
      <c r="B366" s="22"/>
      <c r="C366" s="25">
        <f>ROUND(13.078,4)</f>
        <v>13.078</v>
      </c>
      <c r="D366" s="25">
        <f>F366</f>
        <v>14.123</v>
      </c>
      <c r="E366" s="25">
        <f>F366</f>
        <v>14.123</v>
      </c>
      <c r="F366" s="25">
        <f>ROUND(14.123,4)</f>
        <v>14.123</v>
      </c>
      <c r="G366" s="24"/>
      <c r="H366" s="36"/>
    </row>
    <row r="367" spans="1:8" ht="12.75" customHeight="1">
      <c r="A367" s="22">
        <v>43360</v>
      </c>
      <c r="B367" s="22"/>
      <c r="C367" s="25">
        <f>ROUND(13.078,4)</f>
        <v>13.078</v>
      </c>
      <c r="D367" s="25">
        <f>F367</f>
        <v>14.3246</v>
      </c>
      <c r="E367" s="25">
        <f>F367</f>
        <v>14.3246</v>
      </c>
      <c r="F367" s="25">
        <f>ROUND(14.3246,4)</f>
        <v>14.3246</v>
      </c>
      <c r="G367" s="24"/>
      <c r="H367" s="36"/>
    </row>
    <row r="368" spans="1:8" ht="12.75" customHeight="1">
      <c r="A368" s="22">
        <v>43448</v>
      </c>
      <c r="B368" s="22"/>
      <c r="C368" s="25">
        <f>ROUND(13.078,4)</f>
        <v>13.078</v>
      </c>
      <c r="D368" s="25">
        <f>F368</f>
        <v>14.5197</v>
      </c>
      <c r="E368" s="25">
        <f>F368</f>
        <v>14.5197</v>
      </c>
      <c r="F368" s="25">
        <f>ROUND(14.5197,4)</f>
        <v>14.5197</v>
      </c>
      <c r="G368" s="24"/>
      <c r="H368" s="36"/>
    </row>
    <row r="369" spans="1:8" ht="12.75" customHeight="1">
      <c r="A369" s="22">
        <v>43542</v>
      </c>
      <c r="B369" s="22"/>
      <c r="C369" s="25">
        <f>ROUND(13.078,4)</f>
        <v>13.078</v>
      </c>
      <c r="D369" s="25">
        <f>F369</f>
        <v>14.7287</v>
      </c>
      <c r="E369" s="25">
        <f>F369</f>
        <v>14.7287</v>
      </c>
      <c r="F369" s="25">
        <f>ROUND(14.7287,4)</f>
        <v>14.7287</v>
      </c>
      <c r="G369" s="24"/>
      <c r="H369" s="36"/>
    </row>
    <row r="370" spans="1:8" ht="12.75" customHeight="1">
      <c r="A370" s="22">
        <v>43630</v>
      </c>
      <c r="B370" s="22"/>
      <c r="C370" s="25">
        <f>ROUND(13.078,4)</f>
        <v>13.078</v>
      </c>
      <c r="D370" s="25">
        <f>F370</f>
        <v>14.9328</v>
      </c>
      <c r="E370" s="25">
        <f>F370</f>
        <v>14.9328</v>
      </c>
      <c r="F370" s="25">
        <f>ROUND(14.9328,4)</f>
        <v>14.9328</v>
      </c>
      <c r="G370" s="24"/>
      <c r="H370" s="36"/>
    </row>
    <row r="371" spans="1:8" ht="12.75" customHeight="1">
      <c r="A371" s="22">
        <v>43724</v>
      </c>
      <c r="B371" s="22"/>
      <c r="C371" s="25">
        <f>ROUND(13.078,4)</f>
        <v>13.078</v>
      </c>
      <c r="D371" s="25">
        <f>F371</f>
        <v>15.1508</v>
      </c>
      <c r="E371" s="25">
        <f>F371</f>
        <v>15.1508</v>
      </c>
      <c r="F371" s="25">
        <f>ROUND(15.1508,4)</f>
        <v>15.1508</v>
      </c>
      <c r="G371" s="24"/>
      <c r="H371" s="36"/>
    </row>
    <row r="372" spans="1:8" ht="12.75" customHeight="1">
      <c r="A372" s="22">
        <v>43812</v>
      </c>
      <c r="B372" s="22"/>
      <c r="C372" s="25">
        <f>ROUND(13.078,4)</f>
        <v>13.078</v>
      </c>
      <c r="D372" s="25">
        <f>F372</f>
        <v>15.3549</v>
      </c>
      <c r="E372" s="25">
        <f>F372</f>
        <v>15.3549</v>
      </c>
      <c r="F372" s="25">
        <f>ROUND(15.3549,4)</f>
        <v>15.3549</v>
      </c>
      <c r="G372" s="24"/>
      <c r="H372" s="36"/>
    </row>
    <row r="373" spans="1:8" ht="12.75" customHeight="1">
      <c r="A373" s="22">
        <v>43906</v>
      </c>
      <c r="B373" s="22"/>
      <c r="C373" s="25">
        <f>ROUND(13.078,4)</f>
        <v>13.078</v>
      </c>
      <c r="D373" s="25">
        <f>F373</f>
        <v>15.5729</v>
      </c>
      <c r="E373" s="25">
        <f>F373</f>
        <v>15.5729</v>
      </c>
      <c r="F373" s="25">
        <f>ROUND(15.5729,4)</f>
        <v>15.5729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42807</v>
      </c>
      <c r="B375" s="22"/>
      <c r="C375" s="25">
        <f>ROUND(1.34450498612111,4)</f>
        <v>1.3445</v>
      </c>
      <c r="D375" s="25">
        <f>F375</f>
        <v>1.3427</v>
      </c>
      <c r="E375" s="25">
        <f>F375</f>
        <v>1.3427</v>
      </c>
      <c r="F375" s="25">
        <f>ROUND(1.3427,4)</f>
        <v>1.3427</v>
      </c>
      <c r="G375" s="24"/>
      <c r="H375" s="36"/>
    </row>
    <row r="376" spans="1:8" ht="12.75" customHeight="1">
      <c r="A376" s="22">
        <v>42905</v>
      </c>
      <c r="B376" s="22"/>
      <c r="C376" s="25">
        <f>ROUND(1.34450498612111,4)</f>
        <v>1.3445</v>
      </c>
      <c r="D376" s="25">
        <f>F376</f>
        <v>1.3202</v>
      </c>
      <c r="E376" s="25">
        <f>F376</f>
        <v>1.3202</v>
      </c>
      <c r="F376" s="25">
        <f>ROUND(1.3202,4)</f>
        <v>1.3202</v>
      </c>
      <c r="G376" s="24"/>
      <c r="H376" s="36"/>
    </row>
    <row r="377" spans="1:8" ht="12.75" customHeight="1">
      <c r="A377" s="22">
        <v>42996</v>
      </c>
      <c r="B377" s="22"/>
      <c r="C377" s="25">
        <f>ROUND(1.34450498612111,4)</f>
        <v>1.3445</v>
      </c>
      <c r="D377" s="25">
        <f>F377</f>
        <v>1.3008</v>
      </c>
      <c r="E377" s="25">
        <f>F377</f>
        <v>1.3008</v>
      </c>
      <c r="F377" s="25">
        <f>ROUND(1.3008,4)</f>
        <v>1.3008</v>
      </c>
      <c r="G377" s="24"/>
      <c r="H377" s="36"/>
    </row>
    <row r="378" spans="1:8" ht="12.75" customHeight="1">
      <c r="A378" s="22">
        <v>43087</v>
      </c>
      <c r="B378" s="22"/>
      <c r="C378" s="25">
        <f>ROUND(1.34450498612111,4)</f>
        <v>1.3445</v>
      </c>
      <c r="D378" s="25">
        <f>F378</f>
        <v>1.2802</v>
      </c>
      <c r="E378" s="25">
        <f>F378</f>
        <v>1.2802</v>
      </c>
      <c r="F378" s="25">
        <f>ROUND(1.2802,4)</f>
        <v>1.2802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42859</v>
      </c>
      <c r="B380" s="22"/>
      <c r="C380" s="27">
        <f>ROUND(603.925,3)</f>
        <v>603.925</v>
      </c>
      <c r="D380" s="27">
        <f>F380</f>
        <v>611.022</v>
      </c>
      <c r="E380" s="27">
        <f>F380</f>
        <v>611.022</v>
      </c>
      <c r="F380" s="27">
        <f>ROUND(611.022,3)</f>
        <v>611.022</v>
      </c>
      <c r="G380" s="24"/>
      <c r="H380" s="36"/>
    </row>
    <row r="381" spans="1:8" ht="12.75" customHeight="1">
      <c r="A381" s="22">
        <v>42950</v>
      </c>
      <c r="B381" s="22"/>
      <c r="C381" s="27">
        <f>ROUND(603.925,3)</f>
        <v>603.925</v>
      </c>
      <c r="D381" s="27">
        <f>F381</f>
        <v>622.711</v>
      </c>
      <c r="E381" s="27">
        <f>F381</f>
        <v>622.711</v>
      </c>
      <c r="F381" s="27">
        <f>ROUND(622.711,3)</f>
        <v>622.711</v>
      </c>
      <c r="G381" s="24"/>
      <c r="H381" s="36"/>
    </row>
    <row r="382" spans="1:8" ht="12.75" customHeight="1">
      <c r="A382" s="22">
        <v>43041</v>
      </c>
      <c r="B382" s="22"/>
      <c r="C382" s="27">
        <f>ROUND(603.925,3)</f>
        <v>603.925</v>
      </c>
      <c r="D382" s="27">
        <f>F382</f>
        <v>634.997</v>
      </c>
      <c r="E382" s="27">
        <f>F382</f>
        <v>634.997</v>
      </c>
      <c r="F382" s="27">
        <f>ROUND(634.997,3)</f>
        <v>634.997</v>
      </c>
      <c r="G382" s="24"/>
      <c r="H382" s="36"/>
    </row>
    <row r="383" spans="1:8" ht="12.75" customHeight="1">
      <c r="A383" s="22">
        <v>43132</v>
      </c>
      <c r="B383" s="22"/>
      <c r="C383" s="27">
        <f>ROUND(603.925,3)</f>
        <v>603.925</v>
      </c>
      <c r="D383" s="27">
        <f>F383</f>
        <v>647.642</v>
      </c>
      <c r="E383" s="27">
        <f>F383</f>
        <v>647.642</v>
      </c>
      <c r="F383" s="27">
        <f>ROUND(647.642,3)</f>
        <v>647.642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42859</v>
      </c>
      <c r="B385" s="22"/>
      <c r="C385" s="27">
        <f>ROUND(525.103,3)</f>
        <v>525.103</v>
      </c>
      <c r="D385" s="27">
        <f>F385</f>
        <v>531.274</v>
      </c>
      <c r="E385" s="27">
        <f>F385</f>
        <v>531.274</v>
      </c>
      <c r="F385" s="27">
        <f>ROUND(531.274,3)</f>
        <v>531.274</v>
      </c>
      <c r="G385" s="24"/>
      <c r="H385" s="36"/>
    </row>
    <row r="386" spans="1:8" ht="12.75" customHeight="1">
      <c r="A386" s="22">
        <v>42950</v>
      </c>
      <c r="B386" s="22"/>
      <c r="C386" s="27">
        <f>ROUND(525.103,3)</f>
        <v>525.103</v>
      </c>
      <c r="D386" s="27">
        <f>F386</f>
        <v>541.437</v>
      </c>
      <c r="E386" s="27">
        <f>F386</f>
        <v>541.437</v>
      </c>
      <c r="F386" s="27">
        <f>ROUND(541.437,3)</f>
        <v>541.437</v>
      </c>
      <c r="G386" s="24"/>
      <c r="H386" s="36"/>
    </row>
    <row r="387" spans="1:8" ht="12.75" customHeight="1">
      <c r="A387" s="22">
        <v>43041</v>
      </c>
      <c r="B387" s="22"/>
      <c r="C387" s="27">
        <f>ROUND(525.103,3)</f>
        <v>525.103</v>
      </c>
      <c r="D387" s="27">
        <f>F387</f>
        <v>552.12</v>
      </c>
      <c r="E387" s="27">
        <f>F387</f>
        <v>552.12</v>
      </c>
      <c r="F387" s="27">
        <f>ROUND(552.12,3)</f>
        <v>552.12</v>
      </c>
      <c r="G387" s="24"/>
      <c r="H387" s="36"/>
    </row>
    <row r="388" spans="1:8" ht="12.75" customHeight="1">
      <c r="A388" s="22">
        <v>43132</v>
      </c>
      <c r="B388" s="22"/>
      <c r="C388" s="27">
        <f>ROUND(525.103,3)</f>
        <v>525.103</v>
      </c>
      <c r="D388" s="27">
        <f>F388</f>
        <v>563.114</v>
      </c>
      <c r="E388" s="27">
        <f>F388</f>
        <v>563.114</v>
      </c>
      <c r="F388" s="27">
        <f>ROUND(563.114,3)</f>
        <v>563.114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42859</v>
      </c>
      <c r="B390" s="22"/>
      <c r="C390" s="27">
        <f>ROUND(606.729,3)</f>
        <v>606.729</v>
      </c>
      <c r="D390" s="27">
        <f>F390</f>
        <v>613.859</v>
      </c>
      <c r="E390" s="27">
        <f>F390</f>
        <v>613.859</v>
      </c>
      <c r="F390" s="27">
        <f>ROUND(613.859,3)</f>
        <v>613.859</v>
      </c>
      <c r="G390" s="24"/>
      <c r="H390" s="36"/>
    </row>
    <row r="391" spans="1:8" ht="12.75" customHeight="1">
      <c r="A391" s="22">
        <v>42950</v>
      </c>
      <c r="B391" s="22"/>
      <c r="C391" s="27">
        <f>ROUND(606.729,3)</f>
        <v>606.729</v>
      </c>
      <c r="D391" s="27">
        <f>F391</f>
        <v>625.602</v>
      </c>
      <c r="E391" s="27">
        <f>F391</f>
        <v>625.602</v>
      </c>
      <c r="F391" s="27">
        <f>ROUND(625.602,3)</f>
        <v>625.602</v>
      </c>
      <c r="G391" s="24"/>
      <c r="H391" s="36"/>
    </row>
    <row r="392" spans="1:8" ht="12.75" customHeight="1">
      <c r="A392" s="22">
        <v>43041</v>
      </c>
      <c r="B392" s="22"/>
      <c r="C392" s="27">
        <f>ROUND(606.729,3)</f>
        <v>606.729</v>
      </c>
      <c r="D392" s="27">
        <f>F392</f>
        <v>637.945</v>
      </c>
      <c r="E392" s="27">
        <f>F392</f>
        <v>637.945</v>
      </c>
      <c r="F392" s="27">
        <f>ROUND(637.945,3)</f>
        <v>637.945</v>
      </c>
      <c r="G392" s="24"/>
      <c r="H392" s="36"/>
    </row>
    <row r="393" spans="1:8" ht="12.75" customHeight="1">
      <c r="A393" s="22">
        <v>43132</v>
      </c>
      <c r="B393" s="22"/>
      <c r="C393" s="27">
        <f>ROUND(606.729,3)</f>
        <v>606.729</v>
      </c>
      <c r="D393" s="27">
        <f>F393</f>
        <v>650.649</v>
      </c>
      <c r="E393" s="27">
        <f>F393</f>
        <v>650.649</v>
      </c>
      <c r="F393" s="27">
        <f>ROUND(650.649,3)</f>
        <v>650.649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42859</v>
      </c>
      <c r="B395" s="22"/>
      <c r="C395" s="27">
        <f>ROUND(551.86,3)</f>
        <v>551.86</v>
      </c>
      <c r="D395" s="27">
        <f>F395</f>
        <v>558.345</v>
      </c>
      <c r="E395" s="27">
        <f>F395</f>
        <v>558.345</v>
      </c>
      <c r="F395" s="27">
        <f>ROUND(558.345,3)</f>
        <v>558.345</v>
      </c>
      <c r="G395" s="24"/>
      <c r="H395" s="36"/>
    </row>
    <row r="396" spans="1:8" ht="12.75" customHeight="1">
      <c r="A396" s="22">
        <v>42950</v>
      </c>
      <c r="B396" s="22"/>
      <c r="C396" s="27">
        <f>ROUND(551.86,3)</f>
        <v>551.86</v>
      </c>
      <c r="D396" s="27">
        <f>F396</f>
        <v>569.026</v>
      </c>
      <c r="E396" s="27">
        <f>F396</f>
        <v>569.026</v>
      </c>
      <c r="F396" s="27">
        <f>ROUND(569.026,3)</f>
        <v>569.026</v>
      </c>
      <c r="G396" s="24"/>
      <c r="H396" s="36"/>
    </row>
    <row r="397" spans="1:8" ht="12.75" customHeight="1">
      <c r="A397" s="22">
        <v>43041</v>
      </c>
      <c r="B397" s="22"/>
      <c r="C397" s="27">
        <f>ROUND(551.86,3)</f>
        <v>551.86</v>
      </c>
      <c r="D397" s="27">
        <f>F397</f>
        <v>580.253</v>
      </c>
      <c r="E397" s="27">
        <f>F397</f>
        <v>580.253</v>
      </c>
      <c r="F397" s="27">
        <f>ROUND(580.253,3)</f>
        <v>580.253</v>
      </c>
      <c r="G397" s="24"/>
      <c r="H397" s="36"/>
    </row>
    <row r="398" spans="1:8" ht="12.75" customHeight="1">
      <c r="A398" s="22">
        <v>43132</v>
      </c>
      <c r="B398" s="22"/>
      <c r="C398" s="27">
        <f>ROUND(551.86,3)</f>
        <v>551.86</v>
      </c>
      <c r="D398" s="27">
        <f>F398</f>
        <v>591.808</v>
      </c>
      <c r="E398" s="27">
        <f>F398</f>
        <v>591.808</v>
      </c>
      <c r="F398" s="27">
        <f>ROUND(591.808,3)</f>
        <v>591.808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42859</v>
      </c>
      <c r="B400" s="22"/>
      <c r="C400" s="27">
        <f>ROUND(249.151576552268,3)</f>
        <v>249.152</v>
      </c>
      <c r="D400" s="27">
        <f>F400</f>
        <v>252.113</v>
      </c>
      <c r="E400" s="27">
        <f>F400</f>
        <v>252.113</v>
      </c>
      <c r="F400" s="27">
        <f>ROUND(252.113,3)</f>
        <v>252.113</v>
      </c>
      <c r="G400" s="24"/>
      <c r="H400" s="36"/>
    </row>
    <row r="401" spans="1:8" ht="12.75" customHeight="1">
      <c r="A401" s="22">
        <v>42950</v>
      </c>
      <c r="B401" s="22"/>
      <c r="C401" s="27">
        <f>ROUND(249.151576552268,3)</f>
        <v>249.152</v>
      </c>
      <c r="D401" s="27">
        <f>F401</f>
        <v>256.985</v>
      </c>
      <c r="E401" s="27">
        <f>F401</f>
        <v>256.985</v>
      </c>
      <c r="F401" s="27">
        <f>ROUND(256.985,3)</f>
        <v>256.985</v>
      </c>
      <c r="G401" s="24"/>
      <c r="H401" s="36"/>
    </row>
    <row r="402" spans="1:8" ht="12.75" customHeight="1">
      <c r="A402" s="22">
        <v>43041</v>
      </c>
      <c r="B402" s="22"/>
      <c r="C402" s="27">
        <f>ROUND(249.151576552268,3)</f>
        <v>249.152</v>
      </c>
      <c r="D402" s="27">
        <f>F402</f>
        <v>262.113</v>
      </c>
      <c r="E402" s="27">
        <f>F402</f>
        <v>262.113</v>
      </c>
      <c r="F402" s="27">
        <f>ROUND(262.113,3)</f>
        <v>262.113</v>
      </c>
      <c r="G402" s="24"/>
      <c r="H402" s="36"/>
    </row>
    <row r="403" spans="1:8" ht="12.75" customHeight="1">
      <c r="A403" s="22">
        <v>43132</v>
      </c>
      <c r="B403" s="22"/>
      <c r="C403" s="27">
        <f>ROUND(249.151576552268,3)</f>
        <v>249.152</v>
      </c>
      <c r="D403" s="27">
        <f>F403</f>
        <v>267.424</v>
      </c>
      <c r="E403" s="27">
        <f>F403</f>
        <v>267.424</v>
      </c>
      <c r="F403" s="27">
        <f>ROUND(267.424,3)</f>
        <v>267.424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42859</v>
      </c>
      <c r="B405" s="22"/>
      <c r="C405" s="27">
        <f>ROUND(675.731,3)</f>
        <v>675.731</v>
      </c>
      <c r="D405" s="27">
        <f>F405</f>
        <v>683.696</v>
      </c>
      <c r="E405" s="27">
        <f>F405</f>
        <v>683.696</v>
      </c>
      <c r="F405" s="27">
        <f>ROUND(683.696,3)</f>
        <v>683.696</v>
      </c>
      <c r="G405" s="24"/>
      <c r="H405" s="36"/>
    </row>
    <row r="406" spans="1:8" ht="12.75" customHeight="1">
      <c r="A406" s="22">
        <v>42950</v>
      </c>
      <c r="B406" s="22"/>
      <c r="C406" s="27">
        <f>ROUND(675.731,3)</f>
        <v>675.731</v>
      </c>
      <c r="D406" s="27">
        <f>F406</f>
        <v>696.685</v>
      </c>
      <c r="E406" s="27">
        <f>F406</f>
        <v>696.685</v>
      </c>
      <c r="F406" s="27">
        <f>ROUND(696.685,3)</f>
        <v>696.685</v>
      </c>
      <c r="G406" s="24"/>
      <c r="H406" s="36"/>
    </row>
    <row r="407" spans="1:8" ht="12.75" customHeight="1">
      <c r="A407" s="22">
        <v>43041</v>
      </c>
      <c r="B407" s="22"/>
      <c r="C407" s="27">
        <f>ROUND(675.731,3)</f>
        <v>675.731</v>
      </c>
      <c r="D407" s="27">
        <f>F407</f>
        <v>710.688</v>
      </c>
      <c r="E407" s="27">
        <f>F407</f>
        <v>710.688</v>
      </c>
      <c r="F407" s="27">
        <f>ROUND(710.688,3)</f>
        <v>710.688</v>
      </c>
      <c r="G407" s="24"/>
      <c r="H407" s="36"/>
    </row>
    <row r="408" spans="1:8" ht="12.75" customHeight="1">
      <c r="A408" s="22">
        <v>43132</v>
      </c>
      <c r="B408" s="22"/>
      <c r="C408" s="27">
        <f>ROUND(675.731,3)</f>
        <v>675.731</v>
      </c>
      <c r="D408" s="27">
        <f>F408</f>
        <v>725.223</v>
      </c>
      <c r="E408" s="27">
        <f>F408</f>
        <v>725.223</v>
      </c>
      <c r="F408" s="27">
        <f>ROUND(725.223,3)</f>
        <v>725.223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42807</v>
      </c>
      <c r="B410" s="22"/>
      <c r="C410" s="24">
        <f>ROUND(21729.8,2)</f>
        <v>21729.8</v>
      </c>
      <c r="D410" s="24">
        <f>F410</f>
        <v>21766.17</v>
      </c>
      <c r="E410" s="24">
        <f>F410</f>
        <v>21766.17</v>
      </c>
      <c r="F410" s="24">
        <f>ROUND(21766.17,2)</f>
        <v>21766.17</v>
      </c>
      <c r="G410" s="24"/>
      <c r="H410" s="36"/>
    </row>
    <row r="411" spans="1:8" ht="12.75" customHeight="1">
      <c r="A411" s="22">
        <v>42905</v>
      </c>
      <c r="B411" s="22"/>
      <c r="C411" s="24">
        <f>ROUND(21729.8,2)</f>
        <v>21729.8</v>
      </c>
      <c r="D411" s="24">
        <f>F411</f>
        <v>22135.68</v>
      </c>
      <c r="E411" s="24">
        <f>F411</f>
        <v>22135.68</v>
      </c>
      <c r="F411" s="24">
        <f>ROUND(22135.68,2)</f>
        <v>22135.68</v>
      </c>
      <c r="G411" s="24"/>
      <c r="H411" s="36"/>
    </row>
    <row r="412" spans="1:8" ht="12.75" customHeight="1">
      <c r="A412" s="22">
        <v>42996</v>
      </c>
      <c r="B412" s="22"/>
      <c r="C412" s="24">
        <f>ROUND(21729.8,2)</f>
        <v>21729.8</v>
      </c>
      <c r="D412" s="24">
        <f>F412</f>
        <v>22490.84</v>
      </c>
      <c r="E412" s="24">
        <f>F412</f>
        <v>22490.84</v>
      </c>
      <c r="F412" s="24">
        <f>ROUND(22490.84,2)</f>
        <v>22490.84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42809</v>
      </c>
      <c r="B414" s="22"/>
      <c r="C414" s="27">
        <f>ROUND(7.342,3)</f>
        <v>7.342</v>
      </c>
      <c r="D414" s="27">
        <f>ROUND(7.38,3)</f>
        <v>7.38</v>
      </c>
      <c r="E414" s="27">
        <f>ROUND(7.28,3)</f>
        <v>7.28</v>
      </c>
      <c r="F414" s="27">
        <f>ROUND(7.33,3)</f>
        <v>7.33</v>
      </c>
      <c r="G414" s="24"/>
      <c r="H414" s="36"/>
    </row>
    <row r="415" spans="1:8" ht="12.75" customHeight="1">
      <c r="A415" s="22">
        <v>42844</v>
      </c>
      <c r="B415" s="22"/>
      <c r="C415" s="27">
        <f>ROUND(7.342,3)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42872</v>
      </c>
      <c r="B416" s="22"/>
      <c r="C416" s="27">
        <f>ROUND(7.342,3)</f>
        <v>7.342</v>
      </c>
      <c r="D416" s="27">
        <f>ROUND(7.37,3)</f>
        <v>7.37</v>
      </c>
      <c r="E416" s="27">
        <f>ROUND(7.27,3)</f>
        <v>7.27</v>
      </c>
      <c r="F416" s="27">
        <f>ROUND(7.32,3)</f>
        <v>7.32</v>
      </c>
      <c r="G416" s="24"/>
      <c r="H416" s="36"/>
    </row>
    <row r="417" spans="1:8" ht="12.75" customHeight="1">
      <c r="A417" s="22">
        <v>42907</v>
      </c>
      <c r="B417" s="22"/>
      <c r="C417" s="27">
        <f>ROUND(7.342,3)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42935</v>
      </c>
      <c r="B418" s="22"/>
      <c r="C418" s="27">
        <f>ROUND(7.342,3)</f>
        <v>7.342</v>
      </c>
      <c r="D418" s="27">
        <f>ROUND(7.37,3)</f>
        <v>7.37</v>
      </c>
      <c r="E418" s="27">
        <f>ROUND(7.27,3)</f>
        <v>7.27</v>
      </c>
      <c r="F418" s="27">
        <f>ROUND(7.32,3)</f>
        <v>7.32</v>
      </c>
      <c r="G418" s="24"/>
      <c r="H418" s="36"/>
    </row>
    <row r="419" spans="1:8" ht="12.75" customHeight="1">
      <c r="A419" s="22">
        <v>42963</v>
      </c>
      <c r="B419" s="22"/>
      <c r="C419" s="27">
        <f>ROUND(7.342,3)</f>
        <v>7.342</v>
      </c>
      <c r="D419" s="27">
        <f>ROUND(7.36,3)</f>
        <v>7.36</v>
      </c>
      <c r="E419" s="27">
        <f>ROUND(7.26,3)</f>
        <v>7.26</v>
      </c>
      <c r="F419" s="27">
        <f>ROUND(7.31,3)</f>
        <v>7.31</v>
      </c>
      <c r="G419" s="24"/>
      <c r="H419" s="36"/>
    </row>
    <row r="420" spans="1:8" ht="12.75" customHeight="1">
      <c r="A420" s="22">
        <v>42998</v>
      </c>
      <c r="B420" s="22"/>
      <c r="C420" s="27">
        <f>ROUND(7.342,3)</f>
        <v>7.342</v>
      </c>
      <c r="D420" s="27">
        <f>ROUND(7.35,3)</f>
        <v>7.35</v>
      </c>
      <c r="E420" s="27">
        <f>ROUND(7.25,3)</f>
        <v>7.25</v>
      </c>
      <c r="F420" s="27">
        <f>ROUND(7.3,3)</f>
        <v>7.3</v>
      </c>
      <c r="G420" s="24"/>
      <c r="H420" s="36"/>
    </row>
    <row r="421" spans="1:8" ht="12.75" customHeight="1">
      <c r="A421" s="22">
        <v>43089</v>
      </c>
      <c r="B421" s="22"/>
      <c r="C421" s="27">
        <f>ROUND(7.342,3)</f>
        <v>7.342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43179</v>
      </c>
      <c r="B422" s="22"/>
      <c r="C422" s="27">
        <f>ROUND(7.342,3)</f>
        <v>7.342</v>
      </c>
      <c r="D422" s="27">
        <f>ROUND(7.3,3)</f>
        <v>7.3</v>
      </c>
      <c r="E422" s="27">
        <f>ROUND(7.2,3)</f>
        <v>7.2</v>
      </c>
      <c r="F422" s="27">
        <f>ROUND(7.25,3)</f>
        <v>7.25</v>
      </c>
      <c r="G422" s="24"/>
      <c r="H422" s="36"/>
    </row>
    <row r="423" spans="1:8" ht="12.75" customHeight="1">
      <c r="A423" s="22">
        <v>43271</v>
      </c>
      <c r="B423" s="22"/>
      <c r="C423" s="27">
        <f>ROUND(7.342,3)</f>
        <v>7.342</v>
      </c>
      <c r="D423" s="27">
        <f>ROUND(7.31,3)</f>
        <v>7.31</v>
      </c>
      <c r="E423" s="27">
        <f>ROUND(7.21,3)</f>
        <v>7.21</v>
      </c>
      <c r="F423" s="27">
        <f>ROUND(7.26,3)</f>
        <v>7.26</v>
      </c>
      <c r="G423" s="24"/>
      <c r="H423" s="36"/>
    </row>
    <row r="424" spans="1:8" ht="12.75" customHeight="1">
      <c r="A424" s="22">
        <v>43362</v>
      </c>
      <c r="B424" s="22"/>
      <c r="C424" s="27">
        <f>ROUND(7.342,3)</f>
        <v>7.342</v>
      </c>
      <c r="D424" s="27">
        <f>ROUND(7.35,3)</f>
        <v>7.35</v>
      </c>
      <c r="E424" s="27">
        <f>ROUND(7.25,3)</f>
        <v>7.25</v>
      </c>
      <c r="F424" s="27">
        <f>ROUND(7.3,3)</f>
        <v>7.3</v>
      </c>
      <c r="G424" s="24"/>
      <c r="H424" s="36"/>
    </row>
    <row r="425" spans="1:8" ht="12.75" customHeight="1">
      <c r="A425" s="22">
        <v>43453</v>
      </c>
      <c r="B425" s="22"/>
      <c r="C425" s="27">
        <f>ROUND(7.342,3)</f>
        <v>7.342</v>
      </c>
      <c r="D425" s="27">
        <f>ROUND(7.39,3)</f>
        <v>7.39</v>
      </c>
      <c r="E425" s="27">
        <f>ROUND(7.29,3)</f>
        <v>7.29</v>
      </c>
      <c r="F425" s="27">
        <f>ROUND(7.34,3)</f>
        <v>7.34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42859</v>
      </c>
      <c r="B427" s="22"/>
      <c r="C427" s="27">
        <f>ROUND(549.659,3)</f>
        <v>549.659</v>
      </c>
      <c r="D427" s="27">
        <f>F427</f>
        <v>556.118</v>
      </c>
      <c r="E427" s="27">
        <f>F427</f>
        <v>556.118</v>
      </c>
      <c r="F427" s="27">
        <f>ROUND(556.118,3)</f>
        <v>556.118</v>
      </c>
      <c r="G427" s="24"/>
      <c r="H427" s="36"/>
    </row>
    <row r="428" spans="1:8" ht="12.75" customHeight="1">
      <c r="A428" s="22">
        <v>42950</v>
      </c>
      <c r="B428" s="22"/>
      <c r="C428" s="27">
        <f>ROUND(549.659,3)</f>
        <v>549.659</v>
      </c>
      <c r="D428" s="27">
        <f>F428</f>
        <v>566.757</v>
      </c>
      <c r="E428" s="27">
        <f>F428</f>
        <v>566.757</v>
      </c>
      <c r="F428" s="27">
        <f>ROUND(566.757,3)</f>
        <v>566.757</v>
      </c>
      <c r="G428" s="24"/>
      <c r="H428" s="36"/>
    </row>
    <row r="429" spans="1:8" ht="12.75" customHeight="1">
      <c r="A429" s="22">
        <v>43041</v>
      </c>
      <c r="B429" s="22"/>
      <c r="C429" s="27">
        <f>ROUND(549.659,3)</f>
        <v>549.659</v>
      </c>
      <c r="D429" s="27">
        <f>F429</f>
        <v>577.939</v>
      </c>
      <c r="E429" s="27">
        <f>F429</f>
        <v>577.939</v>
      </c>
      <c r="F429" s="27">
        <f>ROUND(577.939,3)</f>
        <v>577.939</v>
      </c>
      <c r="G429" s="24"/>
      <c r="H429" s="36"/>
    </row>
    <row r="430" spans="1:8" ht="12.75" customHeight="1">
      <c r="A430" s="22">
        <v>43132</v>
      </c>
      <c r="B430" s="22"/>
      <c r="C430" s="27">
        <f>ROUND(549.659,3)</f>
        <v>549.659</v>
      </c>
      <c r="D430" s="27">
        <f>F430</f>
        <v>589.447</v>
      </c>
      <c r="E430" s="27">
        <f>F430</f>
        <v>589.447</v>
      </c>
      <c r="F430" s="27">
        <f>ROUND(589.447,3)</f>
        <v>589.447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42810</v>
      </c>
      <c r="B432" s="22"/>
      <c r="C432" s="26">
        <f>ROUND(100.042550955682,5)</f>
        <v>100.04255</v>
      </c>
      <c r="D432" s="26">
        <f>F432</f>
        <v>100.00273</v>
      </c>
      <c r="E432" s="26">
        <f>F432</f>
        <v>100.00273</v>
      </c>
      <c r="F432" s="26">
        <f>ROUND(100.002732100083,5)</f>
        <v>100.00273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6">
        <f>ROUND(100.042550955682,5)</f>
        <v>100.04255</v>
      </c>
      <c r="D434" s="26">
        <f>F434</f>
        <v>99.61066</v>
      </c>
      <c r="E434" s="26">
        <f>F434</f>
        <v>99.61066</v>
      </c>
      <c r="F434" s="26">
        <f>ROUND(99.6106608313527,5)</f>
        <v>99.61066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6">
        <f>ROUND(100.042550955682,5)</f>
        <v>100.04255</v>
      </c>
      <c r="D436" s="26">
        <f>F436</f>
        <v>99.61661</v>
      </c>
      <c r="E436" s="26">
        <f>F436</f>
        <v>99.61661</v>
      </c>
      <c r="F436" s="26">
        <f>ROUND(99.616606933894,5)</f>
        <v>99.61661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6">
        <f>ROUND(100.042550955682,5)</f>
        <v>100.04255</v>
      </c>
      <c r="D438" s="26">
        <f>F438</f>
        <v>99.84091</v>
      </c>
      <c r="E438" s="26">
        <f>F438</f>
        <v>99.84091</v>
      </c>
      <c r="F438" s="26">
        <f>ROUND(99.8409133511469,5)</f>
        <v>99.84091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6">
        <f>ROUND(100.042550955682,5)</f>
        <v>100.04255</v>
      </c>
      <c r="D440" s="26">
        <f>F440</f>
        <v>99.82805</v>
      </c>
      <c r="E440" s="26">
        <f>F440</f>
        <v>99.82805</v>
      </c>
      <c r="F440" s="26">
        <f>ROUND(99.8280531772297,5)</f>
        <v>99.82805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43272</v>
      </c>
      <c r="B442" s="22"/>
      <c r="C442" s="26">
        <f>ROUND(100.042550955682,5)</f>
        <v>100.04255</v>
      </c>
      <c r="D442" s="26">
        <f>F442</f>
        <v>100.04255</v>
      </c>
      <c r="E442" s="26">
        <f>F442</f>
        <v>100.04255</v>
      </c>
      <c r="F442" s="26">
        <f>ROUND(100.042550955682,5)</f>
        <v>100.04255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ROUND(100.120890797371,5)</f>
        <v>100.12089</v>
      </c>
      <c r="D444" s="26">
        <f>F444</f>
        <v>99.86829</v>
      </c>
      <c r="E444" s="26">
        <f>F444</f>
        <v>99.86829</v>
      </c>
      <c r="F444" s="26">
        <f>ROUND(99.8682886128199,5)</f>
        <v>99.86829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ROUND(100.120890797371,5)</f>
        <v>100.12089</v>
      </c>
      <c r="D446" s="26">
        <f>F446</f>
        <v>99.11341</v>
      </c>
      <c r="E446" s="26">
        <f>F446</f>
        <v>99.11341</v>
      </c>
      <c r="F446" s="26">
        <f>ROUND(99.113408936206,5)</f>
        <v>99.11341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ROUND(100.120890797371,5)</f>
        <v>100.12089</v>
      </c>
      <c r="D448" s="26">
        <f>F448</f>
        <v>98.72638</v>
      </c>
      <c r="E448" s="26">
        <f>F448</f>
        <v>98.72638</v>
      </c>
      <c r="F448" s="26">
        <f>ROUND(98.7263806180643,5)</f>
        <v>98.72638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ROUND(100.120890797371,5)</f>
        <v>100.12089</v>
      </c>
      <c r="D450" s="26">
        <f>F450</f>
        <v>98.73809</v>
      </c>
      <c r="E450" s="26">
        <f>F450</f>
        <v>98.73809</v>
      </c>
      <c r="F450" s="26">
        <f>ROUND(98.738085090302,5)</f>
        <v>98.73809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ROUND(100.120890797371,2)</f>
        <v>100.12</v>
      </c>
      <c r="D452" s="24">
        <f>F452</f>
        <v>99.19</v>
      </c>
      <c r="E452" s="24">
        <f>F452</f>
        <v>99.19</v>
      </c>
      <c r="F452" s="24">
        <f>ROUND(99.1890767355057,2)</f>
        <v>99.19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6">
        <f>ROUND(100.120890797371,5)</f>
        <v>100.12089</v>
      </c>
      <c r="D454" s="26">
        <f>F454</f>
        <v>99.64804</v>
      </c>
      <c r="E454" s="26">
        <f>F454</f>
        <v>99.64804</v>
      </c>
      <c r="F454" s="26">
        <f>ROUND(99.6480419650158,5)</f>
        <v>99.64804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43637</v>
      </c>
      <c r="B456" s="22"/>
      <c r="C456" s="26">
        <f>ROUND(100.120890797371,5)</f>
        <v>100.12089</v>
      </c>
      <c r="D456" s="26">
        <f>F456</f>
        <v>100.12089</v>
      </c>
      <c r="E456" s="26">
        <f>F456</f>
        <v>100.12089</v>
      </c>
      <c r="F456" s="26">
        <f>ROUND(100.120890797371,5)</f>
        <v>100.12089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6">
        <f>ROUND(99.5686103617139,5)</f>
        <v>99.56861</v>
      </c>
      <c r="D458" s="26">
        <f>F458</f>
        <v>97.13414</v>
      </c>
      <c r="E458" s="26">
        <f>F458</f>
        <v>97.13414</v>
      </c>
      <c r="F458" s="26">
        <f>ROUND(97.1341372368917,5)</f>
        <v>97.13414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6">
        <f>ROUND(99.5686103617139,5)</f>
        <v>99.56861</v>
      </c>
      <c r="D460" s="26">
        <f>F460</f>
        <v>96.42749</v>
      </c>
      <c r="E460" s="26">
        <f>F460</f>
        <v>96.42749</v>
      </c>
      <c r="F460" s="26">
        <f>ROUND(96.4274853010945,5)</f>
        <v>96.42749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6">
        <f>ROUND(99.5686103617139,5)</f>
        <v>99.56861</v>
      </c>
      <c r="D462" s="26">
        <f>F462</f>
        <v>95.68899</v>
      </c>
      <c r="E462" s="26">
        <f>F462</f>
        <v>95.68899</v>
      </c>
      <c r="F462" s="26">
        <f>ROUND(95.6889940355292,5)</f>
        <v>95.68899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6">
        <f>ROUND(99.5686103617139,5)</f>
        <v>99.56861</v>
      </c>
      <c r="D464" s="26">
        <f>F464</f>
        <v>95.93224</v>
      </c>
      <c r="E464" s="26">
        <f>F464</f>
        <v>95.93224</v>
      </c>
      <c r="F464" s="26">
        <f>ROUND(95.9322367815023,5)</f>
        <v>95.93224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6">
        <f>ROUND(99.5686103617139,5)</f>
        <v>99.56861</v>
      </c>
      <c r="D466" s="26">
        <f>F466</f>
        <v>98.15906</v>
      </c>
      <c r="E466" s="26">
        <f>F466</f>
        <v>98.15906</v>
      </c>
      <c r="F466" s="26">
        <f>ROUND(98.1590646098563,5)</f>
        <v>98.15906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44635</v>
      </c>
      <c r="B468" s="22"/>
      <c r="C468" s="26">
        <f>ROUND(99.5686103617139,5)</f>
        <v>99.56861</v>
      </c>
      <c r="D468" s="26">
        <f>F468</f>
        <v>98.33341</v>
      </c>
      <c r="E468" s="26">
        <f>F468</f>
        <v>98.33341</v>
      </c>
      <c r="F468" s="26">
        <f>ROUND(98.3334146993027,5)</f>
        <v>98.33341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44733</v>
      </c>
      <c r="B470" s="22"/>
      <c r="C470" s="26">
        <f>ROUND(99.5686103617139,5)</f>
        <v>99.56861</v>
      </c>
      <c r="D470" s="26">
        <f>F470</f>
        <v>99.56861</v>
      </c>
      <c r="E470" s="26">
        <f>F470</f>
        <v>99.56861</v>
      </c>
      <c r="F470" s="26">
        <f>ROUND(99.5686103617139,5)</f>
        <v>99.56861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6">
        <f>ROUND(99.015704901726,5)</f>
        <v>99.0157</v>
      </c>
      <c r="D472" s="26">
        <f>F472</f>
        <v>96.70625</v>
      </c>
      <c r="E472" s="26">
        <f>F472</f>
        <v>96.70625</v>
      </c>
      <c r="F472" s="26">
        <f>ROUND(96.706248900152,5)</f>
        <v>96.70625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46097</v>
      </c>
      <c r="B474" s="22"/>
      <c r="C474" s="26">
        <f>ROUND(99.015704901726,5)</f>
        <v>99.0157</v>
      </c>
      <c r="D474" s="26">
        <f>F474</f>
        <v>93.76505</v>
      </c>
      <c r="E474" s="26">
        <f>F474</f>
        <v>93.76505</v>
      </c>
      <c r="F474" s="26">
        <f>ROUND(93.7650476004619,5)</f>
        <v>93.76505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46188</v>
      </c>
      <c r="B476" s="22"/>
      <c r="C476" s="26">
        <f>ROUND(99.015704901726,5)</f>
        <v>99.0157</v>
      </c>
      <c r="D476" s="26">
        <f>F476</f>
        <v>92.53659</v>
      </c>
      <c r="E476" s="26">
        <f>F476</f>
        <v>92.53659</v>
      </c>
      <c r="F476" s="26">
        <f>ROUND(92.5365886641915,5)</f>
        <v>92.53659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46286</v>
      </c>
      <c r="B478" s="22"/>
      <c r="C478" s="26">
        <f>ROUND(99.015704901726,5)</f>
        <v>99.0157</v>
      </c>
      <c r="D478" s="26">
        <f>F478</f>
        <v>94.67282</v>
      </c>
      <c r="E478" s="26">
        <f>F478</f>
        <v>94.67282</v>
      </c>
      <c r="F478" s="26">
        <f>ROUND(94.6728235478771,5)</f>
        <v>94.67282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46377</v>
      </c>
      <c r="B480" s="22"/>
      <c r="C480" s="26">
        <f>ROUND(99.015704901726,5)</f>
        <v>99.0157</v>
      </c>
      <c r="D480" s="26">
        <f>F480</f>
        <v>98.39241</v>
      </c>
      <c r="E480" s="26">
        <f>F480</f>
        <v>98.39241</v>
      </c>
      <c r="F480" s="26">
        <f>ROUND(98.3924053991725,5)</f>
        <v>98.39241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46461</v>
      </c>
      <c r="B482" s="22"/>
      <c r="C482" s="26">
        <f>ROUND(99.015704901726,5)</f>
        <v>99.0157</v>
      </c>
      <c r="D482" s="26">
        <f>F482</f>
        <v>96.97937</v>
      </c>
      <c r="E482" s="26">
        <f>F482</f>
        <v>96.97937</v>
      </c>
      <c r="F482" s="26">
        <f>ROUND(96.979367328678,5)</f>
        <v>96.97937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 thickBot="1">
      <c r="A484" s="32">
        <v>46559</v>
      </c>
      <c r="B484" s="32"/>
      <c r="C484" s="33">
        <f>ROUND(99.015704901726,5)</f>
        <v>99.0157</v>
      </c>
      <c r="D484" s="33">
        <f>F484</f>
        <v>99.0157</v>
      </c>
      <c r="E484" s="33">
        <f>F484</f>
        <v>99.0157</v>
      </c>
      <c r="F484" s="33">
        <f>ROUND(99.015704901726,5)</f>
        <v>99.0157</v>
      </c>
      <c r="G484" s="34"/>
      <c r="H484" s="37"/>
    </row>
  </sheetData>
  <sheetProtection/>
  <mergeCells count="483"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20:B420"/>
    <mergeCell ref="A421:B421"/>
    <mergeCell ref="A422:B422"/>
    <mergeCell ref="A423:B423"/>
    <mergeCell ref="A424:B424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5:B335"/>
    <mergeCell ref="A336:B336"/>
    <mergeCell ref="A337:B337"/>
    <mergeCell ref="A338:B338"/>
    <mergeCell ref="A339:B339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2017-03-08T15:50:34Z</dcterms:modified>
  <cp:category/>
  <cp:version/>
  <cp:contentType/>
  <cp:contentStatus/>
</cp:coreProperties>
</file>