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'Jerry'!$A$1:$H$494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<sst xmlns="http://schemas.openxmlformats.org/spreadsheetml/2006/main" count="119" uniqueCount="119">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</sst>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3"/>
  <sheetViews>
    <sheetView tabSelected="1" zoomScaleSheetLayoutView="75" zoomScalePageLayoutView="0" workbookViewId="0" topLeftCell="A1">
      <selection activeCell="M16" sqref="M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42829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ROUND(2.32,5)</f>
        <v>2.32</v>
      </c>
      <c r="D6" s="24">
        <f>F6</f>
        <v>2.32</v>
      </c>
      <c r="E6" s="24">
        <f>F6</f>
        <v>2.32</v>
      </c>
      <c r="F6" s="24">
        <f>ROUND(2.32,5)</f>
        <v>2.32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ROUND(2.27,5)</f>
        <v>2.27</v>
      </c>
      <c r="D8" s="24">
        <f>F8</f>
        <v>2.27</v>
      </c>
      <c r="E8" s="24">
        <f>F8</f>
        <v>2.27</v>
      </c>
      <c r="F8" s="24">
        <f>ROUND(2.27,5)</f>
        <v>2.27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ROUND(2.32,5)</f>
        <v>2.32</v>
      </c>
      <c r="D10" s="24">
        <f>F10</f>
        <v>2.32</v>
      </c>
      <c r="E10" s="24">
        <f>F10</f>
        <v>2.32</v>
      </c>
      <c r="F10" s="24">
        <f>ROUND(2.32,5)</f>
        <v>2.32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ROUND(3.01,5)</f>
        <v>3.01</v>
      </c>
      <c r="D12" s="24">
        <f>F12</f>
        <v>3.01</v>
      </c>
      <c r="E12" s="24">
        <f>F12</f>
        <v>3.01</v>
      </c>
      <c r="F12" s="24">
        <f>ROUND(3.01,5)</f>
        <v>3.01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ROUND(10.67,5)</f>
        <v>10.67</v>
      </c>
      <c r="D14" s="24">
        <f>F14</f>
        <v>10.67</v>
      </c>
      <c r="E14" s="24">
        <f>F14</f>
        <v>10.67</v>
      </c>
      <c r="F14" s="24">
        <f>ROUND(10.67,5)</f>
        <v>10.67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ROUND(8.29,5)</f>
        <v>8.29</v>
      </c>
      <c r="D16" s="24">
        <f>F16</f>
        <v>8.29</v>
      </c>
      <c r="E16" s="24">
        <f>F16</f>
        <v>8.29</v>
      </c>
      <c r="F16" s="24">
        <f>ROUND(8.29,5)</f>
        <v>8.29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ROUND(8.9,3)</f>
        <v>8.9</v>
      </c>
      <c r="D18" s="29">
        <f>F18</f>
        <v>8.9</v>
      </c>
      <c r="E18" s="29">
        <f>F18</f>
        <v>8.9</v>
      </c>
      <c r="F18" s="29">
        <f>ROUND(8.9,3)</f>
        <v>8.9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ROUND(2.37,3)</f>
        <v>2.37</v>
      </c>
      <c r="D20" s="29">
        <f>F20</f>
        <v>2.37</v>
      </c>
      <c r="E20" s="29">
        <f>F20</f>
        <v>2.37</v>
      </c>
      <c r="F20" s="29">
        <f>ROUND(2.37,3)</f>
        <v>2.37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ROUND(2.33,3)</f>
        <v>2.33</v>
      </c>
      <c r="D22" s="29">
        <f>F22</f>
        <v>2.33</v>
      </c>
      <c r="E22" s="29">
        <f>F22</f>
        <v>2.33</v>
      </c>
      <c r="F22" s="29">
        <f>ROUND(2.33,3)</f>
        <v>2.33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ROUND(7.44,3)</f>
        <v>7.44</v>
      </c>
      <c r="D24" s="29">
        <f>F24</f>
        <v>7.44</v>
      </c>
      <c r="E24" s="29">
        <f>F24</f>
        <v>7.44</v>
      </c>
      <c r="F24" s="29">
        <f>ROUND(7.44,3)</f>
        <v>7.44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ROUND(7.595,3)</f>
        <v>7.595</v>
      </c>
      <c r="D26" s="29">
        <f>F26</f>
        <v>7.595</v>
      </c>
      <c r="E26" s="29">
        <f>F26</f>
        <v>7.595</v>
      </c>
      <c r="F26" s="29">
        <f>ROUND(7.595,3)</f>
        <v>7.595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ROUND(7.755,3)</f>
        <v>7.755</v>
      </c>
      <c r="D28" s="29">
        <f>F28</f>
        <v>7.755</v>
      </c>
      <c r="E28" s="29">
        <f>F28</f>
        <v>7.755</v>
      </c>
      <c r="F28" s="29">
        <f>ROUND(7.755,3)</f>
        <v>7.755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ROUND(7.895,3)</f>
        <v>7.895</v>
      </c>
      <c r="D30" s="29">
        <f>F30</f>
        <v>7.895</v>
      </c>
      <c r="E30" s="29">
        <f>F30</f>
        <v>7.895</v>
      </c>
      <c r="F30" s="29">
        <f>ROUND(7.895,3)</f>
        <v>7.895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ROUND(9.645,3)</f>
        <v>9.645</v>
      </c>
      <c r="D32" s="29">
        <f>F32</f>
        <v>9.645</v>
      </c>
      <c r="E32" s="29">
        <f>F32</f>
        <v>9.645</v>
      </c>
      <c r="F32" s="29">
        <f>ROUND(9.645,3)</f>
        <v>9.645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ROUND(2.35,3)</f>
        <v>2.35</v>
      </c>
      <c r="D34" s="29">
        <f>F34</f>
        <v>2.35</v>
      </c>
      <c r="E34" s="29">
        <f>F34</f>
        <v>2.35</v>
      </c>
      <c r="F34" s="29">
        <f>ROUND(2.35,3)</f>
        <v>2.35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ROUND(2.37,3)</f>
        <v>2.37</v>
      </c>
      <c r="D36" s="29">
        <f>F36</f>
        <v>2.37</v>
      </c>
      <c r="E36" s="29">
        <f>F36</f>
        <v>2.37</v>
      </c>
      <c r="F36" s="29">
        <f>ROUND(2.37,3)</f>
        <v>2.37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ROUND(9.35,3)</f>
        <v>9.35</v>
      </c>
      <c r="D38" s="29">
        <f>F38</f>
        <v>9.35</v>
      </c>
      <c r="E38" s="29">
        <f>F38</f>
        <v>9.35</v>
      </c>
      <c r="F38" s="29">
        <f>ROUND(9.35,3)</f>
        <v>9.35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ROUND(2.32,5)</f>
        <v>2.32</v>
      </c>
      <c r="D40" s="24">
        <f>F40</f>
        <v>127.34695</v>
      </c>
      <c r="E40" s="24">
        <f>F40</f>
        <v>127.34695</v>
      </c>
      <c r="F40" s="24">
        <f>ROUND(127.34695,5)</f>
        <v>127.34695</v>
      </c>
      <c r="G40" s="25"/>
      <c r="H40" s="26"/>
    </row>
    <row r="41" spans="1:8" ht="12.75" customHeight="1">
      <c r="A41" s="23">
        <v>42950</v>
      </c>
      <c r="B41" s="23"/>
      <c r="C41" s="24">
        <f>ROUND(2.32,5)</f>
        <v>2.32</v>
      </c>
      <c r="D41" s="24">
        <f>F41</f>
        <v>128.46626</v>
      </c>
      <c r="E41" s="24">
        <f>F41</f>
        <v>128.46626</v>
      </c>
      <c r="F41" s="24">
        <f>ROUND(128.46626,5)</f>
        <v>128.46626</v>
      </c>
      <c r="G41" s="25"/>
      <c r="H41" s="26"/>
    </row>
    <row r="42" spans="1:8" ht="12.75" customHeight="1">
      <c r="A42" s="23">
        <v>43041</v>
      </c>
      <c r="B42" s="23"/>
      <c r="C42" s="24">
        <f>ROUND(2.32,5)</f>
        <v>2.32</v>
      </c>
      <c r="D42" s="24">
        <f>F42</f>
        <v>131.01293</v>
      </c>
      <c r="E42" s="24">
        <f>F42</f>
        <v>131.01293</v>
      </c>
      <c r="F42" s="24">
        <f>ROUND(131.01293,5)</f>
        <v>131.01293</v>
      </c>
      <c r="G42" s="25"/>
      <c r="H42" s="26"/>
    </row>
    <row r="43" spans="1:8" ht="12.75" customHeight="1">
      <c r="A43" s="23">
        <v>43132</v>
      </c>
      <c r="B43" s="23"/>
      <c r="C43" s="24">
        <f>ROUND(2.32,5)</f>
        <v>2.32</v>
      </c>
      <c r="D43" s="24">
        <f>F43</f>
        <v>133.61605</v>
      </c>
      <c r="E43" s="24">
        <f>F43</f>
        <v>133.61605</v>
      </c>
      <c r="F43" s="24">
        <f>ROUND(133.61605,5)</f>
        <v>133.61605</v>
      </c>
      <c r="G43" s="25"/>
      <c r="H43" s="26"/>
    </row>
    <row r="44" spans="1:8" ht="12.75" customHeight="1">
      <c r="A44" s="23">
        <v>43223</v>
      </c>
      <c r="B44" s="23"/>
      <c r="C44" s="24">
        <f>ROUND(2.32,5)</f>
        <v>2.32</v>
      </c>
      <c r="D44" s="24">
        <f>F44</f>
        <v>136.23318</v>
      </c>
      <c r="E44" s="24">
        <f>F44</f>
        <v>136.23318</v>
      </c>
      <c r="F44" s="24">
        <f>ROUND(136.23318,5)</f>
        <v>136.23318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ROUND(98.40808,5)</f>
        <v>98.40808</v>
      </c>
      <c r="D46" s="24">
        <f>F46</f>
        <v>99.06132</v>
      </c>
      <c r="E46" s="24">
        <f>F46</f>
        <v>99.06132</v>
      </c>
      <c r="F46" s="24">
        <f>ROUND(99.06132,5)</f>
        <v>99.06132</v>
      </c>
      <c r="G46" s="25"/>
      <c r="H46" s="26"/>
    </row>
    <row r="47" spans="1:8" ht="12.75" customHeight="1">
      <c r="A47" s="23">
        <v>42950</v>
      </c>
      <c r="B47" s="23"/>
      <c r="C47" s="24">
        <f>ROUND(98.40808,5)</f>
        <v>98.40808</v>
      </c>
      <c r="D47" s="24">
        <f>F47</f>
        <v>100.96983</v>
      </c>
      <c r="E47" s="24">
        <f>F47</f>
        <v>100.96983</v>
      </c>
      <c r="F47" s="24">
        <f>ROUND(100.96983,5)</f>
        <v>100.96983</v>
      </c>
      <c r="G47" s="25"/>
      <c r="H47" s="26"/>
    </row>
    <row r="48" spans="1:8" ht="12.75" customHeight="1">
      <c r="A48" s="23">
        <v>43041</v>
      </c>
      <c r="B48" s="23"/>
      <c r="C48" s="24">
        <f>ROUND(98.40808,5)</f>
        <v>98.40808</v>
      </c>
      <c r="D48" s="24">
        <f>F48</f>
        <v>101.95891</v>
      </c>
      <c r="E48" s="24">
        <f>F48</f>
        <v>101.95891</v>
      </c>
      <c r="F48" s="24">
        <f>ROUND(101.95891,5)</f>
        <v>101.95891</v>
      </c>
      <c r="G48" s="25"/>
      <c r="H48" s="26"/>
    </row>
    <row r="49" spans="1:8" ht="12.75" customHeight="1">
      <c r="A49" s="23">
        <v>43132</v>
      </c>
      <c r="B49" s="23"/>
      <c r="C49" s="24">
        <f>ROUND(98.40808,5)</f>
        <v>98.40808</v>
      </c>
      <c r="D49" s="24">
        <f>F49</f>
        <v>104.01872</v>
      </c>
      <c r="E49" s="24">
        <f>F49</f>
        <v>104.01872</v>
      </c>
      <c r="F49" s="24">
        <f>ROUND(104.01872,5)</f>
        <v>104.01872</v>
      </c>
      <c r="G49" s="25"/>
      <c r="H49" s="26"/>
    </row>
    <row r="50" spans="1:8" ht="12.75" customHeight="1">
      <c r="A50" s="23">
        <v>43223</v>
      </c>
      <c r="B50" s="23"/>
      <c r="C50" s="24">
        <f>ROUND(98.40808,5)</f>
        <v>98.40808</v>
      </c>
      <c r="D50" s="24">
        <f>F50</f>
        <v>106.05602</v>
      </c>
      <c r="E50" s="24">
        <f>F50</f>
        <v>106.05602</v>
      </c>
      <c r="F50" s="24">
        <f>ROUND(106.05602,5)</f>
        <v>106.05602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ROUND(9.305,5)</f>
        <v>9.305</v>
      </c>
      <c r="D52" s="24">
        <f>F52</f>
        <v>9.32533</v>
      </c>
      <c r="E52" s="24">
        <f>F52</f>
        <v>9.32533</v>
      </c>
      <c r="F52" s="24">
        <f>ROUND(9.32533,5)</f>
        <v>9.32533</v>
      </c>
      <c r="G52" s="25"/>
      <c r="H52" s="26"/>
    </row>
    <row r="53" spans="1:8" ht="12.75" customHeight="1">
      <c r="A53" s="23">
        <v>42950</v>
      </c>
      <c r="B53" s="23"/>
      <c r="C53" s="24">
        <f>ROUND(9.305,5)</f>
        <v>9.305</v>
      </c>
      <c r="D53" s="24">
        <f>F53</f>
        <v>9.38047</v>
      </c>
      <c r="E53" s="24">
        <f>F53</f>
        <v>9.38047</v>
      </c>
      <c r="F53" s="24">
        <f>ROUND(9.38047,5)</f>
        <v>9.38047</v>
      </c>
      <c r="G53" s="25"/>
      <c r="H53" s="26"/>
    </row>
    <row r="54" spans="1:8" ht="12.75" customHeight="1">
      <c r="A54" s="23">
        <v>43041</v>
      </c>
      <c r="B54" s="23"/>
      <c r="C54" s="24">
        <f>ROUND(9.305,5)</f>
        <v>9.305</v>
      </c>
      <c r="D54" s="24">
        <f>F54</f>
        <v>9.42548</v>
      </c>
      <c r="E54" s="24">
        <f>F54</f>
        <v>9.42548</v>
      </c>
      <c r="F54" s="24">
        <f>ROUND(9.42548,5)</f>
        <v>9.42548</v>
      </c>
      <c r="G54" s="25"/>
      <c r="H54" s="26"/>
    </row>
    <row r="55" spans="1:8" ht="12.75" customHeight="1">
      <c r="A55" s="23">
        <v>43132</v>
      </c>
      <c r="B55" s="23"/>
      <c r="C55" s="24">
        <f>ROUND(9.305,5)</f>
        <v>9.305</v>
      </c>
      <c r="D55" s="24">
        <f>F55</f>
        <v>9.46919</v>
      </c>
      <c r="E55" s="24">
        <f>F55</f>
        <v>9.46919</v>
      </c>
      <c r="F55" s="24">
        <f>ROUND(9.46919,5)</f>
        <v>9.46919</v>
      </c>
      <c r="G55" s="25"/>
      <c r="H55" s="26"/>
    </row>
    <row r="56" spans="1:8" ht="12.75" customHeight="1">
      <c r="A56" s="23">
        <v>43223</v>
      </c>
      <c r="B56" s="23"/>
      <c r="C56" s="24">
        <f>ROUND(9.305,5)</f>
        <v>9.305</v>
      </c>
      <c r="D56" s="24">
        <f>F56</f>
        <v>9.52397</v>
      </c>
      <c r="E56" s="24">
        <f>F56</f>
        <v>9.52397</v>
      </c>
      <c r="F56" s="24">
        <f>ROUND(9.52397,5)</f>
        <v>9.52397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ROUND(9.475,5)</f>
        <v>9.475</v>
      </c>
      <c r="D58" s="24">
        <f>F58</f>
        <v>9.49444</v>
      </c>
      <c r="E58" s="24">
        <f>F58</f>
        <v>9.49444</v>
      </c>
      <c r="F58" s="24">
        <f>ROUND(9.49444,5)</f>
        <v>9.49444</v>
      </c>
      <c r="G58" s="25"/>
      <c r="H58" s="26"/>
    </row>
    <row r="59" spans="1:8" ht="12.75" customHeight="1">
      <c r="A59" s="23">
        <v>42950</v>
      </c>
      <c r="B59" s="23"/>
      <c r="C59" s="24">
        <f>ROUND(9.475,5)</f>
        <v>9.475</v>
      </c>
      <c r="D59" s="24">
        <f>F59</f>
        <v>9.54775</v>
      </c>
      <c r="E59" s="24">
        <f>F59</f>
        <v>9.54775</v>
      </c>
      <c r="F59" s="24">
        <f>ROUND(9.54775,5)</f>
        <v>9.54775</v>
      </c>
      <c r="G59" s="25"/>
      <c r="H59" s="26"/>
    </row>
    <row r="60" spans="1:8" ht="12.75" customHeight="1">
      <c r="A60" s="23">
        <v>43041</v>
      </c>
      <c r="B60" s="23"/>
      <c r="C60" s="24">
        <f>ROUND(9.475,5)</f>
        <v>9.475</v>
      </c>
      <c r="D60" s="24">
        <f>F60</f>
        <v>9.59769</v>
      </c>
      <c r="E60" s="24">
        <f>F60</f>
        <v>9.59769</v>
      </c>
      <c r="F60" s="24">
        <f>ROUND(9.59769,5)</f>
        <v>9.59769</v>
      </c>
      <c r="G60" s="25"/>
      <c r="H60" s="26"/>
    </row>
    <row r="61" spans="1:8" ht="12.75" customHeight="1">
      <c r="A61" s="23">
        <v>43132</v>
      </c>
      <c r="B61" s="23"/>
      <c r="C61" s="24">
        <f>ROUND(9.475,5)</f>
        <v>9.475</v>
      </c>
      <c r="D61" s="24">
        <f>F61</f>
        <v>9.6462</v>
      </c>
      <c r="E61" s="24">
        <f>F61</f>
        <v>9.6462</v>
      </c>
      <c r="F61" s="24">
        <f>ROUND(9.6462,5)</f>
        <v>9.6462</v>
      </c>
      <c r="G61" s="25"/>
      <c r="H61" s="26"/>
    </row>
    <row r="62" spans="1:8" ht="12.75" customHeight="1">
      <c r="A62" s="23">
        <v>43223</v>
      </c>
      <c r="B62" s="23"/>
      <c r="C62" s="24">
        <f>ROUND(9.475,5)</f>
        <v>9.475</v>
      </c>
      <c r="D62" s="24">
        <f>F62</f>
        <v>9.70074</v>
      </c>
      <c r="E62" s="24">
        <f>F62</f>
        <v>9.70074</v>
      </c>
      <c r="F62" s="24">
        <f>ROUND(9.70074,5)</f>
        <v>9.70074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ROUND(103.54732,5)</f>
        <v>103.54732</v>
      </c>
      <c r="D64" s="24">
        <f>F64</f>
        <v>104.23472</v>
      </c>
      <c r="E64" s="24">
        <f>F64</f>
        <v>104.23472</v>
      </c>
      <c r="F64" s="24">
        <f>ROUND(104.23472,5)</f>
        <v>104.23472</v>
      </c>
      <c r="G64" s="25"/>
      <c r="H64" s="26"/>
    </row>
    <row r="65" spans="1:8" ht="12.75" customHeight="1">
      <c r="A65" s="23">
        <v>42950</v>
      </c>
      <c r="B65" s="23"/>
      <c r="C65" s="24">
        <f>ROUND(103.54732,5)</f>
        <v>103.54732</v>
      </c>
      <c r="D65" s="24">
        <f>F65</f>
        <v>106.24287</v>
      </c>
      <c r="E65" s="24">
        <f>F65</f>
        <v>106.24287</v>
      </c>
      <c r="F65" s="24">
        <f>ROUND(106.24287,5)</f>
        <v>106.24287</v>
      </c>
      <c r="G65" s="25"/>
      <c r="H65" s="26"/>
    </row>
    <row r="66" spans="1:8" ht="12.75" customHeight="1">
      <c r="A66" s="23">
        <v>43041</v>
      </c>
      <c r="B66" s="23"/>
      <c r="C66" s="24">
        <f>ROUND(103.54732,5)</f>
        <v>103.54732</v>
      </c>
      <c r="D66" s="24">
        <f>F66</f>
        <v>107.26776</v>
      </c>
      <c r="E66" s="24">
        <f>F66</f>
        <v>107.26776</v>
      </c>
      <c r="F66" s="24">
        <f>ROUND(107.26776,5)</f>
        <v>107.26776</v>
      </c>
      <c r="G66" s="25"/>
      <c r="H66" s="26"/>
    </row>
    <row r="67" spans="1:8" ht="12.75" customHeight="1">
      <c r="A67" s="23">
        <v>43132</v>
      </c>
      <c r="B67" s="23"/>
      <c r="C67" s="24">
        <f>ROUND(103.54732,5)</f>
        <v>103.54732</v>
      </c>
      <c r="D67" s="24">
        <f>F67</f>
        <v>109.43481</v>
      </c>
      <c r="E67" s="24">
        <f>F67</f>
        <v>109.43481</v>
      </c>
      <c r="F67" s="24">
        <f>ROUND(109.43481,5)</f>
        <v>109.43481</v>
      </c>
      <c r="G67" s="25"/>
      <c r="H67" s="26"/>
    </row>
    <row r="68" spans="1:8" ht="12.75" customHeight="1">
      <c r="A68" s="23">
        <v>43223</v>
      </c>
      <c r="B68" s="23"/>
      <c r="C68" s="24">
        <f>ROUND(103.54732,5)</f>
        <v>103.54732</v>
      </c>
      <c r="D68" s="24">
        <f>F68</f>
        <v>111.57826</v>
      </c>
      <c r="E68" s="24">
        <f>F68</f>
        <v>111.57826</v>
      </c>
      <c r="F68" s="24">
        <f>ROUND(111.57826,5)</f>
        <v>111.57826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ROUND(9.725,5)</f>
        <v>9.725</v>
      </c>
      <c r="D70" s="24">
        <f>F70</f>
        <v>9.74643</v>
      </c>
      <c r="E70" s="24">
        <f>F70</f>
        <v>9.74643</v>
      </c>
      <c r="F70" s="24">
        <f>ROUND(9.74643,5)</f>
        <v>9.74643</v>
      </c>
      <c r="G70" s="25"/>
      <c r="H70" s="26"/>
    </row>
    <row r="71" spans="1:8" ht="12.75" customHeight="1">
      <c r="A71" s="23">
        <v>42950</v>
      </c>
      <c r="B71" s="23"/>
      <c r="C71" s="24">
        <f>ROUND(9.725,5)</f>
        <v>9.725</v>
      </c>
      <c r="D71" s="24">
        <f>F71</f>
        <v>9.80523</v>
      </c>
      <c r="E71" s="24">
        <f>F71</f>
        <v>9.80523</v>
      </c>
      <c r="F71" s="24">
        <f>ROUND(9.80523,5)</f>
        <v>9.80523</v>
      </c>
      <c r="G71" s="25"/>
      <c r="H71" s="26"/>
    </row>
    <row r="72" spans="1:8" ht="12.75" customHeight="1">
      <c r="A72" s="23">
        <v>43041</v>
      </c>
      <c r="B72" s="23"/>
      <c r="C72" s="24">
        <f>ROUND(9.725,5)</f>
        <v>9.725</v>
      </c>
      <c r="D72" s="24">
        <f>F72</f>
        <v>9.85492</v>
      </c>
      <c r="E72" s="24">
        <f>F72</f>
        <v>9.85492</v>
      </c>
      <c r="F72" s="24">
        <f>ROUND(9.85492,5)</f>
        <v>9.85492</v>
      </c>
      <c r="G72" s="25"/>
      <c r="H72" s="26"/>
    </row>
    <row r="73" spans="1:8" ht="12.75" customHeight="1">
      <c r="A73" s="23">
        <v>43132</v>
      </c>
      <c r="B73" s="23"/>
      <c r="C73" s="24">
        <f>ROUND(9.725,5)</f>
        <v>9.725</v>
      </c>
      <c r="D73" s="24">
        <f>F73</f>
        <v>9.90383</v>
      </c>
      <c r="E73" s="24">
        <f>F73</f>
        <v>9.90383</v>
      </c>
      <c r="F73" s="24">
        <f>ROUND(9.90383,5)</f>
        <v>9.90383</v>
      </c>
      <c r="G73" s="25"/>
      <c r="H73" s="26"/>
    </row>
    <row r="74" spans="1:8" ht="12.75" customHeight="1">
      <c r="A74" s="23">
        <v>43223</v>
      </c>
      <c r="B74" s="23"/>
      <c r="C74" s="24">
        <f>ROUND(9.725,5)</f>
        <v>9.725</v>
      </c>
      <c r="D74" s="24">
        <f>F74</f>
        <v>9.9619</v>
      </c>
      <c r="E74" s="24">
        <f>F74</f>
        <v>9.9619</v>
      </c>
      <c r="F74" s="24">
        <f>ROUND(9.9619,5)</f>
        <v>9.9619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ROUND(2.27,5)</f>
        <v>2.27</v>
      </c>
      <c r="D76" s="24">
        <f>F76</f>
        <v>129.93193</v>
      </c>
      <c r="E76" s="24">
        <f>F76</f>
        <v>129.93193</v>
      </c>
      <c r="F76" s="24">
        <f>ROUND(129.93193,5)</f>
        <v>129.93193</v>
      </c>
      <c r="G76" s="25"/>
      <c r="H76" s="26"/>
    </row>
    <row r="77" spans="1:8" ht="12.75" customHeight="1">
      <c r="A77" s="23">
        <v>42950</v>
      </c>
      <c r="B77" s="23"/>
      <c r="C77" s="24">
        <f>ROUND(2.27,5)</f>
        <v>2.27</v>
      </c>
      <c r="D77" s="24">
        <f>F77</f>
        <v>130.93418</v>
      </c>
      <c r="E77" s="24">
        <f>F77</f>
        <v>130.93418</v>
      </c>
      <c r="F77" s="24">
        <f>ROUND(130.93418,5)</f>
        <v>130.93418</v>
      </c>
      <c r="G77" s="25"/>
      <c r="H77" s="26"/>
    </row>
    <row r="78" spans="1:8" ht="12.75" customHeight="1">
      <c r="A78" s="23">
        <v>43041</v>
      </c>
      <c r="B78" s="23"/>
      <c r="C78" s="24">
        <f>ROUND(2.27,5)</f>
        <v>2.27</v>
      </c>
      <c r="D78" s="24">
        <f>F78</f>
        <v>133.52976</v>
      </c>
      <c r="E78" s="24">
        <f>F78</f>
        <v>133.52976</v>
      </c>
      <c r="F78" s="24">
        <f>ROUND(133.52976,5)</f>
        <v>133.52976</v>
      </c>
      <c r="G78" s="25"/>
      <c r="H78" s="26"/>
    </row>
    <row r="79" spans="1:8" ht="12.75" customHeight="1">
      <c r="A79" s="23">
        <v>43132</v>
      </c>
      <c r="B79" s="23"/>
      <c r="C79" s="24">
        <f>ROUND(2.27,5)</f>
        <v>2.27</v>
      </c>
      <c r="D79" s="24">
        <f>F79</f>
        <v>136.17832</v>
      </c>
      <c r="E79" s="24">
        <f>F79</f>
        <v>136.17832</v>
      </c>
      <c r="F79" s="24">
        <f>ROUND(136.17832,5)</f>
        <v>136.17832</v>
      </c>
      <c r="G79" s="25"/>
      <c r="H79" s="26"/>
    </row>
    <row r="80" spans="1:8" ht="12.75" customHeight="1">
      <c r="A80" s="23">
        <v>43223</v>
      </c>
      <c r="B80" s="23"/>
      <c r="C80" s="24">
        <f>ROUND(2.27,5)</f>
        <v>2.27</v>
      </c>
      <c r="D80" s="24">
        <f>F80</f>
        <v>138.8456</v>
      </c>
      <c r="E80" s="24">
        <f>F80</f>
        <v>138.8456</v>
      </c>
      <c r="F80" s="24">
        <f>ROUND(138.8456,5)</f>
        <v>138.8456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ROUND(9.76,5)</f>
        <v>9.76</v>
      </c>
      <c r="D82" s="24">
        <f>F82</f>
        <v>9.78114</v>
      </c>
      <c r="E82" s="24">
        <f>F82</f>
        <v>9.78114</v>
      </c>
      <c r="F82" s="24">
        <f>ROUND(9.78114,5)</f>
        <v>9.78114</v>
      </c>
      <c r="G82" s="25"/>
      <c r="H82" s="26"/>
    </row>
    <row r="83" spans="1:8" ht="12.75" customHeight="1">
      <c r="A83" s="23">
        <v>42950</v>
      </c>
      <c r="B83" s="23"/>
      <c r="C83" s="24">
        <f>ROUND(9.76,5)</f>
        <v>9.76</v>
      </c>
      <c r="D83" s="24">
        <f>F83</f>
        <v>9.83916</v>
      </c>
      <c r="E83" s="24">
        <f>F83</f>
        <v>9.83916</v>
      </c>
      <c r="F83" s="24">
        <f>ROUND(9.83916,5)</f>
        <v>9.83916</v>
      </c>
      <c r="G83" s="25"/>
      <c r="H83" s="26"/>
    </row>
    <row r="84" spans="1:8" ht="12.75" customHeight="1">
      <c r="A84" s="23">
        <v>43041</v>
      </c>
      <c r="B84" s="23"/>
      <c r="C84" s="24">
        <f>ROUND(9.76,5)</f>
        <v>9.76</v>
      </c>
      <c r="D84" s="24">
        <f>F84</f>
        <v>9.88824</v>
      </c>
      <c r="E84" s="24">
        <f>F84</f>
        <v>9.88824</v>
      </c>
      <c r="F84" s="24">
        <f>ROUND(9.88824,5)</f>
        <v>9.88824</v>
      </c>
      <c r="G84" s="25"/>
      <c r="H84" s="26"/>
    </row>
    <row r="85" spans="1:8" ht="12.75" customHeight="1">
      <c r="A85" s="23">
        <v>43132</v>
      </c>
      <c r="B85" s="23"/>
      <c r="C85" s="24">
        <f>ROUND(9.76,5)</f>
        <v>9.76</v>
      </c>
      <c r="D85" s="24">
        <f>F85</f>
        <v>9.93653</v>
      </c>
      <c r="E85" s="24">
        <f>F85</f>
        <v>9.93653</v>
      </c>
      <c r="F85" s="24">
        <f>ROUND(9.93653,5)</f>
        <v>9.93653</v>
      </c>
      <c r="G85" s="25"/>
      <c r="H85" s="26"/>
    </row>
    <row r="86" spans="1:8" ht="12.75" customHeight="1">
      <c r="A86" s="23">
        <v>43223</v>
      </c>
      <c r="B86" s="23"/>
      <c r="C86" s="24">
        <f>ROUND(9.76,5)</f>
        <v>9.76</v>
      </c>
      <c r="D86" s="24">
        <f>F86</f>
        <v>9.99364</v>
      </c>
      <c r="E86" s="24">
        <f>F86</f>
        <v>9.99364</v>
      </c>
      <c r="F86" s="24">
        <f>ROUND(9.99364,5)</f>
        <v>9.99364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ROUND(9.79,5)</f>
        <v>9.79</v>
      </c>
      <c r="D88" s="24">
        <f>F88</f>
        <v>9.81059</v>
      </c>
      <c r="E88" s="24">
        <f>F88</f>
        <v>9.81059</v>
      </c>
      <c r="F88" s="24">
        <f>ROUND(9.81059,5)</f>
        <v>9.81059</v>
      </c>
      <c r="G88" s="25"/>
      <c r="H88" s="26"/>
    </row>
    <row r="89" spans="1:8" ht="12.75" customHeight="1">
      <c r="A89" s="23">
        <v>42950</v>
      </c>
      <c r="B89" s="23"/>
      <c r="C89" s="24">
        <f>ROUND(9.79,5)</f>
        <v>9.79</v>
      </c>
      <c r="D89" s="24">
        <f>F89</f>
        <v>9.86707</v>
      </c>
      <c r="E89" s="24">
        <f>F89</f>
        <v>9.86707</v>
      </c>
      <c r="F89" s="24">
        <f>ROUND(9.86707,5)</f>
        <v>9.86707</v>
      </c>
      <c r="G89" s="25"/>
      <c r="H89" s="26"/>
    </row>
    <row r="90" spans="1:8" ht="12.75" customHeight="1">
      <c r="A90" s="23">
        <v>43041</v>
      </c>
      <c r="B90" s="23"/>
      <c r="C90" s="24">
        <f>ROUND(9.79,5)</f>
        <v>9.79</v>
      </c>
      <c r="D90" s="24">
        <f>F90</f>
        <v>9.91487</v>
      </c>
      <c r="E90" s="24">
        <f>F90</f>
        <v>9.91487</v>
      </c>
      <c r="F90" s="24">
        <f>ROUND(9.91487,5)</f>
        <v>9.91487</v>
      </c>
      <c r="G90" s="25"/>
      <c r="H90" s="26"/>
    </row>
    <row r="91" spans="1:8" ht="12.75" customHeight="1">
      <c r="A91" s="23">
        <v>43132</v>
      </c>
      <c r="B91" s="23"/>
      <c r="C91" s="24">
        <f>ROUND(9.79,5)</f>
        <v>9.79</v>
      </c>
      <c r="D91" s="24">
        <f>F91</f>
        <v>9.96187</v>
      </c>
      <c r="E91" s="24">
        <f>F91</f>
        <v>9.96187</v>
      </c>
      <c r="F91" s="24">
        <f>ROUND(9.96187,5)</f>
        <v>9.96187</v>
      </c>
      <c r="G91" s="25"/>
      <c r="H91" s="26"/>
    </row>
    <row r="92" spans="1:8" ht="12.75" customHeight="1">
      <c r="A92" s="23">
        <v>43223</v>
      </c>
      <c r="B92" s="23"/>
      <c r="C92" s="24">
        <f>ROUND(9.79,5)</f>
        <v>9.79</v>
      </c>
      <c r="D92" s="24">
        <f>F92</f>
        <v>10.01723</v>
      </c>
      <c r="E92" s="24">
        <f>F92</f>
        <v>10.01723</v>
      </c>
      <c r="F92" s="24">
        <f>ROUND(10.01723,5)</f>
        <v>10.01723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ROUND(125.43421,5)</f>
        <v>125.43421</v>
      </c>
      <c r="D94" s="24">
        <f>F94</f>
        <v>126.26672</v>
      </c>
      <c r="E94" s="24">
        <f>F94</f>
        <v>126.26672</v>
      </c>
      <c r="F94" s="24">
        <f>ROUND(126.26672,5)</f>
        <v>126.26672</v>
      </c>
      <c r="G94" s="25"/>
      <c r="H94" s="26"/>
    </row>
    <row r="95" spans="1:8" ht="12.75" customHeight="1">
      <c r="A95" s="23">
        <v>42950</v>
      </c>
      <c r="B95" s="23"/>
      <c r="C95" s="24">
        <f>ROUND(125.43421,5)</f>
        <v>125.43421</v>
      </c>
      <c r="D95" s="24">
        <f>F95</f>
        <v>128.69944</v>
      </c>
      <c r="E95" s="24">
        <f>F95</f>
        <v>128.69944</v>
      </c>
      <c r="F95" s="24">
        <f>ROUND(128.69944,5)</f>
        <v>128.69944</v>
      </c>
      <c r="G95" s="25"/>
      <c r="H95" s="26"/>
    </row>
    <row r="96" spans="1:8" ht="12.75" customHeight="1">
      <c r="A96" s="23">
        <v>43041</v>
      </c>
      <c r="B96" s="23"/>
      <c r="C96" s="24">
        <f>ROUND(125.43421,5)</f>
        <v>125.43421</v>
      </c>
      <c r="D96" s="24">
        <f>F96</f>
        <v>129.65983</v>
      </c>
      <c r="E96" s="24">
        <f>F96</f>
        <v>129.65983</v>
      </c>
      <c r="F96" s="24">
        <f>ROUND(129.65983,5)</f>
        <v>129.65983</v>
      </c>
      <c r="G96" s="25"/>
      <c r="H96" s="26"/>
    </row>
    <row r="97" spans="1:8" ht="12.75" customHeight="1">
      <c r="A97" s="23">
        <v>43132</v>
      </c>
      <c r="B97" s="23"/>
      <c r="C97" s="24">
        <f>ROUND(125.43421,5)</f>
        <v>125.43421</v>
      </c>
      <c r="D97" s="24">
        <f>F97</f>
        <v>132.27929</v>
      </c>
      <c r="E97" s="24">
        <f>F97</f>
        <v>132.27929</v>
      </c>
      <c r="F97" s="24">
        <f>ROUND(132.27929,5)</f>
        <v>132.27929</v>
      </c>
      <c r="G97" s="25"/>
      <c r="H97" s="26"/>
    </row>
    <row r="98" spans="1:8" ht="12.75" customHeight="1">
      <c r="A98" s="23">
        <v>43223</v>
      </c>
      <c r="B98" s="23"/>
      <c r="C98" s="24">
        <f>ROUND(125.43421,5)</f>
        <v>125.43421</v>
      </c>
      <c r="D98" s="24">
        <f>F98</f>
        <v>134.86997</v>
      </c>
      <c r="E98" s="24">
        <f>F98</f>
        <v>134.86997</v>
      </c>
      <c r="F98" s="24">
        <f>ROUND(134.86997,5)</f>
        <v>134.86997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ROUND(2.32,5)</f>
        <v>2.32</v>
      </c>
      <c r="D100" s="24">
        <f>F100</f>
        <v>136.01882</v>
      </c>
      <c r="E100" s="24">
        <f>F100</f>
        <v>136.01882</v>
      </c>
      <c r="F100" s="24">
        <f>ROUND(136.01882,5)</f>
        <v>136.01882</v>
      </c>
      <c r="G100" s="25"/>
      <c r="H100" s="26"/>
    </row>
    <row r="101" spans="1:8" ht="12.75" customHeight="1">
      <c r="A101" s="23">
        <v>42950</v>
      </c>
      <c r="B101" s="23"/>
      <c r="C101" s="24">
        <f>ROUND(2.32,5)</f>
        <v>2.32</v>
      </c>
      <c r="D101" s="24">
        <f>F101</f>
        <v>136.97455</v>
      </c>
      <c r="E101" s="24">
        <f>F101</f>
        <v>136.97455</v>
      </c>
      <c r="F101" s="24">
        <f>ROUND(136.97455,5)</f>
        <v>136.97455</v>
      </c>
      <c r="G101" s="25"/>
      <c r="H101" s="26"/>
    </row>
    <row r="102" spans="1:8" ht="12.75" customHeight="1">
      <c r="A102" s="23">
        <v>43041</v>
      </c>
      <c r="B102" s="23"/>
      <c r="C102" s="24">
        <f>ROUND(2.32,5)</f>
        <v>2.32</v>
      </c>
      <c r="D102" s="24">
        <f>F102</f>
        <v>139.68982</v>
      </c>
      <c r="E102" s="24">
        <f>F102</f>
        <v>139.68982</v>
      </c>
      <c r="F102" s="24">
        <f>ROUND(139.68982,5)</f>
        <v>139.68982</v>
      </c>
      <c r="G102" s="25"/>
      <c r="H102" s="26"/>
    </row>
    <row r="103" spans="1:8" ht="12.75" customHeight="1">
      <c r="A103" s="23">
        <v>43132</v>
      </c>
      <c r="B103" s="23"/>
      <c r="C103" s="24">
        <f>ROUND(2.32,5)</f>
        <v>2.32</v>
      </c>
      <c r="D103" s="24">
        <f>F103</f>
        <v>140.81084</v>
      </c>
      <c r="E103" s="24">
        <f>F103</f>
        <v>140.81084</v>
      </c>
      <c r="F103" s="24">
        <f>ROUND(140.81084,5)</f>
        <v>140.81084</v>
      </c>
      <c r="G103" s="25"/>
      <c r="H103" s="26"/>
    </row>
    <row r="104" spans="1:8" ht="12.75" customHeight="1">
      <c r="A104" s="23">
        <v>43223</v>
      </c>
      <c r="B104" s="23"/>
      <c r="C104" s="24">
        <f>ROUND(2.32,5)</f>
        <v>2.32</v>
      </c>
      <c r="D104" s="24">
        <f>F104</f>
        <v>143.5679</v>
      </c>
      <c r="E104" s="24">
        <f>F104</f>
        <v>143.5679</v>
      </c>
      <c r="F104" s="24">
        <f>ROUND(143.5679,5)</f>
        <v>143.5679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ROUND(3.01,5)</f>
        <v>3.01</v>
      </c>
      <c r="D106" s="24">
        <f>F106</f>
        <v>126.09598</v>
      </c>
      <c r="E106" s="24">
        <f>F106</f>
        <v>126.09598</v>
      </c>
      <c r="F106" s="24">
        <f>ROUND(126.09598,5)</f>
        <v>126.09598</v>
      </c>
      <c r="G106" s="25"/>
      <c r="H106" s="26"/>
    </row>
    <row r="107" spans="1:8" ht="12.75" customHeight="1">
      <c r="A107" s="23">
        <v>42950</v>
      </c>
      <c r="B107" s="23"/>
      <c r="C107" s="24">
        <f>ROUND(3.01,5)</f>
        <v>3.01</v>
      </c>
      <c r="D107" s="24">
        <f>F107</f>
        <v>128.52543</v>
      </c>
      <c r="E107" s="24">
        <f>F107</f>
        <v>128.52543</v>
      </c>
      <c r="F107" s="24">
        <f>ROUND(128.52543,5)</f>
        <v>128.52543</v>
      </c>
      <c r="G107" s="25"/>
      <c r="H107" s="26"/>
    </row>
    <row r="108" spans="1:8" ht="12.75" customHeight="1">
      <c r="A108" s="23">
        <v>43041</v>
      </c>
      <c r="B108" s="23"/>
      <c r="C108" s="24">
        <f>ROUND(3.01,5)</f>
        <v>3.01</v>
      </c>
      <c r="D108" s="24">
        <f>F108</f>
        <v>129.32073</v>
      </c>
      <c r="E108" s="24">
        <f>F108</f>
        <v>129.32073</v>
      </c>
      <c r="F108" s="24">
        <f>ROUND(129.32073,5)</f>
        <v>129.32073</v>
      </c>
      <c r="G108" s="25"/>
      <c r="H108" s="26"/>
    </row>
    <row r="109" spans="1:8" ht="12.75" customHeight="1">
      <c r="A109" s="23">
        <v>43132</v>
      </c>
      <c r="B109" s="23"/>
      <c r="C109" s="24">
        <f>ROUND(3.01,5)</f>
        <v>3.01</v>
      </c>
      <c r="D109" s="24">
        <f>F109</f>
        <v>131.93334</v>
      </c>
      <c r="E109" s="24">
        <f>F109</f>
        <v>131.93334</v>
      </c>
      <c r="F109" s="24">
        <f>ROUND(131.93334,5)</f>
        <v>131.93334</v>
      </c>
      <c r="G109" s="25"/>
      <c r="H109" s="26"/>
    </row>
    <row r="110" spans="1:8" ht="12.75" customHeight="1">
      <c r="A110" s="23">
        <v>43223</v>
      </c>
      <c r="B110" s="23"/>
      <c r="C110" s="24">
        <f>ROUND(3.01,5)</f>
        <v>3.01</v>
      </c>
      <c r="D110" s="24">
        <f>F110</f>
        <v>134.51693</v>
      </c>
      <c r="E110" s="24">
        <f>F110</f>
        <v>134.51693</v>
      </c>
      <c r="F110" s="24">
        <f>ROUND(134.51693,5)</f>
        <v>134.51693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ROUND(10.67,5)</f>
        <v>10.67</v>
      </c>
      <c r="D112" s="24">
        <f>F112</f>
        <v>10.70097</v>
      </c>
      <c r="E112" s="24">
        <f>F112</f>
        <v>10.70097</v>
      </c>
      <c r="F112" s="24">
        <f>ROUND(10.70097,5)</f>
        <v>10.70097</v>
      </c>
      <c r="G112" s="25"/>
      <c r="H112" s="26"/>
    </row>
    <row r="113" spans="1:8" ht="12.75" customHeight="1">
      <c r="A113" s="23">
        <v>42950</v>
      </c>
      <c r="B113" s="23"/>
      <c r="C113" s="24">
        <f>ROUND(10.67,5)</f>
        <v>10.67</v>
      </c>
      <c r="D113" s="24">
        <f>F113</f>
        <v>10.78854</v>
      </c>
      <c r="E113" s="24">
        <f>F113</f>
        <v>10.78854</v>
      </c>
      <c r="F113" s="24">
        <f>ROUND(10.78854,5)</f>
        <v>10.78854</v>
      </c>
      <c r="G113" s="25"/>
      <c r="H113" s="26"/>
    </row>
    <row r="114" spans="1:8" ht="12.75" customHeight="1">
      <c r="A114" s="23">
        <v>43041</v>
      </c>
      <c r="B114" s="23"/>
      <c r="C114" s="24">
        <f>ROUND(10.67,5)</f>
        <v>10.67</v>
      </c>
      <c r="D114" s="24">
        <f>F114</f>
        <v>10.87603</v>
      </c>
      <c r="E114" s="24">
        <f>F114</f>
        <v>10.87603</v>
      </c>
      <c r="F114" s="24">
        <f>ROUND(10.87603,5)</f>
        <v>10.87603</v>
      </c>
      <c r="G114" s="25"/>
      <c r="H114" s="26"/>
    </row>
    <row r="115" spans="1:8" ht="12.75" customHeight="1">
      <c r="A115" s="23">
        <v>43132</v>
      </c>
      <c r="B115" s="23"/>
      <c r="C115" s="24">
        <f>ROUND(10.67,5)</f>
        <v>10.67</v>
      </c>
      <c r="D115" s="24">
        <f>F115</f>
        <v>10.96557</v>
      </c>
      <c r="E115" s="24">
        <f>F115</f>
        <v>10.96557</v>
      </c>
      <c r="F115" s="24">
        <f>ROUND(10.96557,5)</f>
        <v>10.96557</v>
      </c>
      <c r="G115" s="25"/>
      <c r="H115" s="26"/>
    </row>
    <row r="116" spans="1:8" ht="12.75" customHeight="1">
      <c r="A116" s="23">
        <v>43223</v>
      </c>
      <c r="B116" s="23"/>
      <c r="C116" s="24">
        <f>ROUND(10.67,5)</f>
        <v>10.67</v>
      </c>
      <c r="D116" s="24">
        <f>F116</f>
        <v>11.05953</v>
      </c>
      <c r="E116" s="24">
        <f>F116</f>
        <v>11.05953</v>
      </c>
      <c r="F116" s="24">
        <f>ROUND(11.05953,5)</f>
        <v>11.05953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ROUND(10.82,5)</f>
        <v>10.82</v>
      </c>
      <c r="D118" s="24">
        <f>F118</f>
        <v>10.85166</v>
      </c>
      <c r="E118" s="24">
        <f>F118</f>
        <v>10.85166</v>
      </c>
      <c r="F118" s="24">
        <f>ROUND(10.85166,5)</f>
        <v>10.85166</v>
      </c>
      <c r="G118" s="25"/>
      <c r="H118" s="26"/>
    </row>
    <row r="119" spans="1:8" ht="12.75" customHeight="1">
      <c r="A119" s="23">
        <v>42950</v>
      </c>
      <c r="B119" s="23"/>
      <c r="C119" s="24">
        <f>ROUND(10.82,5)</f>
        <v>10.82</v>
      </c>
      <c r="D119" s="24">
        <f>F119</f>
        <v>10.93777</v>
      </c>
      <c r="E119" s="24">
        <f>F119</f>
        <v>10.93777</v>
      </c>
      <c r="F119" s="24">
        <f>ROUND(10.93777,5)</f>
        <v>10.93777</v>
      </c>
      <c r="G119" s="25"/>
      <c r="H119" s="26"/>
    </row>
    <row r="120" spans="1:8" ht="12.75" customHeight="1">
      <c r="A120" s="23">
        <v>43041</v>
      </c>
      <c r="B120" s="23"/>
      <c r="C120" s="24">
        <f>ROUND(10.82,5)</f>
        <v>10.82</v>
      </c>
      <c r="D120" s="24">
        <f>F120</f>
        <v>11.02292</v>
      </c>
      <c r="E120" s="24">
        <f>F120</f>
        <v>11.02292</v>
      </c>
      <c r="F120" s="24">
        <f>ROUND(11.02292,5)</f>
        <v>11.02292</v>
      </c>
      <c r="G120" s="25"/>
      <c r="H120" s="26"/>
    </row>
    <row r="121" spans="1:8" ht="12.75" customHeight="1">
      <c r="A121" s="23">
        <v>43132</v>
      </c>
      <c r="B121" s="23"/>
      <c r="C121" s="24">
        <f>ROUND(10.82,5)</f>
        <v>10.82</v>
      </c>
      <c r="D121" s="24">
        <f>F121</f>
        <v>11.10706</v>
      </c>
      <c r="E121" s="24">
        <f>F121</f>
        <v>11.10706</v>
      </c>
      <c r="F121" s="24">
        <f>ROUND(11.10706,5)</f>
        <v>11.10706</v>
      </c>
      <c r="G121" s="25"/>
      <c r="H121" s="26"/>
    </row>
    <row r="122" spans="1:8" ht="12.75" customHeight="1">
      <c r="A122" s="23">
        <v>43223</v>
      </c>
      <c r="B122" s="23"/>
      <c r="C122" s="24">
        <f>ROUND(10.82,5)</f>
        <v>10.82</v>
      </c>
      <c r="D122" s="24">
        <f>F122</f>
        <v>11.19976</v>
      </c>
      <c r="E122" s="24">
        <f>F122</f>
        <v>11.19976</v>
      </c>
      <c r="F122" s="24">
        <f>ROUND(11.19976,5)</f>
        <v>11.19976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ROUND(8.29,5)</f>
        <v>8.29</v>
      </c>
      <c r="D124" s="24">
        <f>F124</f>
        <v>8.30181</v>
      </c>
      <c r="E124" s="24">
        <f>F124</f>
        <v>8.30181</v>
      </c>
      <c r="F124" s="24">
        <f>ROUND(8.30181,5)</f>
        <v>8.30181</v>
      </c>
      <c r="G124" s="25"/>
      <c r="H124" s="26"/>
    </row>
    <row r="125" spans="1:8" ht="12.75" customHeight="1">
      <c r="A125" s="23">
        <v>42950</v>
      </c>
      <c r="B125" s="23"/>
      <c r="C125" s="24">
        <f>ROUND(8.29,5)</f>
        <v>8.29</v>
      </c>
      <c r="D125" s="24">
        <f>F125</f>
        <v>8.33005</v>
      </c>
      <c r="E125" s="24">
        <f>F125</f>
        <v>8.33005</v>
      </c>
      <c r="F125" s="24">
        <f>ROUND(8.33005,5)</f>
        <v>8.33005</v>
      </c>
      <c r="G125" s="25"/>
      <c r="H125" s="26"/>
    </row>
    <row r="126" spans="1:8" ht="12.75" customHeight="1">
      <c r="A126" s="23">
        <v>43041</v>
      </c>
      <c r="B126" s="23"/>
      <c r="C126" s="24">
        <f>ROUND(8.29,5)</f>
        <v>8.29</v>
      </c>
      <c r="D126" s="24">
        <f>F126</f>
        <v>8.35472</v>
      </c>
      <c r="E126" s="24">
        <f>F126</f>
        <v>8.35472</v>
      </c>
      <c r="F126" s="24">
        <f>ROUND(8.35472,5)</f>
        <v>8.35472</v>
      </c>
      <c r="G126" s="25"/>
      <c r="H126" s="26"/>
    </row>
    <row r="127" spans="1:8" ht="12.75" customHeight="1">
      <c r="A127" s="23">
        <v>43132</v>
      </c>
      <c r="B127" s="23"/>
      <c r="C127" s="24">
        <f>ROUND(8.29,5)</f>
        <v>8.29</v>
      </c>
      <c r="D127" s="24">
        <f>F127</f>
        <v>8.37611</v>
      </c>
      <c r="E127" s="24">
        <f>F127</f>
        <v>8.37611</v>
      </c>
      <c r="F127" s="24">
        <f>ROUND(8.37611,5)</f>
        <v>8.37611</v>
      </c>
      <c r="G127" s="25"/>
      <c r="H127" s="26"/>
    </row>
    <row r="128" spans="1:8" ht="12.75" customHeight="1">
      <c r="A128" s="23">
        <v>43223</v>
      </c>
      <c r="B128" s="23"/>
      <c r="C128" s="24">
        <f>ROUND(8.29,5)</f>
        <v>8.29</v>
      </c>
      <c r="D128" s="24">
        <f>F128</f>
        <v>8.40175</v>
      </c>
      <c r="E128" s="24">
        <f>F128</f>
        <v>8.40175</v>
      </c>
      <c r="F128" s="24">
        <f>ROUND(8.40175,5)</f>
        <v>8.40175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ROUND(9.645,5)</f>
        <v>9.645</v>
      </c>
      <c r="D130" s="24">
        <f>F130</f>
        <v>9.66474</v>
      </c>
      <c r="E130" s="24">
        <f>F130</f>
        <v>9.66474</v>
      </c>
      <c r="F130" s="24">
        <f>ROUND(9.66474,5)</f>
        <v>9.66474</v>
      </c>
      <c r="G130" s="25"/>
      <c r="H130" s="26"/>
    </row>
    <row r="131" spans="1:8" ht="12.75" customHeight="1">
      <c r="A131" s="23">
        <v>42950</v>
      </c>
      <c r="B131" s="23"/>
      <c r="C131" s="24">
        <f>ROUND(9.645,5)</f>
        <v>9.645</v>
      </c>
      <c r="D131" s="24">
        <f>F131</f>
        <v>9.71902</v>
      </c>
      <c r="E131" s="24">
        <f>F131</f>
        <v>9.71902</v>
      </c>
      <c r="F131" s="24">
        <f>ROUND(9.71902,5)</f>
        <v>9.71902</v>
      </c>
      <c r="G131" s="25"/>
      <c r="H131" s="26"/>
    </row>
    <row r="132" spans="1:8" ht="12.75" customHeight="1">
      <c r="A132" s="23">
        <v>43041</v>
      </c>
      <c r="B132" s="23"/>
      <c r="C132" s="24">
        <f>ROUND(9.645,5)</f>
        <v>9.645</v>
      </c>
      <c r="D132" s="24">
        <f>F132</f>
        <v>9.77214</v>
      </c>
      <c r="E132" s="24">
        <f>F132</f>
        <v>9.77214</v>
      </c>
      <c r="F132" s="24">
        <f>ROUND(9.77214,5)</f>
        <v>9.77214</v>
      </c>
      <c r="G132" s="25"/>
      <c r="H132" s="26"/>
    </row>
    <row r="133" spans="1:8" ht="12.75" customHeight="1">
      <c r="A133" s="23">
        <v>43132</v>
      </c>
      <c r="B133" s="23"/>
      <c r="C133" s="24">
        <f>ROUND(9.645,5)</f>
        <v>9.645</v>
      </c>
      <c r="D133" s="24">
        <f>F133</f>
        <v>9.82511</v>
      </c>
      <c r="E133" s="24">
        <f>F133</f>
        <v>9.82511</v>
      </c>
      <c r="F133" s="24">
        <f>ROUND(9.82511,5)</f>
        <v>9.82511</v>
      </c>
      <c r="G133" s="25"/>
      <c r="H133" s="26"/>
    </row>
    <row r="134" spans="1:8" ht="12.75" customHeight="1">
      <c r="A134" s="23">
        <v>43223</v>
      </c>
      <c r="B134" s="23"/>
      <c r="C134" s="24">
        <f>ROUND(9.645,5)</f>
        <v>9.645</v>
      </c>
      <c r="D134" s="24">
        <f>F134</f>
        <v>9.88005</v>
      </c>
      <c r="E134" s="24">
        <f>F134</f>
        <v>9.88005</v>
      </c>
      <c r="F134" s="24">
        <f>ROUND(9.88005,5)</f>
        <v>9.88005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ROUND(8.9,5)</f>
        <v>8.9</v>
      </c>
      <c r="D136" s="24">
        <f>F136</f>
        <v>8.91889</v>
      </c>
      <c r="E136" s="24">
        <f>F136</f>
        <v>8.91889</v>
      </c>
      <c r="F136" s="24">
        <f>ROUND(8.91889,5)</f>
        <v>8.91889</v>
      </c>
      <c r="G136" s="25"/>
      <c r="H136" s="26"/>
    </row>
    <row r="137" spans="1:8" ht="12.75" customHeight="1">
      <c r="A137" s="23">
        <v>42950</v>
      </c>
      <c r="B137" s="23"/>
      <c r="C137" s="24">
        <f>ROUND(8.9,5)</f>
        <v>8.9</v>
      </c>
      <c r="D137" s="24">
        <f>F137</f>
        <v>8.96747</v>
      </c>
      <c r="E137" s="24">
        <f>F137</f>
        <v>8.96747</v>
      </c>
      <c r="F137" s="24">
        <f>ROUND(8.96747,5)</f>
        <v>8.96747</v>
      </c>
      <c r="G137" s="25"/>
      <c r="H137" s="26"/>
    </row>
    <row r="138" spans="1:8" ht="12.75" customHeight="1">
      <c r="A138" s="23">
        <v>43041</v>
      </c>
      <c r="B138" s="23"/>
      <c r="C138" s="24">
        <f>ROUND(8.9,5)</f>
        <v>8.9</v>
      </c>
      <c r="D138" s="24">
        <f>F138</f>
        <v>9.00934</v>
      </c>
      <c r="E138" s="24">
        <f>F138</f>
        <v>9.00934</v>
      </c>
      <c r="F138" s="24">
        <f>ROUND(9.00934,5)</f>
        <v>9.00934</v>
      </c>
      <c r="G138" s="25"/>
      <c r="H138" s="26"/>
    </row>
    <row r="139" spans="1:8" ht="12.75" customHeight="1">
      <c r="A139" s="23">
        <v>43132</v>
      </c>
      <c r="B139" s="23"/>
      <c r="C139" s="24">
        <f>ROUND(8.9,5)</f>
        <v>8.9</v>
      </c>
      <c r="D139" s="24">
        <f>F139</f>
        <v>9.04909</v>
      </c>
      <c r="E139" s="24">
        <f>F139</f>
        <v>9.04909</v>
      </c>
      <c r="F139" s="24">
        <f>ROUND(9.04909,5)</f>
        <v>9.04909</v>
      </c>
      <c r="G139" s="25"/>
      <c r="H139" s="26"/>
    </row>
    <row r="140" spans="1:8" ht="12.75" customHeight="1">
      <c r="A140" s="23">
        <v>43223</v>
      </c>
      <c r="B140" s="23"/>
      <c r="C140" s="24">
        <f>ROUND(8.9,5)</f>
        <v>8.9</v>
      </c>
      <c r="D140" s="24">
        <f>F140</f>
        <v>9.09854</v>
      </c>
      <c r="E140" s="24">
        <f>F140</f>
        <v>9.09854</v>
      </c>
      <c r="F140" s="24">
        <f>ROUND(9.09854,5)</f>
        <v>9.09854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ROUND(2.37,5)</f>
        <v>2.37</v>
      </c>
      <c r="D142" s="24">
        <f>F142</f>
        <v>296.25042</v>
      </c>
      <c r="E142" s="24">
        <f>F142</f>
        <v>296.25042</v>
      </c>
      <c r="F142" s="24">
        <f>ROUND(296.25042,5)</f>
        <v>296.25042</v>
      </c>
      <c r="G142" s="25"/>
      <c r="H142" s="26"/>
    </row>
    <row r="143" spans="1:8" ht="12.75" customHeight="1">
      <c r="A143" s="23">
        <v>42950</v>
      </c>
      <c r="B143" s="23"/>
      <c r="C143" s="24">
        <f>ROUND(2.37,5)</f>
        <v>2.37</v>
      </c>
      <c r="D143" s="24">
        <f>F143</f>
        <v>295.06292</v>
      </c>
      <c r="E143" s="24">
        <f>F143</f>
        <v>295.06292</v>
      </c>
      <c r="F143" s="24">
        <f>ROUND(295.06292,5)</f>
        <v>295.06292</v>
      </c>
      <c r="G143" s="25"/>
      <c r="H143" s="26"/>
    </row>
    <row r="144" spans="1:8" ht="12.75" customHeight="1">
      <c r="A144" s="23">
        <v>43041</v>
      </c>
      <c r="B144" s="23"/>
      <c r="C144" s="24">
        <f>ROUND(2.37,5)</f>
        <v>2.37</v>
      </c>
      <c r="D144" s="24">
        <f>F144</f>
        <v>300.91209</v>
      </c>
      <c r="E144" s="24">
        <f>F144</f>
        <v>300.91209</v>
      </c>
      <c r="F144" s="24">
        <f>ROUND(300.91209,5)</f>
        <v>300.91209</v>
      </c>
      <c r="G144" s="25"/>
      <c r="H144" s="26"/>
    </row>
    <row r="145" spans="1:8" ht="12.75" customHeight="1">
      <c r="A145" s="23">
        <v>43132</v>
      </c>
      <c r="B145" s="23"/>
      <c r="C145" s="24">
        <f>ROUND(2.37,5)</f>
        <v>2.37</v>
      </c>
      <c r="D145" s="24">
        <f>F145</f>
        <v>299.89969</v>
      </c>
      <c r="E145" s="24">
        <f>F145</f>
        <v>299.89969</v>
      </c>
      <c r="F145" s="24">
        <f>ROUND(299.89969,5)</f>
        <v>299.89969</v>
      </c>
      <c r="G145" s="25"/>
      <c r="H145" s="26"/>
    </row>
    <row r="146" spans="1:8" ht="12.75" customHeight="1">
      <c r="A146" s="23">
        <v>43223</v>
      </c>
      <c r="B146" s="23"/>
      <c r="C146" s="24">
        <f>ROUND(2.37,5)</f>
        <v>2.37</v>
      </c>
      <c r="D146" s="24">
        <f>F146</f>
        <v>305.76964</v>
      </c>
      <c r="E146" s="24">
        <f>F146</f>
        <v>305.76964</v>
      </c>
      <c r="F146" s="24">
        <f>ROUND(305.76964,5)</f>
        <v>305.76964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ROUND(2.33,5)</f>
        <v>2.33</v>
      </c>
      <c r="D148" s="24">
        <f>F148</f>
        <v>241.56164</v>
      </c>
      <c r="E148" s="24">
        <f>F148</f>
        <v>241.56164</v>
      </c>
      <c r="F148" s="24">
        <f>ROUND(241.56164,5)</f>
        <v>241.56164</v>
      </c>
      <c r="G148" s="25"/>
      <c r="H148" s="26"/>
    </row>
    <row r="149" spans="1:8" ht="12.75" customHeight="1">
      <c r="A149" s="23">
        <v>42950</v>
      </c>
      <c r="B149" s="23"/>
      <c r="C149" s="24">
        <f>ROUND(2.33,5)</f>
        <v>2.33</v>
      </c>
      <c r="D149" s="24">
        <f>F149</f>
        <v>242.55312</v>
      </c>
      <c r="E149" s="24">
        <f>F149</f>
        <v>242.55312</v>
      </c>
      <c r="F149" s="24">
        <f>ROUND(242.55312,5)</f>
        <v>242.55312</v>
      </c>
      <c r="G149" s="25"/>
      <c r="H149" s="26"/>
    </row>
    <row r="150" spans="1:8" ht="12.75" customHeight="1">
      <c r="A150" s="23">
        <v>43041</v>
      </c>
      <c r="B150" s="23"/>
      <c r="C150" s="24">
        <f>ROUND(2.33,5)</f>
        <v>2.33</v>
      </c>
      <c r="D150" s="24">
        <f>F150</f>
        <v>247.36153</v>
      </c>
      <c r="E150" s="24">
        <f>F150</f>
        <v>247.36153</v>
      </c>
      <c r="F150" s="24">
        <f>ROUND(247.36153,5)</f>
        <v>247.36153</v>
      </c>
      <c r="G150" s="25"/>
      <c r="H150" s="26"/>
    </row>
    <row r="151" spans="1:8" ht="12.75" customHeight="1">
      <c r="A151" s="23">
        <v>43132</v>
      </c>
      <c r="B151" s="23"/>
      <c r="C151" s="24">
        <f>ROUND(2.33,5)</f>
        <v>2.33</v>
      </c>
      <c r="D151" s="24">
        <f>F151</f>
        <v>248.59201</v>
      </c>
      <c r="E151" s="24">
        <f>F151</f>
        <v>248.59201</v>
      </c>
      <c r="F151" s="24">
        <f>ROUND(248.59201,5)</f>
        <v>248.59201</v>
      </c>
      <c r="G151" s="25"/>
      <c r="H151" s="26"/>
    </row>
    <row r="152" spans="1:8" ht="12.75" customHeight="1">
      <c r="A152" s="23">
        <v>43223</v>
      </c>
      <c r="B152" s="23"/>
      <c r="C152" s="24">
        <f>ROUND(2.33,5)</f>
        <v>2.33</v>
      </c>
      <c r="D152" s="24">
        <f>F152</f>
        <v>253.45922</v>
      </c>
      <c r="E152" s="24">
        <f>F152</f>
        <v>253.45922</v>
      </c>
      <c r="F152" s="24">
        <f>ROUND(253.45922,5)</f>
        <v>253.45922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ROUND(7.44,5)</f>
        <v>7.44</v>
      </c>
      <c r="D154" s="24">
        <f>F154</f>
        <v>7.38356</v>
      </c>
      <c r="E154" s="24">
        <f>F154</f>
        <v>7.38356</v>
      </c>
      <c r="F154" s="24">
        <f>ROUND(7.38356,5)</f>
        <v>7.38356</v>
      </c>
      <c r="G154" s="25"/>
      <c r="H154" s="26"/>
    </row>
    <row r="155" spans="1:8" ht="12.75" customHeight="1">
      <c r="A155" s="23">
        <v>42950</v>
      </c>
      <c r="B155" s="23"/>
      <c r="C155" s="24">
        <f>ROUND(7.44,5)</f>
        <v>7.44</v>
      </c>
      <c r="D155" s="24">
        <f>F155</f>
        <v>5.97551</v>
      </c>
      <c r="E155" s="24">
        <f>F155</f>
        <v>5.97551</v>
      </c>
      <c r="F155" s="24">
        <f>ROUND(5.97551,5)</f>
        <v>5.97551</v>
      </c>
      <c r="G155" s="25"/>
      <c r="H155" s="26"/>
    </row>
    <row r="156" spans="1:8" ht="12.75" customHeight="1">
      <c r="A156" s="23">
        <v>43041</v>
      </c>
      <c r="B156" s="23"/>
      <c r="C156" s="24">
        <f>ROUND(7.44,5)</f>
        <v>7.44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ROUND(7.595,5)</f>
        <v>7.595</v>
      </c>
      <c r="D158" s="24">
        <f>F158</f>
        <v>7.59661</v>
      </c>
      <c r="E158" s="24">
        <f>F158</f>
        <v>7.59661</v>
      </c>
      <c r="F158" s="24">
        <f>ROUND(7.59661,5)</f>
        <v>7.59661</v>
      </c>
      <c r="G158" s="25"/>
      <c r="H158" s="26"/>
    </row>
    <row r="159" spans="1:8" ht="12.75" customHeight="1">
      <c r="A159" s="23">
        <v>42950</v>
      </c>
      <c r="B159" s="23"/>
      <c r="C159" s="24">
        <f>ROUND(7.595,5)</f>
        <v>7.595</v>
      </c>
      <c r="D159" s="24">
        <f>F159</f>
        <v>7.57097</v>
      </c>
      <c r="E159" s="24">
        <f>F159</f>
        <v>7.57097</v>
      </c>
      <c r="F159" s="24">
        <f>ROUND(7.57097,5)</f>
        <v>7.57097</v>
      </c>
      <c r="G159" s="25"/>
      <c r="H159" s="26"/>
    </row>
    <row r="160" spans="1:8" ht="12.75" customHeight="1">
      <c r="A160" s="23">
        <v>43041</v>
      </c>
      <c r="B160" s="23"/>
      <c r="C160" s="24">
        <f>ROUND(7.595,5)</f>
        <v>7.595</v>
      </c>
      <c r="D160" s="24">
        <f>F160</f>
        <v>7.48056</v>
      </c>
      <c r="E160" s="24">
        <f>F160</f>
        <v>7.48056</v>
      </c>
      <c r="F160" s="24">
        <f>ROUND(7.48056,5)</f>
        <v>7.48056</v>
      </c>
      <c r="G160" s="25"/>
      <c r="H160" s="26"/>
    </row>
    <row r="161" spans="1:8" ht="12.75" customHeight="1">
      <c r="A161" s="23">
        <v>43132</v>
      </c>
      <c r="B161" s="23"/>
      <c r="C161" s="24">
        <f>ROUND(7.595,5)</f>
        <v>7.595</v>
      </c>
      <c r="D161" s="24">
        <f>F161</f>
        <v>7.30485</v>
      </c>
      <c r="E161" s="24">
        <f>F161</f>
        <v>7.30485</v>
      </c>
      <c r="F161" s="24">
        <f>ROUND(7.30485,5)</f>
        <v>7.30485</v>
      </c>
      <c r="G161" s="25"/>
      <c r="H161" s="26"/>
    </row>
    <row r="162" spans="1:8" ht="12.75" customHeight="1">
      <c r="A162" s="23">
        <v>43223</v>
      </c>
      <c r="B162" s="23"/>
      <c r="C162" s="24">
        <f>ROUND(7.595,5)</f>
        <v>7.595</v>
      </c>
      <c r="D162" s="24">
        <f>F162</f>
        <v>7.05395</v>
      </c>
      <c r="E162" s="24">
        <f>F162</f>
        <v>7.05395</v>
      </c>
      <c r="F162" s="24">
        <f>ROUND(7.05395,5)</f>
        <v>7.05395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ROUND(7.755,5)</f>
        <v>7.755</v>
      </c>
      <c r="D164" s="24">
        <f>F164</f>
        <v>7.76336</v>
      </c>
      <c r="E164" s="24">
        <f>F164</f>
        <v>7.76336</v>
      </c>
      <c r="F164" s="24">
        <f>ROUND(7.76336,5)</f>
        <v>7.76336</v>
      </c>
      <c r="G164" s="25"/>
      <c r="H164" s="26"/>
    </row>
    <row r="165" spans="1:8" ht="12.75" customHeight="1">
      <c r="A165" s="23">
        <v>42950</v>
      </c>
      <c r="B165" s="23"/>
      <c r="C165" s="24">
        <f>ROUND(7.755,5)</f>
        <v>7.755</v>
      </c>
      <c r="D165" s="24">
        <f>F165</f>
        <v>7.77093</v>
      </c>
      <c r="E165" s="24">
        <f>F165</f>
        <v>7.77093</v>
      </c>
      <c r="F165" s="24">
        <f>ROUND(7.77093,5)</f>
        <v>7.77093</v>
      </c>
      <c r="G165" s="25"/>
      <c r="H165" s="26"/>
    </row>
    <row r="166" spans="1:8" ht="12.75" customHeight="1">
      <c r="A166" s="23">
        <v>43041</v>
      </c>
      <c r="B166" s="23"/>
      <c r="C166" s="24">
        <f>ROUND(7.755,5)</f>
        <v>7.755</v>
      </c>
      <c r="D166" s="24">
        <f>F166</f>
        <v>7.74255</v>
      </c>
      <c r="E166" s="24">
        <f>F166</f>
        <v>7.74255</v>
      </c>
      <c r="F166" s="24">
        <f>ROUND(7.74255,5)</f>
        <v>7.74255</v>
      </c>
      <c r="G166" s="25"/>
      <c r="H166" s="26"/>
    </row>
    <row r="167" spans="1:8" ht="12.75" customHeight="1">
      <c r="A167" s="23">
        <v>43132</v>
      </c>
      <c r="B167" s="23"/>
      <c r="C167" s="24">
        <f>ROUND(7.755,5)</f>
        <v>7.755</v>
      </c>
      <c r="D167" s="24">
        <f>F167</f>
        <v>7.69204</v>
      </c>
      <c r="E167" s="24">
        <f>F167</f>
        <v>7.69204</v>
      </c>
      <c r="F167" s="24">
        <f>ROUND(7.69204,5)</f>
        <v>7.69204</v>
      </c>
      <c r="G167" s="25"/>
      <c r="H167" s="26"/>
    </row>
    <row r="168" spans="1:8" ht="12.75" customHeight="1">
      <c r="A168" s="23">
        <v>43223</v>
      </c>
      <c r="B168" s="23"/>
      <c r="C168" s="24">
        <f>ROUND(7.755,5)</f>
        <v>7.755</v>
      </c>
      <c r="D168" s="24">
        <f>F168</f>
        <v>7.66459</v>
      </c>
      <c r="E168" s="24">
        <f>F168</f>
        <v>7.66459</v>
      </c>
      <c r="F168" s="24">
        <f>ROUND(7.66459,5)</f>
        <v>7.66459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ROUND(7.895,5)</f>
        <v>7.895</v>
      </c>
      <c r="D170" s="24">
        <f>F170</f>
        <v>7.90222</v>
      </c>
      <c r="E170" s="24">
        <f>F170</f>
        <v>7.90222</v>
      </c>
      <c r="F170" s="24">
        <f>ROUND(7.90222,5)</f>
        <v>7.90222</v>
      </c>
      <c r="G170" s="25"/>
      <c r="H170" s="26"/>
    </row>
    <row r="171" spans="1:8" ht="12.75" customHeight="1">
      <c r="A171" s="23">
        <v>42950</v>
      </c>
      <c r="B171" s="23"/>
      <c r="C171" s="24">
        <f>ROUND(7.895,5)</f>
        <v>7.895</v>
      </c>
      <c r="D171" s="24">
        <f>F171</f>
        <v>7.91399</v>
      </c>
      <c r="E171" s="24">
        <f>F171</f>
        <v>7.91399</v>
      </c>
      <c r="F171" s="24">
        <f>ROUND(7.91399,5)</f>
        <v>7.91399</v>
      </c>
      <c r="G171" s="25"/>
      <c r="H171" s="26"/>
    </row>
    <row r="172" spans="1:8" ht="12.75" customHeight="1">
      <c r="A172" s="23">
        <v>43041</v>
      </c>
      <c r="B172" s="23"/>
      <c r="C172" s="24">
        <f>ROUND(7.895,5)</f>
        <v>7.895</v>
      </c>
      <c r="D172" s="24">
        <f>F172</f>
        <v>7.91193</v>
      </c>
      <c r="E172" s="24">
        <f>F172</f>
        <v>7.91193</v>
      </c>
      <c r="F172" s="24">
        <f>ROUND(7.91193,5)</f>
        <v>7.91193</v>
      </c>
      <c r="G172" s="25"/>
      <c r="H172" s="26"/>
    </row>
    <row r="173" spans="1:8" ht="12.75" customHeight="1">
      <c r="A173" s="23">
        <v>43132</v>
      </c>
      <c r="B173" s="23"/>
      <c r="C173" s="24">
        <f>ROUND(7.895,5)</f>
        <v>7.895</v>
      </c>
      <c r="D173" s="24">
        <f>F173</f>
        <v>7.89975</v>
      </c>
      <c r="E173" s="24">
        <f>F173</f>
        <v>7.89975</v>
      </c>
      <c r="F173" s="24">
        <f>ROUND(7.89975,5)</f>
        <v>7.89975</v>
      </c>
      <c r="G173" s="25"/>
      <c r="H173" s="26"/>
    </row>
    <row r="174" spans="1:8" ht="12.75" customHeight="1">
      <c r="A174" s="23">
        <v>43223</v>
      </c>
      <c r="B174" s="23"/>
      <c r="C174" s="24">
        <f>ROUND(7.895,5)</f>
        <v>7.895</v>
      </c>
      <c r="D174" s="24">
        <f>F174</f>
        <v>7.89692</v>
      </c>
      <c r="E174" s="24">
        <f>F174</f>
        <v>7.89692</v>
      </c>
      <c r="F174" s="24">
        <f>ROUND(7.89692,5)</f>
        <v>7.89692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ROUND(9.645,5)</f>
        <v>9.645</v>
      </c>
      <c r="D176" s="24">
        <f>F176</f>
        <v>9.6633</v>
      </c>
      <c r="E176" s="24">
        <f>F176</f>
        <v>9.6633</v>
      </c>
      <c r="F176" s="24">
        <f>ROUND(9.6633,5)</f>
        <v>9.6633</v>
      </c>
      <c r="G176" s="25"/>
      <c r="H176" s="26"/>
    </row>
    <row r="177" spans="1:8" ht="12.75" customHeight="1">
      <c r="A177" s="23">
        <v>42950</v>
      </c>
      <c r="B177" s="23"/>
      <c r="C177" s="24">
        <f>ROUND(9.645,5)</f>
        <v>9.645</v>
      </c>
      <c r="D177" s="24">
        <f>F177</f>
        <v>9.71357</v>
      </c>
      <c r="E177" s="24">
        <f>F177</f>
        <v>9.71357</v>
      </c>
      <c r="F177" s="24">
        <f>ROUND(9.71357,5)</f>
        <v>9.71357</v>
      </c>
      <c r="G177" s="25"/>
      <c r="H177" s="26"/>
    </row>
    <row r="178" spans="1:8" ht="12.75" customHeight="1">
      <c r="A178" s="23">
        <v>43041</v>
      </c>
      <c r="B178" s="23"/>
      <c r="C178" s="24">
        <f>ROUND(9.645,5)</f>
        <v>9.645</v>
      </c>
      <c r="D178" s="24">
        <f>F178</f>
        <v>9.76078</v>
      </c>
      <c r="E178" s="24">
        <f>F178</f>
        <v>9.76078</v>
      </c>
      <c r="F178" s="24">
        <f>ROUND(9.76078,5)</f>
        <v>9.76078</v>
      </c>
      <c r="G178" s="25"/>
      <c r="H178" s="26"/>
    </row>
    <row r="179" spans="1:8" ht="12.75" customHeight="1">
      <c r="A179" s="23">
        <v>43132</v>
      </c>
      <c r="B179" s="23"/>
      <c r="C179" s="24">
        <f>ROUND(9.645,5)</f>
        <v>9.645</v>
      </c>
      <c r="D179" s="24">
        <f>F179</f>
        <v>9.80658</v>
      </c>
      <c r="E179" s="24">
        <f>F179</f>
        <v>9.80658</v>
      </c>
      <c r="F179" s="24">
        <f>ROUND(9.80658,5)</f>
        <v>9.80658</v>
      </c>
      <c r="G179" s="25"/>
      <c r="H179" s="26"/>
    </row>
    <row r="180" spans="1:8" ht="12.75" customHeight="1">
      <c r="A180" s="23">
        <v>43223</v>
      </c>
      <c r="B180" s="23"/>
      <c r="C180" s="24">
        <f>ROUND(9.645,5)</f>
        <v>9.645</v>
      </c>
      <c r="D180" s="24">
        <f>F180</f>
        <v>9.85732</v>
      </c>
      <c r="E180" s="24">
        <f>F180</f>
        <v>9.85732</v>
      </c>
      <c r="F180" s="24">
        <f>ROUND(9.85732,5)</f>
        <v>9.85732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ROUND(2.35,5)</f>
        <v>2.35</v>
      </c>
      <c r="D182" s="24">
        <f>F182</f>
        <v>182.74585</v>
      </c>
      <c r="E182" s="24">
        <f>F182</f>
        <v>182.74585</v>
      </c>
      <c r="F182" s="24">
        <f>ROUND(182.74585,5)</f>
        <v>182.74585</v>
      </c>
      <c r="G182" s="25"/>
      <c r="H182" s="26"/>
    </row>
    <row r="183" spans="1:8" ht="12.75" customHeight="1">
      <c r="A183" s="23">
        <v>42950</v>
      </c>
      <c r="B183" s="23"/>
      <c r="C183" s="24">
        <f>ROUND(2.35,5)</f>
        <v>2.35</v>
      </c>
      <c r="D183" s="24">
        <f>F183</f>
        <v>186.26671</v>
      </c>
      <c r="E183" s="24">
        <f>F183</f>
        <v>186.26671</v>
      </c>
      <c r="F183" s="24">
        <f>ROUND(186.26671,5)</f>
        <v>186.26671</v>
      </c>
      <c r="G183" s="25"/>
      <c r="H183" s="26"/>
    </row>
    <row r="184" spans="1:8" ht="12.75" customHeight="1">
      <c r="A184" s="23">
        <v>43041</v>
      </c>
      <c r="B184" s="23"/>
      <c r="C184" s="24">
        <f>ROUND(2.35,5)</f>
        <v>2.35</v>
      </c>
      <c r="D184" s="24">
        <f>F184</f>
        <v>187.54739</v>
      </c>
      <c r="E184" s="24">
        <f>F184</f>
        <v>187.54739</v>
      </c>
      <c r="F184" s="24">
        <f>ROUND(187.54739,5)</f>
        <v>187.54739</v>
      </c>
      <c r="G184" s="25"/>
      <c r="H184" s="26"/>
    </row>
    <row r="185" spans="1:8" ht="12.75" customHeight="1">
      <c r="A185" s="23">
        <v>43132</v>
      </c>
      <c r="B185" s="23"/>
      <c r="C185" s="24">
        <f>ROUND(2.35,5)</f>
        <v>2.35</v>
      </c>
      <c r="D185" s="24">
        <f>F185</f>
        <v>191.33636</v>
      </c>
      <c r="E185" s="24">
        <f>F185</f>
        <v>191.33636</v>
      </c>
      <c r="F185" s="24">
        <f>ROUND(191.33636,5)</f>
        <v>191.33636</v>
      </c>
      <c r="G185" s="25"/>
      <c r="H185" s="26"/>
    </row>
    <row r="186" spans="1:8" ht="12.75" customHeight="1">
      <c r="A186" s="23">
        <v>43223</v>
      </c>
      <c r="B186" s="23"/>
      <c r="C186" s="24">
        <f>ROUND(2.35,5)</f>
        <v>2.35</v>
      </c>
      <c r="D186" s="24">
        <f>F186</f>
        <v>195.08362</v>
      </c>
      <c r="E186" s="24">
        <f>F186</f>
        <v>195.08362</v>
      </c>
      <c r="F186" s="24">
        <f>ROUND(195.08362,5)</f>
        <v>195.08362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ROUND(2.37,5)</f>
        <v>2.37</v>
      </c>
      <c r="D192" s="24">
        <f>F192</f>
        <v>147.06312</v>
      </c>
      <c r="E192" s="24">
        <f>F192</f>
        <v>147.06312</v>
      </c>
      <c r="F192" s="24">
        <f>ROUND(147.06312,5)</f>
        <v>147.06312</v>
      </c>
      <c r="G192" s="25"/>
      <c r="H192" s="26"/>
    </row>
    <row r="193" spans="1:8" ht="12.75" customHeight="1">
      <c r="A193" s="23">
        <v>42950</v>
      </c>
      <c r="B193" s="23"/>
      <c r="C193" s="24">
        <f>ROUND(2.37,5)</f>
        <v>2.37</v>
      </c>
      <c r="D193" s="24">
        <f>F193</f>
        <v>147.86362</v>
      </c>
      <c r="E193" s="24">
        <f>F193</f>
        <v>147.86362</v>
      </c>
      <c r="F193" s="24">
        <f>ROUND(147.86362,5)</f>
        <v>147.86362</v>
      </c>
      <c r="G193" s="25"/>
      <c r="H193" s="26"/>
    </row>
    <row r="194" spans="1:8" ht="12.75" customHeight="1">
      <c r="A194" s="23">
        <v>43041</v>
      </c>
      <c r="B194" s="23"/>
      <c r="C194" s="24">
        <f>ROUND(2.37,5)</f>
        <v>2.37</v>
      </c>
      <c r="D194" s="24">
        <f>F194</f>
        <v>150.79478</v>
      </c>
      <c r="E194" s="24">
        <f>F194</f>
        <v>150.79478</v>
      </c>
      <c r="F194" s="24">
        <f>ROUND(150.79478,5)</f>
        <v>150.79478</v>
      </c>
      <c r="G194" s="25"/>
      <c r="H194" s="26"/>
    </row>
    <row r="195" spans="1:8" ht="12.75" customHeight="1">
      <c r="A195" s="23">
        <v>43132</v>
      </c>
      <c r="B195" s="23"/>
      <c r="C195" s="24">
        <f>ROUND(2.37,5)</f>
        <v>2.37</v>
      </c>
      <c r="D195" s="24">
        <f>F195</f>
        <v>153.77473</v>
      </c>
      <c r="E195" s="24">
        <f>F195</f>
        <v>153.77473</v>
      </c>
      <c r="F195" s="24">
        <f>ROUND(153.77473,5)</f>
        <v>153.77473</v>
      </c>
      <c r="G195" s="25"/>
      <c r="H195" s="26"/>
    </row>
    <row r="196" spans="1:8" ht="12.75" customHeight="1">
      <c r="A196" s="23">
        <v>43223</v>
      </c>
      <c r="B196" s="23"/>
      <c r="C196" s="24">
        <f>ROUND(2.37,5)</f>
        <v>2.37</v>
      </c>
      <c r="D196" s="24">
        <f>F196</f>
        <v>156.78657</v>
      </c>
      <c r="E196" s="24">
        <f>F196</f>
        <v>156.78657</v>
      </c>
      <c r="F196" s="24">
        <f>ROUND(156.78657,5)</f>
        <v>156.78657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ROUND(9.35,5)</f>
        <v>9.35</v>
      </c>
      <c r="D198" s="24">
        <f>F198</f>
        <v>9.36766</v>
      </c>
      <c r="E198" s="24">
        <f>F198</f>
        <v>9.36766</v>
      </c>
      <c r="F198" s="24">
        <f>ROUND(9.36766,5)</f>
        <v>9.36766</v>
      </c>
      <c r="G198" s="25"/>
      <c r="H198" s="26"/>
    </row>
    <row r="199" spans="1:8" ht="12.75" customHeight="1">
      <c r="A199" s="23">
        <v>42950</v>
      </c>
      <c r="B199" s="23"/>
      <c r="C199" s="24">
        <f>ROUND(9.35,5)</f>
        <v>9.35</v>
      </c>
      <c r="D199" s="24">
        <f>F199</f>
        <v>9.41567</v>
      </c>
      <c r="E199" s="24">
        <f>F199</f>
        <v>9.41567</v>
      </c>
      <c r="F199" s="24">
        <f>ROUND(9.41567,5)</f>
        <v>9.41567</v>
      </c>
      <c r="G199" s="25"/>
      <c r="H199" s="26"/>
    </row>
    <row r="200" spans="1:8" ht="12.75" customHeight="1">
      <c r="A200" s="23">
        <v>43041</v>
      </c>
      <c r="B200" s="23"/>
      <c r="C200" s="24">
        <f>ROUND(9.35,5)</f>
        <v>9.35</v>
      </c>
      <c r="D200" s="24">
        <f>F200</f>
        <v>9.46238</v>
      </c>
      <c r="E200" s="24">
        <f>F200</f>
        <v>9.46238</v>
      </c>
      <c r="F200" s="24">
        <f>ROUND(9.46238,5)</f>
        <v>9.46238</v>
      </c>
      <c r="G200" s="25"/>
      <c r="H200" s="26"/>
    </row>
    <row r="201" spans="1:8" ht="12.75" customHeight="1">
      <c r="A201" s="23">
        <v>43132</v>
      </c>
      <c r="B201" s="23"/>
      <c r="C201" s="24">
        <f>ROUND(9.35,5)</f>
        <v>9.35</v>
      </c>
      <c r="D201" s="24">
        <f>F201</f>
        <v>9.5086</v>
      </c>
      <c r="E201" s="24">
        <f>F201</f>
        <v>9.5086</v>
      </c>
      <c r="F201" s="24">
        <f>ROUND(9.5086,5)</f>
        <v>9.5086</v>
      </c>
      <c r="G201" s="25"/>
      <c r="H201" s="26"/>
    </row>
    <row r="202" spans="1:8" ht="12.75" customHeight="1">
      <c r="A202" s="23">
        <v>43223</v>
      </c>
      <c r="B202" s="23"/>
      <c r="C202" s="24">
        <f>ROUND(9.35,5)</f>
        <v>9.35</v>
      </c>
      <c r="D202" s="24">
        <f>F202</f>
        <v>9.55702</v>
      </c>
      <c r="E202" s="24">
        <f>F202</f>
        <v>9.55702</v>
      </c>
      <c r="F202" s="24">
        <f>ROUND(9.55702,5)</f>
        <v>9.55702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ROUND(9.715,5)</f>
        <v>9.715</v>
      </c>
      <c r="D204" s="24">
        <f>F204</f>
        <v>9.73271</v>
      </c>
      <c r="E204" s="24">
        <f>F204</f>
        <v>9.73271</v>
      </c>
      <c r="F204" s="24">
        <f>ROUND(9.73271,5)</f>
        <v>9.73271</v>
      </c>
      <c r="G204" s="25"/>
      <c r="H204" s="26"/>
    </row>
    <row r="205" spans="1:8" ht="12.75" customHeight="1">
      <c r="A205" s="23">
        <v>42950</v>
      </c>
      <c r="B205" s="23"/>
      <c r="C205" s="24">
        <f>ROUND(9.715,5)</f>
        <v>9.715</v>
      </c>
      <c r="D205" s="24">
        <f>F205</f>
        <v>9.7813</v>
      </c>
      <c r="E205" s="24">
        <f>F205</f>
        <v>9.7813</v>
      </c>
      <c r="F205" s="24">
        <f>ROUND(9.7813,5)</f>
        <v>9.7813</v>
      </c>
      <c r="G205" s="25"/>
      <c r="H205" s="26"/>
    </row>
    <row r="206" spans="1:8" ht="12.75" customHeight="1">
      <c r="A206" s="23">
        <v>43041</v>
      </c>
      <c r="B206" s="23"/>
      <c r="C206" s="24">
        <f>ROUND(9.715,5)</f>
        <v>9.715</v>
      </c>
      <c r="D206" s="24">
        <f>F206</f>
        <v>9.82864</v>
      </c>
      <c r="E206" s="24">
        <f>F206</f>
        <v>9.82864</v>
      </c>
      <c r="F206" s="24">
        <f>ROUND(9.82864,5)</f>
        <v>9.82864</v>
      </c>
      <c r="G206" s="25"/>
      <c r="H206" s="26"/>
    </row>
    <row r="207" spans="1:8" ht="12.75" customHeight="1">
      <c r="A207" s="23">
        <v>43132</v>
      </c>
      <c r="B207" s="23"/>
      <c r="C207" s="24">
        <f>ROUND(9.715,5)</f>
        <v>9.715</v>
      </c>
      <c r="D207" s="24">
        <f>F207</f>
        <v>9.87559</v>
      </c>
      <c r="E207" s="24">
        <f>F207</f>
        <v>9.87559</v>
      </c>
      <c r="F207" s="24">
        <f>ROUND(9.87559,5)</f>
        <v>9.87559</v>
      </c>
      <c r="G207" s="25"/>
      <c r="H207" s="26"/>
    </row>
    <row r="208" spans="1:8" ht="12.75" customHeight="1">
      <c r="A208" s="23">
        <v>43223</v>
      </c>
      <c r="B208" s="23"/>
      <c r="C208" s="24">
        <f>ROUND(9.715,5)</f>
        <v>9.715</v>
      </c>
      <c r="D208" s="24">
        <f>F208</f>
        <v>9.92394</v>
      </c>
      <c r="E208" s="24">
        <f>F208</f>
        <v>9.92394</v>
      </c>
      <c r="F208" s="24">
        <f>ROUND(9.92394,5)</f>
        <v>9.92394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ROUND(9.77,5)</f>
        <v>9.77</v>
      </c>
      <c r="D210" s="24">
        <f>F210</f>
        <v>9.78832</v>
      </c>
      <c r="E210" s="24">
        <f>F210</f>
        <v>9.78832</v>
      </c>
      <c r="F210" s="24">
        <f>ROUND(9.78832,5)</f>
        <v>9.78832</v>
      </c>
      <c r="G210" s="25"/>
      <c r="H210" s="26"/>
    </row>
    <row r="211" spans="1:8" ht="12.75" customHeight="1">
      <c r="A211" s="23">
        <v>42950</v>
      </c>
      <c r="B211" s="23"/>
      <c r="C211" s="24">
        <f>ROUND(9.77,5)</f>
        <v>9.77</v>
      </c>
      <c r="D211" s="24">
        <f>F211</f>
        <v>9.83872</v>
      </c>
      <c r="E211" s="24">
        <f>F211</f>
        <v>9.83872</v>
      </c>
      <c r="F211" s="24">
        <f>ROUND(9.83872,5)</f>
        <v>9.83872</v>
      </c>
      <c r="G211" s="25"/>
      <c r="H211" s="26"/>
    </row>
    <row r="212" spans="1:8" ht="12.75" customHeight="1">
      <c r="A212" s="23">
        <v>43041</v>
      </c>
      <c r="B212" s="23"/>
      <c r="C212" s="24">
        <f>ROUND(9.77,5)</f>
        <v>9.77</v>
      </c>
      <c r="D212" s="24">
        <f>F212</f>
        <v>9.88788</v>
      </c>
      <c r="E212" s="24">
        <f>F212</f>
        <v>9.88788</v>
      </c>
      <c r="F212" s="24">
        <f>ROUND(9.88788,5)</f>
        <v>9.88788</v>
      </c>
      <c r="G212" s="25"/>
      <c r="H212" s="26"/>
    </row>
    <row r="213" spans="1:8" ht="12.75" customHeight="1">
      <c r="A213" s="23">
        <v>43132</v>
      </c>
      <c r="B213" s="23"/>
      <c r="C213" s="24">
        <f>ROUND(9.77,5)</f>
        <v>9.77</v>
      </c>
      <c r="D213" s="24">
        <f>F213</f>
        <v>9.93674</v>
      </c>
      <c r="E213" s="24">
        <f>F213</f>
        <v>9.93674</v>
      </c>
      <c r="F213" s="24">
        <f>ROUND(9.93674,5)</f>
        <v>9.93674</v>
      </c>
      <c r="G213" s="25"/>
      <c r="H213" s="26"/>
    </row>
    <row r="214" spans="1:8" ht="12.75" customHeight="1">
      <c r="A214" s="23">
        <v>43223</v>
      </c>
      <c r="B214" s="23"/>
      <c r="C214" s="24">
        <f>ROUND(9.77,5)</f>
        <v>9.77</v>
      </c>
      <c r="D214" s="24">
        <f>F214</f>
        <v>9.987</v>
      </c>
      <c r="E214" s="24">
        <f>F214</f>
        <v>9.987</v>
      </c>
      <c r="F214" s="24">
        <f>ROUND(9.987,5)</f>
        <v>9.987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ROUND(1.99140844763296,4)</f>
        <v>1.9914</v>
      </c>
      <c r="D216" s="28">
        <f>F216</f>
        <v>1.9707</v>
      </c>
      <c r="E216" s="28">
        <f>F216</f>
        <v>1.9707</v>
      </c>
      <c r="F216" s="28">
        <f>ROUND(1.9707,4)</f>
        <v>1.9707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42838</v>
      </c>
      <c r="B218" s="23"/>
      <c r="C218" s="28">
        <f>ROUND(14.4167616666667,4)</f>
        <v>14.4168</v>
      </c>
      <c r="D218" s="28">
        <f>F218</f>
        <v>14.438</v>
      </c>
      <c r="E218" s="28">
        <f>F218</f>
        <v>14.438</v>
      </c>
      <c r="F218" s="28">
        <f>ROUND(14.438,4)</f>
        <v>14.438</v>
      </c>
      <c r="G218" s="25"/>
      <c r="H218" s="26"/>
    </row>
    <row r="219" spans="1:8" ht="12.75" customHeight="1">
      <c r="A219" s="23">
        <v>42853</v>
      </c>
      <c r="B219" s="23"/>
      <c r="C219" s="28">
        <f>ROUND(14.4167616666667,4)</f>
        <v>14.4168</v>
      </c>
      <c r="D219" s="28">
        <f>F219</f>
        <v>14.4574</v>
      </c>
      <c r="E219" s="28">
        <f>F219</f>
        <v>14.4574</v>
      </c>
      <c r="F219" s="28">
        <f>ROUND(14.4574,4)</f>
        <v>14.4574</v>
      </c>
      <c r="G219" s="25"/>
      <c r="H219" s="26"/>
    </row>
    <row r="220" spans="1:8" ht="12.75" customHeight="1">
      <c r="A220" s="23" t="s">
        <v>61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42838</v>
      </c>
      <c r="B221" s="23"/>
      <c r="C221" s="28">
        <f>ROUND(16.8364604861111,4)</f>
        <v>16.8365</v>
      </c>
      <c r="D221" s="28">
        <f>F221</f>
        <v>16.8591</v>
      </c>
      <c r="E221" s="28">
        <f>F221</f>
        <v>16.8591</v>
      </c>
      <c r="F221" s="28">
        <f>ROUND(16.8591,4)</f>
        <v>16.8591</v>
      </c>
      <c r="G221" s="25"/>
      <c r="H221" s="26"/>
    </row>
    <row r="222" spans="1:8" ht="12.75" customHeight="1">
      <c r="A222" s="23">
        <v>42849</v>
      </c>
      <c r="B222" s="23"/>
      <c r="C222" s="28">
        <f>ROUND(16.8364604861111,4)</f>
        <v>16.8365</v>
      </c>
      <c r="D222" s="28">
        <f>F222</f>
        <v>16.8855</v>
      </c>
      <c r="E222" s="28">
        <f>F222</f>
        <v>16.8855</v>
      </c>
      <c r="F222" s="28">
        <f>ROUND(16.8855,4)</f>
        <v>16.8855</v>
      </c>
      <c r="G222" s="25"/>
      <c r="H222" s="26"/>
    </row>
    <row r="223" spans="1:8" ht="12.75" customHeight="1">
      <c r="A223" s="23">
        <v>42850</v>
      </c>
      <c r="B223" s="23"/>
      <c r="C223" s="28">
        <f>ROUND(16.8364604861111,4)</f>
        <v>16.8365</v>
      </c>
      <c r="D223" s="28">
        <f>F223</f>
        <v>16.8976</v>
      </c>
      <c r="E223" s="28">
        <f>F223</f>
        <v>16.8976</v>
      </c>
      <c r="F223" s="28">
        <f>ROUND(16.8976,4)</f>
        <v>16.8976</v>
      </c>
      <c r="G223" s="25"/>
      <c r="H223" s="26"/>
    </row>
    <row r="224" spans="1:8" ht="12.75" customHeight="1">
      <c r="A224" s="23">
        <v>42853</v>
      </c>
      <c r="B224" s="23"/>
      <c r="C224" s="28">
        <f>ROUND(16.8364604861111,4)</f>
        <v>16.8365</v>
      </c>
      <c r="D224" s="28">
        <f>F224</f>
        <v>16.9074</v>
      </c>
      <c r="E224" s="28">
        <f>F224</f>
        <v>16.9074</v>
      </c>
      <c r="F224" s="28">
        <f>ROUND(16.9074,4)</f>
        <v>16.9074</v>
      </c>
      <c r="G224" s="25"/>
      <c r="H224" s="26"/>
    </row>
    <row r="225" spans="1:8" ht="12.75" customHeight="1">
      <c r="A225" s="23" t="s">
        <v>62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42829</v>
      </c>
      <c r="B226" s="23"/>
      <c r="C226" s="28">
        <f>ROUND(13.5241666666667,4)</f>
        <v>13.5242</v>
      </c>
      <c r="D226" s="28">
        <f>F226</f>
        <v>13.6248</v>
      </c>
      <c r="E226" s="28">
        <f>F226</f>
        <v>13.6248</v>
      </c>
      <c r="F226" s="28">
        <f>ROUND(13.6248,4)</f>
        <v>13.6248</v>
      </c>
      <c r="G226" s="25"/>
      <c r="H226" s="26"/>
    </row>
    <row r="227" spans="1:8" ht="12.75" customHeight="1">
      <c r="A227" s="23">
        <v>42835</v>
      </c>
      <c r="B227" s="23"/>
      <c r="C227" s="28">
        <f>ROUND(13.5241666666667,4)</f>
        <v>13.5242</v>
      </c>
      <c r="D227" s="28">
        <f>F227</f>
        <v>13.5333</v>
      </c>
      <c r="E227" s="28">
        <f>F227</f>
        <v>13.5333</v>
      </c>
      <c r="F227" s="28">
        <f>ROUND(13.5333,4)</f>
        <v>13.5333</v>
      </c>
      <c r="G227" s="25"/>
      <c r="H227" s="26"/>
    </row>
    <row r="228" spans="1:8" ht="12.75" customHeight="1">
      <c r="A228" s="23">
        <v>42836</v>
      </c>
      <c r="B228" s="23"/>
      <c r="C228" s="28">
        <f>ROUND(13.5241666666667,4)</f>
        <v>13.5242</v>
      </c>
      <c r="D228" s="28">
        <f>F228</f>
        <v>13.5356</v>
      </c>
      <c r="E228" s="28">
        <f>F228</f>
        <v>13.5356</v>
      </c>
      <c r="F228" s="28">
        <f>ROUND(13.5356,4)</f>
        <v>13.5356</v>
      </c>
      <c r="G228" s="25"/>
      <c r="H228" s="26"/>
    </row>
    <row r="229" spans="1:8" ht="12.75" customHeight="1">
      <c r="A229" s="23">
        <v>42837</v>
      </c>
      <c r="B229" s="23"/>
      <c r="C229" s="28">
        <f>ROUND(13.5241666666667,4)</f>
        <v>13.5242</v>
      </c>
      <c r="D229" s="28">
        <f>F229</f>
        <v>13.5379</v>
      </c>
      <c r="E229" s="28">
        <f>F229</f>
        <v>13.5379</v>
      </c>
      <c r="F229" s="28">
        <f>ROUND(13.5379,4)</f>
        <v>13.5379</v>
      </c>
      <c r="G229" s="25"/>
      <c r="H229" s="26"/>
    </row>
    <row r="230" spans="1:8" ht="12.75" customHeight="1">
      <c r="A230" s="23">
        <v>42838</v>
      </c>
      <c r="B230" s="23"/>
      <c r="C230" s="28">
        <f>ROUND(13.5241666666667,4)</f>
        <v>13.5242</v>
      </c>
      <c r="D230" s="28">
        <f>F230</f>
        <v>13.5402</v>
      </c>
      <c r="E230" s="28">
        <f>F230</f>
        <v>13.5402</v>
      </c>
      <c r="F230" s="28">
        <f>ROUND(13.5402,4)</f>
        <v>13.5402</v>
      </c>
      <c r="G230" s="25"/>
      <c r="H230" s="26"/>
    </row>
    <row r="231" spans="1:8" ht="12.75" customHeight="1">
      <c r="A231" s="23">
        <v>42843</v>
      </c>
      <c r="B231" s="23"/>
      <c r="C231" s="28">
        <f>ROUND(13.5241666666667,4)</f>
        <v>13.5242</v>
      </c>
      <c r="D231" s="28">
        <f>F231</f>
        <v>13.552</v>
      </c>
      <c r="E231" s="28">
        <f>F231</f>
        <v>13.552</v>
      </c>
      <c r="F231" s="28">
        <f>ROUND(13.552,4)</f>
        <v>13.552</v>
      </c>
      <c r="G231" s="25"/>
      <c r="H231" s="26"/>
    </row>
    <row r="232" spans="1:8" ht="12.75" customHeight="1">
      <c r="A232" s="23">
        <v>42845</v>
      </c>
      <c r="B232" s="23"/>
      <c r="C232" s="28">
        <f>ROUND(13.5241666666667,4)</f>
        <v>13.5242</v>
      </c>
      <c r="D232" s="28">
        <f>F232</f>
        <v>13.5567</v>
      </c>
      <c r="E232" s="28">
        <f>F232</f>
        <v>13.5567</v>
      </c>
      <c r="F232" s="28">
        <f>ROUND(13.5567,4)</f>
        <v>13.5567</v>
      </c>
      <c r="G232" s="25"/>
      <c r="H232" s="26"/>
    </row>
    <row r="233" spans="1:8" ht="12.75" customHeight="1">
      <c r="A233" s="23">
        <v>42846</v>
      </c>
      <c r="B233" s="23"/>
      <c r="C233" s="28">
        <f>ROUND(13.5241666666667,4)</f>
        <v>13.5242</v>
      </c>
      <c r="D233" s="28">
        <f>F233</f>
        <v>13.559</v>
      </c>
      <c r="E233" s="28">
        <f>F233</f>
        <v>13.559</v>
      </c>
      <c r="F233" s="28">
        <f>ROUND(13.559,4)</f>
        <v>13.559</v>
      </c>
      <c r="G233" s="25"/>
      <c r="H233" s="26"/>
    </row>
    <row r="234" spans="1:8" ht="12.75" customHeight="1">
      <c r="A234" s="23">
        <v>42849</v>
      </c>
      <c r="B234" s="23"/>
      <c r="C234" s="28">
        <f>ROUND(13.5241666666667,4)</f>
        <v>13.5242</v>
      </c>
      <c r="D234" s="28">
        <f>F234</f>
        <v>13.5661</v>
      </c>
      <c r="E234" s="28">
        <f>F234</f>
        <v>13.5661</v>
      </c>
      <c r="F234" s="28">
        <f>ROUND(13.5661,4)</f>
        <v>13.5661</v>
      </c>
      <c r="G234" s="25"/>
      <c r="H234" s="26"/>
    </row>
    <row r="235" spans="1:8" ht="12.75" customHeight="1">
      <c r="A235" s="23">
        <v>42850</v>
      </c>
      <c r="B235" s="23"/>
      <c r="C235" s="28">
        <f>ROUND(13.5241666666667,4)</f>
        <v>13.5242</v>
      </c>
      <c r="D235" s="28">
        <f>F235</f>
        <v>13.5684</v>
      </c>
      <c r="E235" s="28">
        <f>F235</f>
        <v>13.5684</v>
      </c>
      <c r="F235" s="28">
        <f>ROUND(13.5684,4)</f>
        <v>13.5684</v>
      </c>
      <c r="G235" s="25"/>
      <c r="H235" s="26"/>
    </row>
    <row r="236" spans="1:8" ht="12.75" customHeight="1">
      <c r="A236" s="23">
        <v>42853</v>
      </c>
      <c r="B236" s="23"/>
      <c r="C236" s="28">
        <f>ROUND(13.5241666666667,4)</f>
        <v>13.5242</v>
      </c>
      <c r="D236" s="28">
        <f>F236</f>
        <v>13.5754</v>
      </c>
      <c r="E236" s="28">
        <f>F236</f>
        <v>13.5754</v>
      </c>
      <c r="F236" s="28">
        <f>ROUND(13.5754,4)</f>
        <v>13.5754</v>
      </c>
      <c r="G236" s="25"/>
      <c r="H236" s="26"/>
    </row>
    <row r="237" spans="1:8" ht="12.75" customHeight="1">
      <c r="A237" s="23">
        <v>42857</v>
      </c>
      <c r="B237" s="23"/>
      <c r="C237" s="28">
        <f>ROUND(13.5241666666667,4)</f>
        <v>13.5242</v>
      </c>
      <c r="D237" s="28">
        <f>F237</f>
        <v>13.5848</v>
      </c>
      <c r="E237" s="28">
        <f>F237</f>
        <v>13.5848</v>
      </c>
      <c r="F237" s="28">
        <f>ROUND(13.5848,4)</f>
        <v>13.5848</v>
      </c>
      <c r="G237" s="25"/>
      <c r="H237" s="26"/>
    </row>
    <row r="238" spans="1:8" ht="12.75" customHeight="1">
      <c r="A238" s="23">
        <v>42859</v>
      </c>
      <c r="B238" s="23"/>
      <c r="C238" s="28">
        <f>ROUND(13.5241666666667,4)</f>
        <v>13.5242</v>
      </c>
      <c r="D238" s="28">
        <f>F238</f>
        <v>13.5895</v>
      </c>
      <c r="E238" s="28">
        <f>F238</f>
        <v>13.5895</v>
      </c>
      <c r="F238" s="28">
        <f>ROUND(13.5895,4)</f>
        <v>13.5895</v>
      </c>
      <c r="G238" s="25"/>
      <c r="H238" s="26"/>
    </row>
    <row r="239" spans="1:8" ht="12.75" customHeight="1">
      <c r="A239" s="23">
        <v>42866</v>
      </c>
      <c r="B239" s="23"/>
      <c r="C239" s="28">
        <f>ROUND(13.5241666666667,4)</f>
        <v>13.5242</v>
      </c>
      <c r="D239" s="28">
        <f>F239</f>
        <v>13.606</v>
      </c>
      <c r="E239" s="28">
        <f>F239</f>
        <v>13.606</v>
      </c>
      <c r="F239" s="28">
        <f>ROUND(13.606,4)</f>
        <v>13.606</v>
      </c>
      <c r="G239" s="25"/>
      <c r="H239" s="26"/>
    </row>
    <row r="240" spans="1:8" ht="12.75" customHeight="1">
      <c r="A240" s="23">
        <v>42881</v>
      </c>
      <c r="B240" s="23"/>
      <c r="C240" s="28">
        <f>ROUND(13.5241666666667,4)</f>
        <v>13.5242</v>
      </c>
      <c r="D240" s="28">
        <f>F240</f>
        <v>13.6416</v>
      </c>
      <c r="E240" s="28">
        <f>F240</f>
        <v>13.6416</v>
      </c>
      <c r="F240" s="28">
        <f>ROUND(13.6416,4)</f>
        <v>13.6416</v>
      </c>
      <c r="G240" s="25"/>
      <c r="H240" s="26"/>
    </row>
    <row r="241" spans="1:8" ht="12.75" customHeight="1">
      <c r="A241" s="23">
        <v>42886</v>
      </c>
      <c r="B241" s="23"/>
      <c r="C241" s="28">
        <f>ROUND(13.5241666666667,4)</f>
        <v>13.5242</v>
      </c>
      <c r="D241" s="28">
        <f>F241</f>
        <v>13.6534</v>
      </c>
      <c r="E241" s="28">
        <f>F241</f>
        <v>13.6534</v>
      </c>
      <c r="F241" s="28">
        <f>ROUND(13.6534,4)</f>
        <v>13.6534</v>
      </c>
      <c r="G241" s="25"/>
      <c r="H241" s="26"/>
    </row>
    <row r="242" spans="1:8" ht="12.75" customHeight="1">
      <c r="A242" s="23">
        <v>42914</v>
      </c>
      <c r="B242" s="23"/>
      <c r="C242" s="28">
        <f>ROUND(13.5241666666667,4)</f>
        <v>13.5242</v>
      </c>
      <c r="D242" s="28">
        <f>F242</f>
        <v>13.7201</v>
      </c>
      <c r="E242" s="28">
        <f>F242</f>
        <v>13.7201</v>
      </c>
      <c r="F242" s="28">
        <f>ROUND(13.7201,4)</f>
        <v>13.7201</v>
      </c>
      <c r="G242" s="25"/>
      <c r="H242" s="26"/>
    </row>
    <row r="243" spans="1:8" ht="12.75" customHeight="1">
      <c r="A243" s="23">
        <v>42916</v>
      </c>
      <c r="B243" s="23"/>
      <c r="C243" s="28">
        <f>ROUND(13.5241666666667,4)</f>
        <v>13.5242</v>
      </c>
      <c r="D243" s="28">
        <f>F243</f>
        <v>13.7248</v>
      </c>
      <c r="E243" s="28">
        <f>F243</f>
        <v>13.7248</v>
      </c>
      <c r="F243" s="28">
        <f>ROUND(13.7248,4)</f>
        <v>13.7248</v>
      </c>
      <c r="G243" s="25"/>
      <c r="H243" s="26"/>
    </row>
    <row r="244" spans="1:8" ht="12.75" customHeight="1">
      <c r="A244" s="23">
        <v>42928</v>
      </c>
      <c r="B244" s="23"/>
      <c r="C244" s="28">
        <f>ROUND(13.5241666666667,4)</f>
        <v>13.5242</v>
      </c>
      <c r="D244" s="28">
        <f>F244</f>
        <v>13.7534</v>
      </c>
      <c r="E244" s="28">
        <f>F244</f>
        <v>13.7534</v>
      </c>
      <c r="F244" s="28">
        <f>ROUND(13.7534,4)</f>
        <v>13.7534</v>
      </c>
      <c r="G244" s="25"/>
      <c r="H244" s="26"/>
    </row>
    <row r="245" spans="1:8" ht="12.75" customHeight="1">
      <c r="A245" s="23">
        <v>42937</v>
      </c>
      <c r="B245" s="23"/>
      <c r="C245" s="28">
        <f>ROUND(13.5241666666667,4)</f>
        <v>13.5242</v>
      </c>
      <c r="D245" s="28">
        <f>F245</f>
        <v>13.7747</v>
      </c>
      <c r="E245" s="28">
        <f>F245</f>
        <v>13.7747</v>
      </c>
      <c r="F245" s="28">
        <f>ROUND(13.7747,4)</f>
        <v>13.7747</v>
      </c>
      <c r="G245" s="25"/>
      <c r="H245" s="26"/>
    </row>
    <row r="246" spans="1:8" ht="12.75" customHeight="1">
      <c r="A246" s="23">
        <v>42941</v>
      </c>
      <c r="B246" s="23"/>
      <c r="C246" s="28">
        <f>ROUND(13.5241666666667,4)</f>
        <v>13.5242</v>
      </c>
      <c r="D246" s="28">
        <f>F246</f>
        <v>13.7842</v>
      </c>
      <c r="E246" s="28">
        <f>F246</f>
        <v>13.7842</v>
      </c>
      <c r="F246" s="28">
        <f>ROUND(13.7842,4)</f>
        <v>13.7842</v>
      </c>
      <c r="G246" s="25"/>
      <c r="H246" s="26"/>
    </row>
    <row r="247" spans="1:8" ht="12.75" customHeight="1">
      <c r="A247" s="23">
        <v>42943</v>
      </c>
      <c r="B247" s="23"/>
      <c r="C247" s="28">
        <f>ROUND(13.5241666666667,4)</f>
        <v>13.5242</v>
      </c>
      <c r="D247" s="28">
        <f>F247</f>
        <v>13.789</v>
      </c>
      <c r="E247" s="28">
        <f>F247</f>
        <v>13.789</v>
      </c>
      <c r="F247" s="28">
        <f>ROUND(13.789,4)</f>
        <v>13.789</v>
      </c>
      <c r="G247" s="25"/>
      <c r="H247" s="26"/>
    </row>
    <row r="248" spans="1:8" ht="12.75" customHeight="1">
      <c r="A248" s="23">
        <v>42947</v>
      </c>
      <c r="B248" s="23"/>
      <c r="C248" s="28">
        <f>ROUND(13.5241666666667,4)</f>
        <v>13.5242</v>
      </c>
      <c r="D248" s="28">
        <f>F248</f>
        <v>13.7985</v>
      </c>
      <c r="E248" s="28">
        <f>F248</f>
        <v>13.7985</v>
      </c>
      <c r="F248" s="28">
        <f>ROUND(13.7985,4)</f>
        <v>13.7985</v>
      </c>
      <c r="G248" s="25"/>
      <c r="H248" s="26"/>
    </row>
    <row r="249" spans="1:8" ht="12.75" customHeight="1">
      <c r="A249" s="23">
        <v>42958</v>
      </c>
      <c r="B249" s="23"/>
      <c r="C249" s="28">
        <f>ROUND(13.5241666666667,4)</f>
        <v>13.5242</v>
      </c>
      <c r="D249" s="28">
        <f>F249</f>
        <v>13.8245</v>
      </c>
      <c r="E249" s="28">
        <f>F249</f>
        <v>13.8245</v>
      </c>
      <c r="F249" s="28">
        <f>ROUND(13.8245,4)</f>
        <v>13.8245</v>
      </c>
      <c r="G249" s="25"/>
      <c r="H249" s="26"/>
    </row>
    <row r="250" spans="1:8" ht="12.75" customHeight="1">
      <c r="A250" s="23">
        <v>42976</v>
      </c>
      <c r="B250" s="23"/>
      <c r="C250" s="28">
        <f>ROUND(13.5241666666667,4)</f>
        <v>13.5242</v>
      </c>
      <c r="D250" s="28">
        <f>F250</f>
        <v>13.8673</v>
      </c>
      <c r="E250" s="28">
        <f>F250</f>
        <v>13.8673</v>
      </c>
      <c r="F250" s="28">
        <f>ROUND(13.8673,4)</f>
        <v>13.8673</v>
      </c>
      <c r="G250" s="25"/>
      <c r="H250" s="26"/>
    </row>
    <row r="251" spans="1:8" ht="12.75" customHeight="1">
      <c r="A251" s="23">
        <v>43005</v>
      </c>
      <c r="B251" s="23"/>
      <c r="C251" s="28">
        <f>ROUND(13.5241666666667,4)</f>
        <v>13.5242</v>
      </c>
      <c r="D251" s="28">
        <f>F251</f>
        <v>13.9361</v>
      </c>
      <c r="E251" s="28">
        <f>F251</f>
        <v>13.9361</v>
      </c>
      <c r="F251" s="28">
        <f>ROUND(13.9361,4)</f>
        <v>13.9361</v>
      </c>
      <c r="G251" s="25"/>
      <c r="H251" s="26"/>
    </row>
    <row r="252" spans="1:8" ht="12.75" customHeight="1">
      <c r="A252" s="23">
        <v>43006</v>
      </c>
      <c r="B252" s="23"/>
      <c r="C252" s="28">
        <f>ROUND(13.5241666666667,4)</f>
        <v>13.5242</v>
      </c>
      <c r="D252" s="28">
        <f>F252</f>
        <v>13.9384</v>
      </c>
      <c r="E252" s="28">
        <f>F252</f>
        <v>13.9384</v>
      </c>
      <c r="F252" s="28">
        <f>ROUND(13.9384,4)</f>
        <v>13.9384</v>
      </c>
      <c r="G252" s="25"/>
      <c r="H252" s="26"/>
    </row>
    <row r="253" spans="1:8" ht="12.75" customHeight="1">
      <c r="A253" s="23">
        <v>43031</v>
      </c>
      <c r="B253" s="23"/>
      <c r="C253" s="28">
        <f>ROUND(13.5241666666667,4)</f>
        <v>13.5242</v>
      </c>
      <c r="D253" s="28">
        <f>F253</f>
        <v>13.9974</v>
      </c>
      <c r="E253" s="28">
        <f>F253</f>
        <v>13.9974</v>
      </c>
      <c r="F253" s="28">
        <f>ROUND(13.9974,4)</f>
        <v>13.9974</v>
      </c>
      <c r="G253" s="25"/>
      <c r="H253" s="26"/>
    </row>
    <row r="254" spans="1:8" ht="12.75" customHeight="1">
      <c r="A254" s="23">
        <v>43035</v>
      </c>
      <c r="B254" s="23"/>
      <c r="C254" s="28">
        <f>ROUND(13.5241666666667,4)</f>
        <v>13.5242</v>
      </c>
      <c r="D254" s="28">
        <f>F254</f>
        <v>14.0068</v>
      </c>
      <c r="E254" s="28">
        <f>F254</f>
        <v>14.0068</v>
      </c>
      <c r="F254" s="28">
        <f>ROUND(14.0068,4)</f>
        <v>14.0068</v>
      </c>
      <c r="G254" s="25"/>
      <c r="H254" s="26"/>
    </row>
    <row r="255" spans="1:8" ht="12.75" customHeight="1">
      <c r="A255" s="23">
        <v>43052</v>
      </c>
      <c r="B255" s="23"/>
      <c r="C255" s="28">
        <f>ROUND(13.5241666666667,4)</f>
        <v>13.5242</v>
      </c>
      <c r="D255" s="28">
        <f>F255</f>
        <v>14.0468</v>
      </c>
      <c r="E255" s="28">
        <f>F255</f>
        <v>14.0468</v>
      </c>
      <c r="F255" s="28">
        <f>ROUND(14.0468,4)</f>
        <v>14.0468</v>
      </c>
      <c r="G255" s="25"/>
      <c r="H255" s="26"/>
    </row>
    <row r="256" spans="1:8" ht="12.75" customHeight="1">
      <c r="A256" s="23">
        <v>43067</v>
      </c>
      <c r="B256" s="23"/>
      <c r="C256" s="28">
        <f>ROUND(13.5241666666667,4)</f>
        <v>13.5242</v>
      </c>
      <c r="D256" s="28">
        <f>F256</f>
        <v>14.0821</v>
      </c>
      <c r="E256" s="28">
        <f>F256</f>
        <v>14.0821</v>
      </c>
      <c r="F256" s="28">
        <f>ROUND(14.0821,4)</f>
        <v>14.0821</v>
      </c>
      <c r="G256" s="25"/>
      <c r="H256" s="26"/>
    </row>
    <row r="257" spans="1:8" ht="12.75" customHeight="1">
      <c r="A257" s="23">
        <v>43091</v>
      </c>
      <c r="B257" s="23"/>
      <c r="C257" s="28">
        <f>ROUND(13.5241666666667,4)</f>
        <v>13.5242</v>
      </c>
      <c r="D257" s="28">
        <f>F257</f>
        <v>14.1385</v>
      </c>
      <c r="E257" s="28">
        <f>F257</f>
        <v>14.1385</v>
      </c>
      <c r="F257" s="28">
        <f>ROUND(14.1385,4)</f>
        <v>14.1385</v>
      </c>
      <c r="G257" s="25"/>
      <c r="H257" s="26"/>
    </row>
    <row r="258" spans="1:8" ht="12.75" customHeight="1">
      <c r="A258" s="23">
        <v>43144</v>
      </c>
      <c r="B258" s="23"/>
      <c r="C258" s="28">
        <f>ROUND(13.5241666666667,4)</f>
        <v>13.5242</v>
      </c>
      <c r="D258" s="28">
        <f>F258</f>
        <v>14.2629</v>
      </c>
      <c r="E258" s="28">
        <f>F258</f>
        <v>14.2629</v>
      </c>
      <c r="F258" s="28">
        <f>ROUND(14.2629,4)</f>
        <v>14.2629</v>
      </c>
      <c r="G258" s="25"/>
      <c r="H258" s="26"/>
    </row>
    <row r="259" spans="1:8" ht="12.75" customHeight="1">
      <c r="A259" s="23">
        <v>43146</v>
      </c>
      <c r="B259" s="23"/>
      <c r="C259" s="28">
        <f>ROUND(13.5241666666667,4)</f>
        <v>13.5242</v>
      </c>
      <c r="D259" s="28">
        <f>F259</f>
        <v>14.2676</v>
      </c>
      <c r="E259" s="28">
        <f>F259</f>
        <v>14.2676</v>
      </c>
      <c r="F259" s="28">
        <f>ROUND(14.2676,4)</f>
        <v>14.2676</v>
      </c>
      <c r="G259" s="25"/>
      <c r="H259" s="26"/>
    </row>
    <row r="260" spans="1:8" ht="12.75" customHeight="1">
      <c r="A260" s="23">
        <v>43215</v>
      </c>
      <c r="B260" s="23"/>
      <c r="C260" s="28">
        <f>ROUND(13.5241666666667,4)</f>
        <v>13.5242</v>
      </c>
      <c r="D260" s="28">
        <f>F260</f>
        <v>14.433</v>
      </c>
      <c r="E260" s="28">
        <f>F260</f>
        <v>14.433</v>
      </c>
      <c r="F260" s="28">
        <f>ROUND(14.433,4)</f>
        <v>14.433</v>
      </c>
      <c r="G260" s="25"/>
      <c r="H260" s="26"/>
    </row>
    <row r="261" spans="1:8" ht="12.75" customHeight="1">
      <c r="A261" s="23">
        <v>43231</v>
      </c>
      <c r="B261" s="23"/>
      <c r="C261" s="28">
        <f>ROUND(13.5241666666667,4)</f>
        <v>13.5242</v>
      </c>
      <c r="D261" s="28">
        <f>F261</f>
        <v>14.4737</v>
      </c>
      <c r="E261" s="28">
        <f>F261</f>
        <v>14.4737</v>
      </c>
      <c r="F261" s="28">
        <f>ROUND(14.4737,4)</f>
        <v>14.4737</v>
      </c>
      <c r="G261" s="25"/>
      <c r="H261" s="26"/>
    </row>
    <row r="262" spans="1:8" ht="12.75" customHeight="1">
      <c r="A262" s="23">
        <v>43235</v>
      </c>
      <c r="B262" s="23"/>
      <c r="C262" s="28">
        <f>ROUND(13.5241666666667,4)</f>
        <v>13.5242</v>
      </c>
      <c r="D262" s="28">
        <f>F262</f>
        <v>14.4838</v>
      </c>
      <c r="E262" s="28">
        <f>F262</f>
        <v>14.4838</v>
      </c>
      <c r="F262" s="28">
        <f>ROUND(14.4838,4)</f>
        <v>14.4838</v>
      </c>
      <c r="G262" s="25"/>
      <c r="H262" s="26"/>
    </row>
    <row r="263" spans="1:8" ht="12.75" customHeight="1">
      <c r="A263" s="23">
        <v>43325</v>
      </c>
      <c r="B263" s="23"/>
      <c r="C263" s="28">
        <f>ROUND(13.5241666666667,4)</f>
        <v>13.5242</v>
      </c>
      <c r="D263" s="28">
        <f>F263</f>
        <v>14.7122</v>
      </c>
      <c r="E263" s="28">
        <f>F263</f>
        <v>14.7122</v>
      </c>
      <c r="F263" s="28">
        <f>ROUND(14.7122,4)</f>
        <v>14.7122</v>
      </c>
      <c r="G263" s="25"/>
      <c r="H263" s="26"/>
    </row>
    <row r="264" spans="1:8" ht="12.75" customHeight="1">
      <c r="A264" s="23">
        <v>43417</v>
      </c>
      <c r="B264" s="23"/>
      <c r="C264" s="28">
        <f>ROUND(13.5241666666667,4)</f>
        <v>13.5242</v>
      </c>
      <c r="D264" s="28">
        <f>F264</f>
        <v>14.9457</v>
      </c>
      <c r="E264" s="28">
        <f>F264</f>
        <v>14.9457</v>
      </c>
      <c r="F264" s="28">
        <f>ROUND(14.9457,4)</f>
        <v>14.9457</v>
      </c>
      <c r="G264" s="25"/>
      <c r="H264" s="26"/>
    </row>
    <row r="265" spans="1:8" ht="12.75" customHeight="1">
      <c r="A265" s="23">
        <v>43509</v>
      </c>
      <c r="B265" s="23"/>
      <c r="C265" s="28">
        <f>ROUND(13.5241666666667,4)</f>
        <v>13.5242</v>
      </c>
      <c r="D265" s="28">
        <f>F265</f>
        <v>15.1791</v>
      </c>
      <c r="E265" s="28">
        <f>F265</f>
        <v>15.1791</v>
      </c>
      <c r="F265" s="28">
        <f>ROUND(15.1791,4)</f>
        <v>15.1791</v>
      </c>
      <c r="G265" s="25"/>
      <c r="H265" s="26"/>
    </row>
    <row r="266" spans="1:8" ht="12.75" customHeight="1">
      <c r="A266" s="23" t="s">
        <v>63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42905</v>
      </c>
      <c r="B267" s="23"/>
      <c r="C267" s="28">
        <f>ROUND(1.066,4)</f>
        <v>1.066</v>
      </c>
      <c r="D267" s="28">
        <f>F267</f>
        <v>1.0697</v>
      </c>
      <c r="E267" s="28">
        <f>F267</f>
        <v>1.0697</v>
      </c>
      <c r="F267" s="28">
        <f>ROUND(1.0697,4)</f>
        <v>1.0697</v>
      </c>
      <c r="G267" s="25"/>
      <c r="H267" s="26"/>
    </row>
    <row r="268" spans="1:8" ht="12.75" customHeight="1">
      <c r="A268" s="23">
        <v>42996</v>
      </c>
      <c r="B268" s="23"/>
      <c r="C268" s="28">
        <f>ROUND(1.066,4)</f>
        <v>1.066</v>
      </c>
      <c r="D268" s="28">
        <f>F268</f>
        <v>1.0747</v>
      </c>
      <c r="E268" s="28">
        <f>F268</f>
        <v>1.0747</v>
      </c>
      <c r="F268" s="28">
        <f>ROUND(1.0747,4)</f>
        <v>1.0747</v>
      </c>
      <c r="G268" s="25"/>
      <c r="H268" s="26"/>
    </row>
    <row r="269" spans="1:8" ht="12.75" customHeight="1">
      <c r="A269" s="23">
        <v>43087</v>
      </c>
      <c r="B269" s="23"/>
      <c r="C269" s="28">
        <f>ROUND(1.066,4)</f>
        <v>1.066</v>
      </c>
      <c r="D269" s="28">
        <f>F269</f>
        <v>1.0802</v>
      </c>
      <c r="E269" s="28">
        <f>F269</f>
        <v>1.0802</v>
      </c>
      <c r="F269" s="28">
        <f>ROUND(1.0802,4)</f>
        <v>1.0802</v>
      </c>
      <c r="G269" s="25"/>
      <c r="H269" s="26"/>
    </row>
    <row r="270" spans="1:8" ht="12.75" customHeight="1">
      <c r="A270" s="23">
        <v>43178</v>
      </c>
      <c r="B270" s="23"/>
      <c r="C270" s="28">
        <f>ROUND(1.066,4)</f>
        <v>1.066</v>
      </c>
      <c r="D270" s="28">
        <f>F270</f>
        <v>1.086</v>
      </c>
      <c r="E270" s="28">
        <f>F270</f>
        <v>1.086</v>
      </c>
      <c r="F270" s="28">
        <f>ROUND(1.086,4)</f>
        <v>1.086</v>
      </c>
      <c r="G270" s="25"/>
      <c r="H270" s="26"/>
    </row>
    <row r="271" spans="1:8" ht="12.75" customHeight="1">
      <c r="A271" s="23" t="s">
        <v>64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42905</v>
      </c>
      <c r="B272" s="23"/>
      <c r="C272" s="28">
        <f>ROUND(1.24491666666667,4)</f>
        <v>1.2449</v>
      </c>
      <c r="D272" s="28">
        <f>F272</f>
        <v>1.2472</v>
      </c>
      <c r="E272" s="28">
        <f>F272</f>
        <v>1.2472</v>
      </c>
      <c r="F272" s="28">
        <f>ROUND(1.2472,4)</f>
        <v>1.2472</v>
      </c>
      <c r="G272" s="25"/>
      <c r="H272" s="26"/>
    </row>
    <row r="273" spans="1:8" ht="12.75" customHeight="1">
      <c r="A273" s="23">
        <v>42996</v>
      </c>
      <c r="B273" s="23"/>
      <c r="C273" s="28">
        <f>ROUND(1.24491666666667,4)</f>
        <v>1.2449</v>
      </c>
      <c r="D273" s="28">
        <f>F273</f>
        <v>1.2503</v>
      </c>
      <c r="E273" s="28">
        <f>F273</f>
        <v>1.2503</v>
      </c>
      <c r="F273" s="28">
        <f>ROUND(1.2503,4)</f>
        <v>1.2503</v>
      </c>
      <c r="G273" s="25"/>
      <c r="H273" s="26"/>
    </row>
    <row r="274" spans="1:8" ht="12.75" customHeight="1">
      <c r="A274" s="23">
        <v>43087</v>
      </c>
      <c r="B274" s="23"/>
      <c r="C274" s="28">
        <f>ROUND(1.24491666666667,4)</f>
        <v>1.2449</v>
      </c>
      <c r="D274" s="28">
        <f>F274</f>
        <v>1.2537</v>
      </c>
      <c r="E274" s="28">
        <f>F274</f>
        <v>1.2537</v>
      </c>
      <c r="F274" s="28">
        <f>ROUND(1.2537,4)</f>
        <v>1.2537</v>
      </c>
      <c r="G274" s="25"/>
      <c r="H274" s="26"/>
    </row>
    <row r="275" spans="1:8" ht="12.75" customHeight="1">
      <c r="A275" s="23">
        <v>43178</v>
      </c>
      <c r="B275" s="23"/>
      <c r="C275" s="28">
        <f>ROUND(1.24491666666667,4)</f>
        <v>1.2449</v>
      </c>
      <c r="D275" s="28">
        <f>F275</f>
        <v>1.2575</v>
      </c>
      <c r="E275" s="28">
        <f>F275</f>
        <v>1.2575</v>
      </c>
      <c r="F275" s="28">
        <f>ROUND(1.2575,4)</f>
        <v>1.2575</v>
      </c>
      <c r="G275" s="25"/>
      <c r="H275" s="26"/>
    </row>
    <row r="276" spans="1:8" ht="12.75" customHeight="1">
      <c r="A276" s="23" t="s">
        <v>65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42905</v>
      </c>
      <c r="B277" s="23"/>
      <c r="C277" s="28">
        <f>ROUND(10.2199873472222,4)</f>
        <v>10.22</v>
      </c>
      <c r="D277" s="28">
        <f>F277</f>
        <v>10.338</v>
      </c>
      <c r="E277" s="28">
        <f>F277</f>
        <v>10.338</v>
      </c>
      <c r="F277" s="28">
        <f>ROUND(10.338,4)</f>
        <v>10.338</v>
      </c>
      <c r="G277" s="25"/>
      <c r="H277" s="26"/>
    </row>
    <row r="278" spans="1:8" ht="12.75" customHeight="1">
      <c r="A278" s="23">
        <v>42996</v>
      </c>
      <c r="B278" s="23"/>
      <c r="C278" s="28">
        <f>ROUND(10.2199873472222,4)</f>
        <v>10.22</v>
      </c>
      <c r="D278" s="28">
        <f>F278</f>
        <v>10.4858</v>
      </c>
      <c r="E278" s="28">
        <f>F278</f>
        <v>10.4858</v>
      </c>
      <c r="F278" s="28">
        <f>ROUND(10.4858,4)</f>
        <v>10.4858</v>
      </c>
      <c r="G278" s="25"/>
      <c r="H278" s="26"/>
    </row>
    <row r="279" spans="1:8" ht="12.75" customHeight="1">
      <c r="A279" s="23">
        <v>43087</v>
      </c>
      <c r="B279" s="23"/>
      <c r="C279" s="28">
        <f>ROUND(10.2199873472222,4)</f>
        <v>10.22</v>
      </c>
      <c r="D279" s="28">
        <f>F279</f>
        <v>10.635</v>
      </c>
      <c r="E279" s="28">
        <f>F279</f>
        <v>10.635</v>
      </c>
      <c r="F279" s="28">
        <f>ROUND(10.635,4)</f>
        <v>10.635</v>
      </c>
      <c r="G279" s="25"/>
      <c r="H279" s="26"/>
    </row>
    <row r="280" spans="1:8" ht="12.75" customHeight="1">
      <c r="A280" s="23">
        <v>43178</v>
      </c>
      <c r="B280" s="23"/>
      <c r="C280" s="28">
        <f>ROUND(10.2199873472222,4)</f>
        <v>10.22</v>
      </c>
      <c r="D280" s="28">
        <f>F280</f>
        <v>10.784</v>
      </c>
      <c r="E280" s="28">
        <f>F280</f>
        <v>10.784</v>
      </c>
      <c r="F280" s="28">
        <f>ROUND(10.784,4)</f>
        <v>10.784</v>
      </c>
      <c r="G280" s="25"/>
      <c r="H280" s="26"/>
    </row>
    <row r="281" spans="1:8" ht="12.75" customHeight="1">
      <c r="A281" s="23">
        <v>43269</v>
      </c>
      <c r="B281" s="23"/>
      <c r="C281" s="28">
        <f>ROUND(10.2199873472222,4)</f>
        <v>10.22</v>
      </c>
      <c r="D281" s="28">
        <f>F281</f>
        <v>10.9441</v>
      </c>
      <c r="E281" s="28">
        <f>F281</f>
        <v>10.9441</v>
      </c>
      <c r="F281" s="28">
        <f>ROUND(10.9441,4)</f>
        <v>10.9441</v>
      </c>
      <c r="G281" s="25"/>
      <c r="H281" s="26"/>
    </row>
    <row r="282" spans="1:8" ht="12.75" customHeight="1">
      <c r="A282" s="23">
        <v>43360</v>
      </c>
      <c r="B282" s="23"/>
      <c r="C282" s="28">
        <f>ROUND(10.2199873472222,4)</f>
        <v>10.22</v>
      </c>
      <c r="D282" s="28">
        <f>F282</f>
        <v>11.1076</v>
      </c>
      <c r="E282" s="28">
        <f>F282</f>
        <v>11.1076</v>
      </c>
      <c r="F282" s="28">
        <f>ROUND(11.1076,4)</f>
        <v>11.1076</v>
      </c>
      <c r="G282" s="25"/>
      <c r="H282" s="26"/>
    </row>
    <row r="283" spans="1:8" ht="12.75" customHeight="1">
      <c r="A283" s="23">
        <v>43448</v>
      </c>
      <c r="B283" s="23"/>
      <c r="C283" s="28">
        <f>ROUND(10.2199873472222,4)</f>
        <v>10.22</v>
      </c>
      <c r="D283" s="28">
        <f>F283</f>
        <v>11.2644</v>
      </c>
      <c r="E283" s="28">
        <f>F283</f>
        <v>11.2644</v>
      </c>
      <c r="F283" s="28">
        <f>ROUND(11.2644,4)</f>
        <v>11.2644</v>
      </c>
      <c r="G283" s="25"/>
      <c r="H283" s="26"/>
    </row>
    <row r="284" spans="1:8" ht="12.75" customHeight="1">
      <c r="A284" s="23" t="s">
        <v>66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42905</v>
      </c>
      <c r="B285" s="23"/>
      <c r="C285" s="28">
        <f>ROUND(3.68214943686642,4)</f>
        <v>3.6821</v>
      </c>
      <c r="D285" s="28">
        <f>F285</f>
        <v>4.0906</v>
      </c>
      <c r="E285" s="28">
        <f>F285</f>
        <v>4.0906</v>
      </c>
      <c r="F285" s="28">
        <f>ROUND(4.0906,4)</f>
        <v>4.0906</v>
      </c>
      <c r="G285" s="25"/>
      <c r="H285" s="26"/>
    </row>
    <row r="286" spans="1:8" ht="12.75" customHeight="1">
      <c r="A286" s="23">
        <v>42996</v>
      </c>
      <c r="B286" s="23"/>
      <c r="C286" s="28">
        <f>ROUND(3.68214943686642,4)</f>
        <v>3.6821</v>
      </c>
      <c r="D286" s="28">
        <f>F286</f>
        <v>4.1555</v>
      </c>
      <c r="E286" s="28">
        <f>F286</f>
        <v>4.1555</v>
      </c>
      <c r="F286" s="28">
        <f>ROUND(4.1555,4)</f>
        <v>4.1555</v>
      </c>
      <c r="G286" s="25"/>
      <c r="H286" s="26"/>
    </row>
    <row r="287" spans="1:8" ht="12.75" customHeight="1">
      <c r="A287" s="23">
        <v>43087</v>
      </c>
      <c r="B287" s="23"/>
      <c r="C287" s="28">
        <f>ROUND(3.68214943686642,4)</f>
        <v>3.6821</v>
      </c>
      <c r="D287" s="28">
        <f>F287</f>
        <v>4.2189</v>
      </c>
      <c r="E287" s="28">
        <f>F287</f>
        <v>4.2189</v>
      </c>
      <c r="F287" s="28">
        <f>ROUND(4.2189,4)</f>
        <v>4.2189</v>
      </c>
      <c r="G287" s="25"/>
      <c r="H287" s="26"/>
    </row>
    <row r="288" spans="1:8" ht="12.75" customHeight="1">
      <c r="A288" s="23" t="s">
        <v>67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42905</v>
      </c>
      <c r="B289" s="23"/>
      <c r="C289" s="28">
        <f>ROUND(1.27262408333333,4)</f>
        <v>1.2726</v>
      </c>
      <c r="D289" s="28">
        <f>F289</f>
        <v>1.2856</v>
      </c>
      <c r="E289" s="28">
        <f>F289</f>
        <v>1.2856</v>
      </c>
      <c r="F289" s="28">
        <f>ROUND(1.2856,4)</f>
        <v>1.2856</v>
      </c>
      <c r="G289" s="25"/>
      <c r="H289" s="26"/>
    </row>
    <row r="290" spans="1:8" ht="12.75" customHeight="1">
      <c r="A290" s="23">
        <v>42996</v>
      </c>
      <c r="B290" s="23"/>
      <c r="C290" s="28">
        <f>ROUND(1.27262408333333,4)</f>
        <v>1.2726</v>
      </c>
      <c r="D290" s="28">
        <f>F290</f>
        <v>1.3008</v>
      </c>
      <c r="E290" s="28">
        <f>F290</f>
        <v>1.3008</v>
      </c>
      <c r="F290" s="28">
        <f>ROUND(1.3008,4)</f>
        <v>1.3008</v>
      </c>
      <c r="G290" s="25"/>
      <c r="H290" s="26"/>
    </row>
    <row r="291" spans="1:8" ht="12.75" customHeight="1">
      <c r="A291" s="23">
        <v>43087</v>
      </c>
      <c r="B291" s="23"/>
      <c r="C291" s="28">
        <f>ROUND(1.27262408333333,4)</f>
        <v>1.2726</v>
      </c>
      <c r="D291" s="28">
        <f>F291</f>
        <v>1.3168</v>
      </c>
      <c r="E291" s="28">
        <f>F291</f>
        <v>1.3168</v>
      </c>
      <c r="F291" s="28">
        <f>ROUND(1.3168,4)</f>
        <v>1.3168</v>
      </c>
      <c r="G291" s="25"/>
      <c r="H291" s="26"/>
    </row>
    <row r="292" spans="1:8" ht="12.75" customHeight="1">
      <c r="A292" s="23">
        <v>43178</v>
      </c>
      <c r="B292" s="23"/>
      <c r="C292" s="28">
        <f>ROUND(1.27262408333333,4)</f>
        <v>1.2726</v>
      </c>
      <c r="D292" s="28">
        <f>F292</f>
        <v>1.3295</v>
      </c>
      <c r="E292" s="28">
        <f>F292</f>
        <v>1.3295</v>
      </c>
      <c r="F292" s="28">
        <f>ROUND(1.3295,4)</f>
        <v>1.3295</v>
      </c>
      <c r="G292" s="25"/>
      <c r="H292" s="26"/>
    </row>
    <row r="293" spans="1:8" ht="12.75" customHeight="1">
      <c r="A293" s="23" t="s">
        <v>68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42905</v>
      </c>
      <c r="B294" s="23"/>
      <c r="C294" s="28">
        <f>ROUND(10.0671182571585,4)</f>
        <v>10.0671</v>
      </c>
      <c r="D294" s="28">
        <f>F294</f>
        <v>10.2073</v>
      </c>
      <c r="E294" s="28">
        <f>F294</f>
        <v>10.2073</v>
      </c>
      <c r="F294" s="28">
        <f>ROUND(10.2073,4)</f>
        <v>10.2073</v>
      </c>
      <c r="G294" s="25"/>
      <c r="H294" s="26"/>
    </row>
    <row r="295" spans="1:8" ht="12.75" customHeight="1">
      <c r="A295" s="23">
        <v>42996</v>
      </c>
      <c r="B295" s="23"/>
      <c r="C295" s="28">
        <f>ROUND(10.0671182571585,4)</f>
        <v>10.0671</v>
      </c>
      <c r="D295" s="28">
        <f>F295</f>
        <v>10.3828</v>
      </c>
      <c r="E295" s="28">
        <f>F295</f>
        <v>10.3828</v>
      </c>
      <c r="F295" s="28">
        <f>ROUND(10.3828,4)</f>
        <v>10.3828</v>
      </c>
      <c r="G295" s="25"/>
      <c r="H295" s="26"/>
    </row>
    <row r="296" spans="1:8" ht="12.75" customHeight="1">
      <c r="A296" s="23">
        <v>43087</v>
      </c>
      <c r="B296" s="23"/>
      <c r="C296" s="28">
        <f>ROUND(10.0671182571585,4)</f>
        <v>10.0671</v>
      </c>
      <c r="D296" s="28">
        <f>F296</f>
        <v>10.5587</v>
      </c>
      <c r="E296" s="28">
        <f>F296</f>
        <v>10.5587</v>
      </c>
      <c r="F296" s="28">
        <f>ROUND(10.5587,4)</f>
        <v>10.5587</v>
      </c>
      <c r="G296" s="25"/>
      <c r="H296" s="26"/>
    </row>
    <row r="297" spans="1:8" ht="12.75" customHeight="1">
      <c r="A297" s="23">
        <v>43178</v>
      </c>
      <c r="B297" s="23"/>
      <c r="C297" s="28">
        <f>ROUND(10.0671182571585,4)</f>
        <v>10.0671</v>
      </c>
      <c r="D297" s="28">
        <f>F297</f>
        <v>10.7357</v>
      </c>
      <c r="E297" s="28">
        <f>F297</f>
        <v>10.7357</v>
      </c>
      <c r="F297" s="28">
        <f>ROUND(10.7357,4)</f>
        <v>10.7357</v>
      </c>
      <c r="G297" s="25"/>
      <c r="H297" s="26"/>
    </row>
    <row r="298" spans="1:8" ht="12.75" customHeight="1">
      <c r="A298" s="23" t="s">
        <v>69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42905</v>
      </c>
      <c r="B299" s="23"/>
      <c r="C299" s="28">
        <f>ROUND(1.99140844763296,4)</f>
        <v>1.9914</v>
      </c>
      <c r="D299" s="28">
        <f>F299</f>
        <v>1.9799</v>
      </c>
      <c r="E299" s="28">
        <f>F299</f>
        <v>1.9799</v>
      </c>
      <c r="F299" s="28">
        <f>ROUND(1.9799,4)</f>
        <v>1.9799</v>
      </c>
      <c r="G299" s="25"/>
      <c r="H299" s="26"/>
    </row>
    <row r="300" spans="1:8" ht="12.75" customHeight="1">
      <c r="A300" s="23">
        <v>42996</v>
      </c>
      <c r="B300" s="23"/>
      <c r="C300" s="28">
        <f>ROUND(1.99140844763296,4)</f>
        <v>1.9914</v>
      </c>
      <c r="D300" s="28">
        <f>F300</f>
        <v>1.9974</v>
      </c>
      <c r="E300" s="28">
        <f>F300</f>
        <v>1.9974</v>
      </c>
      <c r="F300" s="28">
        <f>ROUND(1.9974,4)</f>
        <v>1.9974</v>
      </c>
      <c r="G300" s="25"/>
      <c r="H300" s="26"/>
    </row>
    <row r="301" spans="1:8" ht="12.75" customHeight="1">
      <c r="A301" s="23">
        <v>43087</v>
      </c>
      <c r="B301" s="23"/>
      <c r="C301" s="28">
        <f>ROUND(1.99140844763296,4)</f>
        <v>1.9914</v>
      </c>
      <c r="D301" s="28">
        <f>F301</f>
        <v>2.0154</v>
      </c>
      <c r="E301" s="28">
        <f>F301</f>
        <v>2.0154</v>
      </c>
      <c r="F301" s="28">
        <f>ROUND(2.0154,4)</f>
        <v>2.0154</v>
      </c>
      <c r="G301" s="25"/>
      <c r="H301" s="26"/>
    </row>
    <row r="302" spans="1:8" ht="12.75" customHeight="1">
      <c r="A302" s="23">
        <v>43178</v>
      </c>
      <c r="B302" s="23"/>
      <c r="C302" s="28">
        <f>ROUND(1.99140844763296,4)</f>
        <v>1.9914</v>
      </c>
      <c r="D302" s="28">
        <f>F302</f>
        <v>2.032</v>
      </c>
      <c r="E302" s="28">
        <f>F302</f>
        <v>2.032</v>
      </c>
      <c r="F302" s="28">
        <f>ROUND(2.032,4)</f>
        <v>2.032</v>
      </c>
      <c r="G302" s="25"/>
      <c r="H302" s="26"/>
    </row>
    <row r="303" spans="1:8" ht="12.75" customHeight="1">
      <c r="A303" s="23" t="s">
        <v>70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42905</v>
      </c>
      <c r="B304" s="23"/>
      <c r="C304" s="28">
        <f>ROUND(1.93933788382853,4)</f>
        <v>1.9393</v>
      </c>
      <c r="D304" s="28">
        <f>F304</f>
        <v>1.9717</v>
      </c>
      <c r="E304" s="28">
        <f>F304</f>
        <v>1.9717</v>
      </c>
      <c r="F304" s="28">
        <f>ROUND(1.9717,4)</f>
        <v>1.9717</v>
      </c>
      <c r="G304" s="25"/>
      <c r="H304" s="26"/>
    </row>
    <row r="305" spans="1:8" ht="12.75" customHeight="1">
      <c r="A305" s="23">
        <v>42996</v>
      </c>
      <c r="B305" s="23"/>
      <c r="C305" s="28">
        <f>ROUND(1.93933788382853,4)</f>
        <v>1.9393</v>
      </c>
      <c r="D305" s="28">
        <f>F305</f>
        <v>2.0127</v>
      </c>
      <c r="E305" s="28">
        <f>F305</f>
        <v>2.0127</v>
      </c>
      <c r="F305" s="28">
        <f>ROUND(2.0127,4)</f>
        <v>2.0127</v>
      </c>
      <c r="G305" s="25"/>
      <c r="H305" s="26"/>
    </row>
    <row r="306" spans="1:8" ht="12.75" customHeight="1">
      <c r="A306" s="23">
        <v>43087</v>
      </c>
      <c r="B306" s="23"/>
      <c r="C306" s="28">
        <f>ROUND(1.93933788382853,4)</f>
        <v>1.9393</v>
      </c>
      <c r="D306" s="28">
        <f>F306</f>
        <v>2.0549</v>
      </c>
      <c r="E306" s="28">
        <f>F306</f>
        <v>2.0549</v>
      </c>
      <c r="F306" s="28">
        <f>ROUND(2.0549,4)</f>
        <v>2.0549</v>
      </c>
      <c r="G306" s="25"/>
      <c r="H306" s="26"/>
    </row>
    <row r="307" spans="1:8" ht="12.75" customHeight="1">
      <c r="A307" s="23">
        <v>43178</v>
      </c>
      <c r="B307" s="23"/>
      <c r="C307" s="28">
        <f>ROUND(1.93933788382853,4)</f>
        <v>1.9393</v>
      </c>
      <c r="D307" s="28">
        <f>F307</f>
        <v>2.0978</v>
      </c>
      <c r="E307" s="28">
        <f>F307</f>
        <v>2.0978</v>
      </c>
      <c r="F307" s="28">
        <f>ROUND(2.0978,4)</f>
        <v>2.0978</v>
      </c>
      <c r="G307" s="25"/>
      <c r="H307" s="26"/>
    </row>
    <row r="308" spans="1:8" ht="12.75" customHeight="1">
      <c r="A308" s="23" t="s">
        <v>71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42905</v>
      </c>
      <c r="B309" s="23"/>
      <c r="C309" s="28">
        <f>ROUND(14.4167616666667,4)</f>
        <v>14.4168</v>
      </c>
      <c r="D309" s="28">
        <f>F309</f>
        <v>14.6534</v>
      </c>
      <c r="E309" s="28">
        <f>F309</f>
        <v>14.6534</v>
      </c>
      <c r="F309" s="28">
        <f>ROUND(14.6534,4)</f>
        <v>14.6534</v>
      </c>
      <c r="G309" s="25"/>
      <c r="H309" s="26"/>
    </row>
    <row r="310" spans="1:8" ht="12.75" customHeight="1">
      <c r="A310" s="23">
        <v>42996</v>
      </c>
      <c r="B310" s="23"/>
      <c r="C310" s="28">
        <f>ROUND(14.4167616666667,4)</f>
        <v>14.4168</v>
      </c>
      <c r="D310" s="28">
        <f>F310</f>
        <v>14.9543</v>
      </c>
      <c r="E310" s="28">
        <f>F310</f>
        <v>14.9543</v>
      </c>
      <c r="F310" s="28">
        <f>ROUND(14.9543,4)</f>
        <v>14.9543</v>
      </c>
      <c r="G310" s="25"/>
      <c r="H310" s="26"/>
    </row>
    <row r="311" spans="1:8" ht="12.75" customHeight="1">
      <c r="A311" s="23">
        <v>43087</v>
      </c>
      <c r="B311" s="23"/>
      <c r="C311" s="28">
        <f>ROUND(14.4167616666667,4)</f>
        <v>14.4168</v>
      </c>
      <c r="D311" s="28">
        <f>F311</f>
        <v>15.2623</v>
      </c>
      <c r="E311" s="28">
        <f>F311</f>
        <v>15.2623</v>
      </c>
      <c r="F311" s="28">
        <f>ROUND(15.2623,4)</f>
        <v>15.2623</v>
      </c>
      <c r="G311" s="25"/>
      <c r="H311" s="26"/>
    </row>
    <row r="312" spans="1:8" ht="12.75" customHeight="1">
      <c r="A312" s="23">
        <v>43178</v>
      </c>
      <c r="B312" s="23"/>
      <c r="C312" s="28">
        <f>ROUND(14.4167616666667,4)</f>
        <v>14.4168</v>
      </c>
      <c r="D312" s="28">
        <f>F312</f>
        <v>15.5764</v>
      </c>
      <c r="E312" s="28">
        <f>F312</f>
        <v>15.5764</v>
      </c>
      <c r="F312" s="28">
        <f>ROUND(15.5764,4)</f>
        <v>15.5764</v>
      </c>
      <c r="G312" s="25"/>
      <c r="H312" s="26"/>
    </row>
    <row r="313" spans="1:8" ht="12.75" customHeight="1">
      <c r="A313" s="23">
        <v>43269</v>
      </c>
      <c r="B313" s="23"/>
      <c r="C313" s="28">
        <f>ROUND(14.4167616666667,4)</f>
        <v>14.4168</v>
      </c>
      <c r="D313" s="28">
        <f>F313</f>
        <v>15.8759</v>
      </c>
      <c r="E313" s="28">
        <f>F313</f>
        <v>15.8759</v>
      </c>
      <c r="F313" s="28">
        <f>ROUND(15.8759,4)</f>
        <v>15.8759</v>
      </c>
      <c r="G313" s="25"/>
      <c r="H313" s="26"/>
    </row>
    <row r="314" spans="1:8" ht="12.75" customHeight="1">
      <c r="A314" s="23">
        <v>43360</v>
      </c>
      <c r="B314" s="23"/>
      <c r="C314" s="28">
        <f>ROUND(14.4167616666667,4)</f>
        <v>14.4168</v>
      </c>
      <c r="D314" s="28">
        <f>F314</f>
        <v>16.2434</v>
      </c>
      <c r="E314" s="28">
        <f>F314</f>
        <v>16.2434</v>
      </c>
      <c r="F314" s="28">
        <f>ROUND(16.2434,4)</f>
        <v>16.2434</v>
      </c>
      <c r="G314" s="25"/>
      <c r="H314" s="26"/>
    </row>
    <row r="315" spans="1:8" ht="12.75" customHeight="1">
      <c r="A315" s="23">
        <v>43448</v>
      </c>
      <c r="B315" s="23"/>
      <c r="C315" s="28">
        <f>ROUND(14.4167616666667,4)</f>
        <v>14.4168</v>
      </c>
      <c r="D315" s="28">
        <f>F315</f>
        <v>16.6195</v>
      </c>
      <c r="E315" s="28">
        <f>F315</f>
        <v>16.6195</v>
      </c>
      <c r="F315" s="28">
        <f>ROUND(16.6195,4)</f>
        <v>16.6195</v>
      </c>
      <c r="G315" s="25"/>
      <c r="H315" s="26"/>
    </row>
    <row r="316" spans="1:8" ht="12.75" customHeight="1">
      <c r="A316" s="23" t="s">
        <v>72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42905</v>
      </c>
      <c r="B317" s="23"/>
      <c r="C317" s="28">
        <f>ROUND(13.503910800466,4)</f>
        <v>13.5039</v>
      </c>
      <c r="D317" s="28">
        <f>F317</f>
        <v>13.7377</v>
      </c>
      <c r="E317" s="28">
        <f>F317</f>
        <v>13.7377</v>
      </c>
      <c r="F317" s="28">
        <f>ROUND(13.7377,4)</f>
        <v>13.7377</v>
      </c>
      <c r="G317" s="25"/>
      <c r="H317" s="26"/>
    </row>
    <row r="318" spans="1:8" ht="12.75" customHeight="1">
      <c r="A318" s="23">
        <v>42996</v>
      </c>
      <c r="B318" s="23"/>
      <c r="C318" s="28">
        <f>ROUND(13.503910800466,4)</f>
        <v>13.5039</v>
      </c>
      <c r="D318" s="28">
        <f>F318</f>
        <v>14.0376</v>
      </c>
      <c r="E318" s="28">
        <f>F318</f>
        <v>14.0376</v>
      </c>
      <c r="F318" s="28">
        <f>ROUND(14.0376,4)</f>
        <v>14.0376</v>
      </c>
      <c r="G318" s="25"/>
      <c r="H318" s="26"/>
    </row>
    <row r="319" spans="1:8" ht="12.75" customHeight="1">
      <c r="A319" s="23">
        <v>43087</v>
      </c>
      <c r="B319" s="23"/>
      <c r="C319" s="28">
        <f>ROUND(13.503910800466,4)</f>
        <v>13.5039</v>
      </c>
      <c r="D319" s="28">
        <f>F319</f>
        <v>14.3445</v>
      </c>
      <c r="E319" s="28">
        <f>F319</f>
        <v>14.3445</v>
      </c>
      <c r="F319" s="28">
        <f>ROUND(14.3445,4)</f>
        <v>14.3445</v>
      </c>
      <c r="G319" s="25"/>
      <c r="H319" s="26"/>
    </row>
    <row r="320" spans="1:8" ht="12.75" customHeight="1">
      <c r="A320" s="23">
        <v>43178</v>
      </c>
      <c r="B320" s="23"/>
      <c r="C320" s="28">
        <f>ROUND(13.503910800466,4)</f>
        <v>13.5039</v>
      </c>
      <c r="D320" s="28">
        <f>F320</f>
        <v>14.6599</v>
      </c>
      <c r="E320" s="28">
        <f>F320</f>
        <v>14.6599</v>
      </c>
      <c r="F320" s="28">
        <f>ROUND(14.6599,4)</f>
        <v>14.6599</v>
      </c>
      <c r="G320" s="25"/>
      <c r="H320" s="26"/>
    </row>
    <row r="321" spans="1:8" ht="12.75" customHeight="1">
      <c r="A321" s="23">
        <v>43269</v>
      </c>
      <c r="B321" s="23"/>
      <c r="C321" s="28">
        <f>ROUND(13.503910800466,4)</f>
        <v>13.5039</v>
      </c>
      <c r="D321" s="28">
        <f>F321</f>
        <v>14.9531</v>
      </c>
      <c r="E321" s="28">
        <f>F321</f>
        <v>14.9531</v>
      </c>
      <c r="F321" s="28">
        <f>ROUND(14.9531,4)</f>
        <v>14.9531</v>
      </c>
      <c r="G321" s="25"/>
      <c r="H321" s="26"/>
    </row>
    <row r="322" spans="1:8" ht="12.75" customHeight="1">
      <c r="A322" s="23" t="s">
        <v>73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42905</v>
      </c>
      <c r="B323" s="23"/>
      <c r="C323" s="28">
        <f>ROUND(16.8364604861111,4)</f>
        <v>16.8365</v>
      </c>
      <c r="D323" s="28">
        <f>F323</f>
        <v>17.0849</v>
      </c>
      <c r="E323" s="28">
        <f>F323</f>
        <v>17.0849</v>
      </c>
      <c r="F323" s="28">
        <f>ROUND(17.0849,4)</f>
        <v>17.0849</v>
      </c>
      <c r="G323" s="25"/>
      <c r="H323" s="26"/>
    </row>
    <row r="324" spans="1:8" ht="12.75" customHeight="1">
      <c r="A324" s="23">
        <v>42996</v>
      </c>
      <c r="B324" s="23"/>
      <c r="C324" s="28">
        <f>ROUND(16.8364604861111,4)</f>
        <v>16.8365</v>
      </c>
      <c r="D324" s="28">
        <f>F324</f>
        <v>17.3977</v>
      </c>
      <c r="E324" s="28">
        <f>F324</f>
        <v>17.3977</v>
      </c>
      <c r="F324" s="28">
        <f>ROUND(17.3977,4)</f>
        <v>17.3977</v>
      </c>
      <c r="G324" s="25"/>
      <c r="H324" s="26"/>
    </row>
    <row r="325" spans="1:8" ht="12.75" customHeight="1">
      <c r="A325" s="23">
        <v>43087</v>
      </c>
      <c r="B325" s="23"/>
      <c r="C325" s="28">
        <f>ROUND(16.8364604861111,4)</f>
        <v>16.8365</v>
      </c>
      <c r="D325" s="28">
        <f>F325</f>
        <v>17.7142</v>
      </c>
      <c r="E325" s="28">
        <f>F325</f>
        <v>17.7142</v>
      </c>
      <c r="F325" s="28">
        <f>ROUND(17.7142,4)</f>
        <v>17.7142</v>
      </c>
      <c r="G325" s="25"/>
      <c r="H325" s="26"/>
    </row>
    <row r="326" spans="1:8" ht="12.75" customHeight="1">
      <c r="A326" s="23">
        <v>43178</v>
      </c>
      <c r="B326" s="23"/>
      <c r="C326" s="28">
        <f>ROUND(16.8364604861111,4)</f>
        <v>16.8365</v>
      </c>
      <c r="D326" s="28">
        <f>F326</f>
        <v>18.0352</v>
      </c>
      <c r="E326" s="28">
        <f>F326</f>
        <v>18.0352</v>
      </c>
      <c r="F326" s="28">
        <f>ROUND(18.0352,4)</f>
        <v>18.0352</v>
      </c>
      <c r="G326" s="25"/>
      <c r="H326" s="26"/>
    </row>
    <row r="327" spans="1:8" ht="12.75" customHeight="1">
      <c r="A327" s="23">
        <v>43269</v>
      </c>
      <c r="B327" s="23"/>
      <c r="C327" s="28">
        <f>ROUND(16.8364604861111,4)</f>
        <v>16.8365</v>
      </c>
      <c r="D327" s="28">
        <f>F327</f>
        <v>18.3795</v>
      </c>
      <c r="E327" s="28">
        <f>F327</f>
        <v>18.3795</v>
      </c>
      <c r="F327" s="28">
        <f>ROUND(18.3795,4)</f>
        <v>18.3795</v>
      </c>
      <c r="G327" s="25"/>
      <c r="H327" s="26"/>
    </row>
    <row r="328" spans="1:8" ht="12.75" customHeight="1">
      <c r="A328" s="23">
        <v>43360</v>
      </c>
      <c r="B328" s="23"/>
      <c r="C328" s="28">
        <f>ROUND(16.8364604861111,4)</f>
        <v>16.8365</v>
      </c>
      <c r="D328" s="28">
        <f>F328</f>
        <v>18.7295</v>
      </c>
      <c r="E328" s="28">
        <f>F328</f>
        <v>18.7295</v>
      </c>
      <c r="F328" s="28">
        <f>ROUND(18.7295,4)</f>
        <v>18.7295</v>
      </c>
      <c r="G328" s="25"/>
      <c r="H328" s="26"/>
    </row>
    <row r="329" spans="1:8" ht="12.75" customHeight="1">
      <c r="A329" s="23">
        <v>43448</v>
      </c>
      <c r="B329" s="23"/>
      <c r="C329" s="28">
        <f>ROUND(16.8364604861111,4)</f>
        <v>16.8365</v>
      </c>
      <c r="D329" s="28">
        <f>F329</f>
        <v>18.7941</v>
      </c>
      <c r="E329" s="28">
        <f>F329</f>
        <v>18.7941</v>
      </c>
      <c r="F329" s="28">
        <f>ROUND(18.7941,4)</f>
        <v>18.7941</v>
      </c>
      <c r="G329" s="25"/>
      <c r="H329" s="26"/>
    </row>
    <row r="330" spans="1:8" ht="12.75" customHeight="1">
      <c r="A330" s="23" t="s">
        <v>74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42905</v>
      </c>
      <c r="B331" s="23"/>
      <c r="C331" s="28">
        <f>ROUND(1.74033800883627,4)</f>
        <v>1.7403</v>
      </c>
      <c r="D331" s="28">
        <f>F331</f>
        <v>1.7654</v>
      </c>
      <c r="E331" s="28">
        <f>F331</f>
        <v>1.7654</v>
      </c>
      <c r="F331" s="28">
        <f>ROUND(1.7654,4)</f>
        <v>1.7654</v>
      </c>
      <c r="G331" s="25"/>
      <c r="H331" s="26"/>
    </row>
    <row r="332" spans="1:8" ht="12.75" customHeight="1">
      <c r="A332" s="23">
        <v>42996</v>
      </c>
      <c r="B332" s="23"/>
      <c r="C332" s="28">
        <f>ROUND(1.74033800883627,4)</f>
        <v>1.7403</v>
      </c>
      <c r="D332" s="28">
        <f>F332</f>
        <v>1.7954</v>
      </c>
      <c r="E332" s="28">
        <f>F332</f>
        <v>1.7954</v>
      </c>
      <c r="F332" s="28">
        <f>ROUND(1.7954,4)</f>
        <v>1.7954</v>
      </c>
      <c r="G332" s="25"/>
      <c r="H332" s="26"/>
    </row>
    <row r="333" spans="1:8" ht="12.75" customHeight="1">
      <c r="A333" s="23">
        <v>43087</v>
      </c>
      <c r="B333" s="23"/>
      <c r="C333" s="28">
        <f>ROUND(1.74033800883627,4)</f>
        <v>1.7403</v>
      </c>
      <c r="D333" s="28">
        <f>F333</f>
        <v>1.8244</v>
      </c>
      <c r="E333" s="28">
        <f>F333</f>
        <v>1.8244</v>
      </c>
      <c r="F333" s="28">
        <f>ROUND(1.8244,4)</f>
        <v>1.8244</v>
      </c>
      <c r="G333" s="25"/>
      <c r="H333" s="26"/>
    </row>
    <row r="334" spans="1:8" ht="12.75" customHeight="1">
      <c r="A334" s="23">
        <v>43178</v>
      </c>
      <c r="B334" s="23"/>
      <c r="C334" s="28">
        <f>ROUND(1.74033800883627,4)</f>
        <v>1.7403</v>
      </c>
      <c r="D334" s="28">
        <f>F334</f>
        <v>1.8527</v>
      </c>
      <c r="E334" s="28">
        <f>F334</f>
        <v>1.8527</v>
      </c>
      <c r="F334" s="28">
        <f>ROUND(1.8527,4)</f>
        <v>1.8527</v>
      </c>
      <c r="G334" s="25"/>
      <c r="H334" s="26"/>
    </row>
    <row r="335" spans="1:8" ht="12.75" customHeight="1">
      <c r="A335" s="23" t="s">
        <v>75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42905</v>
      </c>
      <c r="B336" s="23"/>
      <c r="C336" s="30">
        <f>ROUND(0.122388802582163,6)</f>
        <v>0.122389</v>
      </c>
      <c r="D336" s="30">
        <f>F336</f>
        <v>0.12431</v>
      </c>
      <c r="E336" s="30">
        <f>F336</f>
        <v>0.12431</v>
      </c>
      <c r="F336" s="30">
        <f>ROUND(0.12431,6)</f>
        <v>0.12431</v>
      </c>
      <c r="G336" s="25"/>
      <c r="H336" s="26"/>
    </row>
    <row r="337" spans="1:8" ht="12.75" customHeight="1">
      <c r="A337" s="23">
        <v>42996</v>
      </c>
      <c r="B337" s="23"/>
      <c r="C337" s="30">
        <f>ROUND(0.122388802582163,6)</f>
        <v>0.122389</v>
      </c>
      <c r="D337" s="30">
        <f>F337</f>
        <v>0.126796</v>
      </c>
      <c r="E337" s="30">
        <f>F337</f>
        <v>0.126796</v>
      </c>
      <c r="F337" s="30">
        <f>ROUND(0.126796,6)</f>
        <v>0.126796</v>
      </c>
      <c r="G337" s="25"/>
      <c r="H337" s="26"/>
    </row>
    <row r="338" spans="1:8" ht="12.75" customHeight="1">
      <c r="A338" s="23">
        <v>43087</v>
      </c>
      <c r="B338" s="23"/>
      <c r="C338" s="30">
        <f>ROUND(0.122388802582163,6)</f>
        <v>0.122389</v>
      </c>
      <c r="D338" s="30">
        <f>F338</f>
        <v>0.12936</v>
      </c>
      <c r="E338" s="30">
        <f>F338</f>
        <v>0.12936</v>
      </c>
      <c r="F338" s="30">
        <f>ROUND(0.12936,6)</f>
        <v>0.12936</v>
      </c>
      <c r="G338" s="25"/>
      <c r="H338" s="26"/>
    </row>
    <row r="339" spans="1:8" ht="12.75" customHeight="1">
      <c r="A339" s="23">
        <v>43178</v>
      </c>
      <c r="B339" s="23"/>
      <c r="C339" s="30">
        <f>ROUND(0.122388802582163,6)</f>
        <v>0.122389</v>
      </c>
      <c r="D339" s="30">
        <f>F339</f>
        <v>0.132011</v>
      </c>
      <c r="E339" s="30">
        <f>F339</f>
        <v>0.132011</v>
      </c>
      <c r="F339" s="30">
        <f>ROUND(0.132011,6)</f>
        <v>0.132011</v>
      </c>
      <c r="G339" s="25"/>
      <c r="H339" s="26"/>
    </row>
    <row r="340" spans="1:8" ht="12.75" customHeight="1">
      <c r="A340" s="23">
        <v>43269</v>
      </c>
      <c r="B340" s="23"/>
      <c r="C340" s="30">
        <f>ROUND(0.122388802582163,6)</f>
        <v>0.122389</v>
      </c>
      <c r="D340" s="30">
        <f>F340</f>
        <v>0.134833</v>
      </c>
      <c r="E340" s="30">
        <f>F340</f>
        <v>0.134833</v>
      </c>
      <c r="F340" s="30">
        <f>ROUND(0.134833,6)</f>
        <v>0.134833</v>
      </c>
      <c r="G340" s="25"/>
      <c r="H340" s="26"/>
    </row>
    <row r="341" spans="1:8" ht="12.75" customHeight="1">
      <c r="A341" s="23" t="s">
        <v>76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42905</v>
      </c>
      <c r="B342" s="23"/>
      <c r="C342" s="28">
        <f>ROUND(0.130942433739691,4)</f>
        <v>0.1309</v>
      </c>
      <c r="D342" s="28">
        <f>F342</f>
        <v>0.131</v>
      </c>
      <c r="E342" s="28">
        <f>F342</f>
        <v>0.131</v>
      </c>
      <c r="F342" s="28">
        <f>ROUND(0.131,4)</f>
        <v>0.131</v>
      </c>
      <c r="G342" s="25"/>
      <c r="H342" s="26"/>
    </row>
    <row r="343" spans="1:8" ht="12.75" customHeight="1">
      <c r="A343" s="23">
        <v>42996</v>
      </c>
      <c r="B343" s="23"/>
      <c r="C343" s="28">
        <f>ROUND(0.130942433739691,4)</f>
        <v>0.1309</v>
      </c>
      <c r="D343" s="28">
        <f>F343</f>
        <v>0.1308</v>
      </c>
      <c r="E343" s="28">
        <f>F343</f>
        <v>0.1308</v>
      </c>
      <c r="F343" s="28">
        <f>ROUND(0.1308,4)</f>
        <v>0.1308</v>
      </c>
      <c r="G343" s="25"/>
      <c r="H343" s="26"/>
    </row>
    <row r="344" spans="1:8" ht="12.75" customHeight="1">
      <c r="A344" s="23">
        <v>43087</v>
      </c>
      <c r="B344" s="23"/>
      <c r="C344" s="28">
        <f>ROUND(0.130942433739691,4)</f>
        <v>0.1309</v>
      </c>
      <c r="D344" s="28">
        <f>F344</f>
        <v>0.1308</v>
      </c>
      <c r="E344" s="28">
        <f>F344</f>
        <v>0.1308</v>
      </c>
      <c r="F344" s="28">
        <f>ROUND(0.1308,4)</f>
        <v>0.1308</v>
      </c>
      <c r="G344" s="25"/>
      <c r="H344" s="26"/>
    </row>
    <row r="345" spans="1:8" ht="12.75" customHeight="1">
      <c r="A345" s="23">
        <v>43178</v>
      </c>
      <c r="B345" s="23"/>
      <c r="C345" s="28">
        <f>ROUND(0.130942433739691,4)</f>
        <v>0.1309</v>
      </c>
      <c r="D345" s="28">
        <f>F345</f>
        <v>0.1299</v>
      </c>
      <c r="E345" s="28">
        <f>F345</f>
        <v>0.1299</v>
      </c>
      <c r="F345" s="28">
        <f>ROUND(0.1299,4)</f>
        <v>0.1299</v>
      </c>
      <c r="G345" s="25"/>
      <c r="H345" s="26"/>
    </row>
    <row r="346" spans="1:8" ht="12.75" customHeight="1">
      <c r="A346" s="23" t="s">
        <v>77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78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42905</v>
      </c>
      <c r="B350" s="23"/>
      <c r="C350" s="28">
        <f>ROUND(9.43310625,4)</f>
        <v>9.4331</v>
      </c>
      <c r="D350" s="28">
        <f>F350</f>
        <v>9.5365</v>
      </c>
      <c r="E350" s="28">
        <f>F350</f>
        <v>9.5365</v>
      </c>
      <c r="F350" s="28">
        <f>ROUND(9.5365,4)</f>
        <v>9.5365</v>
      </c>
      <c r="G350" s="25"/>
      <c r="H350" s="26"/>
    </row>
    <row r="351" spans="1:8" ht="12.75" customHeight="1">
      <c r="A351" s="23">
        <v>42996</v>
      </c>
      <c r="B351" s="23"/>
      <c r="C351" s="28">
        <f>ROUND(9.43310625,4)</f>
        <v>9.4331</v>
      </c>
      <c r="D351" s="28">
        <f>F351</f>
        <v>9.667</v>
      </c>
      <c r="E351" s="28">
        <f>F351</f>
        <v>9.667</v>
      </c>
      <c r="F351" s="28">
        <f>ROUND(9.667,4)</f>
        <v>9.667</v>
      </c>
      <c r="G351" s="25"/>
      <c r="H351" s="26"/>
    </row>
    <row r="352" spans="1:8" ht="12.75" customHeight="1">
      <c r="A352" s="23">
        <v>43087</v>
      </c>
      <c r="B352" s="23"/>
      <c r="C352" s="28">
        <f>ROUND(9.43310625,4)</f>
        <v>9.4331</v>
      </c>
      <c r="D352" s="28">
        <f>F352</f>
        <v>9.7975</v>
      </c>
      <c r="E352" s="28">
        <f>F352</f>
        <v>9.7975</v>
      </c>
      <c r="F352" s="28">
        <f>ROUND(9.7975,4)</f>
        <v>9.7975</v>
      </c>
      <c r="G352" s="25"/>
      <c r="H352" s="26"/>
    </row>
    <row r="353" spans="1:8" ht="12.75" customHeight="1">
      <c r="A353" s="23">
        <v>43178</v>
      </c>
      <c r="B353" s="23"/>
      <c r="C353" s="28">
        <f>ROUND(9.43310625,4)</f>
        <v>9.4331</v>
      </c>
      <c r="D353" s="28">
        <f>F353</f>
        <v>9.9262</v>
      </c>
      <c r="E353" s="28">
        <f>F353</f>
        <v>9.9262</v>
      </c>
      <c r="F353" s="28">
        <f>ROUND(9.9262,4)</f>
        <v>9.9262</v>
      </c>
      <c r="G353" s="25"/>
      <c r="H353" s="26"/>
    </row>
    <row r="354" spans="1:8" ht="12.75" customHeight="1">
      <c r="A354" s="23" t="s">
        <v>79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42905</v>
      </c>
      <c r="B355" s="23"/>
      <c r="C355" s="28">
        <f>ROUND(9.66529688523614,4)</f>
        <v>9.6653</v>
      </c>
      <c r="D355" s="28">
        <f>F355</f>
        <v>9.795</v>
      </c>
      <c r="E355" s="28">
        <f>F355</f>
        <v>9.795</v>
      </c>
      <c r="F355" s="28">
        <f>ROUND(9.795,4)</f>
        <v>9.795</v>
      </c>
      <c r="G355" s="25"/>
      <c r="H355" s="26"/>
    </row>
    <row r="356" spans="1:8" ht="12.75" customHeight="1">
      <c r="A356" s="23">
        <v>42996</v>
      </c>
      <c r="B356" s="23"/>
      <c r="C356" s="28">
        <f>ROUND(9.66529688523614,4)</f>
        <v>9.6653</v>
      </c>
      <c r="D356" s="28">
        <f>F356</f>
        <v>9.9572</v>
      </c>
      <c r="E356" s="28">
        <f>F356</f>
        <v>9.9572</v>
      </c>
      <c r="F356" s="28">
        <f>ROUND(9.9572,4)</f>
        <v>9.9572</v>
      </c>
      <c r="G356" s="25"/>
      <c r="H356" s="26"/>
    </row>
    <row r="357" spans="1:8" ht="12.75" customHeight="1">
      <c r="A357" s="23">
        <v>43087</v>
      </c>
      <c r="B357" s="23"/>
      <c r="C357" s="28">
        <f>ROUND(9.66529688523614,4)</f>
        <v>9.6653</v>
      </c>
      <c r="D357" s="28">
        <f>F357</f>
        <v>10.1178</v>
      </c>
      <c r="E357" s="28">
        <f>F357</f>
        <v>10.1178</v>
      </c>
      <c r="F357" s="28">
        <f>ROUND(10.1178,4)</f>
        <v>10.1178</v>
      </c>
      <c r="G357" s="25"/>
      <c r="H357" s="26"/>
    </row>
    <row r="358" spans="1:8" ht="12.75" customHeight="1">
      <c r="A358" s="23">
        <v>43178</v>
      </c>
      <c r="B358" s="23"/>
      <c r="C358" s="28">
        <f>ROUND(9.66529688523614,4)</f>
        <v>9.6653</v>
      </c>
      <c r="D358" s="28">
        <f>F358</f>
        <v>10.2724</v>
      </c>
      <c r="E358" s="28">
        <f>F358</f>
        <v>10.2724</v>
      </c>
      <c r="F358" s="28">
        <f>ROUND(10.2724,4)</f>
        <v>10.2724</v>
      </c>
      <c r="G358" s="25"/>
      <c r="H358" s="26"/>
    </row>
    <row r="359" spans="1:8" ht="12.75" customHeight="1">
      <c r="A359" s="23" t="s">
        <v>80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42905</v>
      </c>
      <c r="B360" s="23"/>
      <c r="C360" s="28">
        <f>ROUND(3.6958343581195,4)</f>
        <v>3.6958</v>
      </c>
      <c r="D360" s="28">
        <f>F360</f>
        <v>3.6647</v>
      </c>
      <c r="E360" s="28">
        <f>F360</f>
        <v>3.6647</v>
      </c>
      <c r="F360" s="28">
        <f>ROUND(3.6647,4)</f>
        <v>3.6647</v>
      </c>
      <c r="G360" s="25"/>
      <c r="H360" s="26"/>
    </row>
    <row r="361" spans="1:8" ht="12.75" customHeight="1">
      <c r="A361" s="23">
        <v>42996</v>
      </c>
      <c r="B361" s="23"/>
      <c r="C361" s="28">
        <f>ROUND(3.6958343581195,4)</f>
        <v>3.6958</v>
      </c>
      <c r="D361" s="28">
        <f>F361</f>
        <v>3.6284</v>
      </c>
      <c r="E361" s="28">
        <f>F361</f>
        <v>3.6284</v>
      </c>
      <c r="F361" s="28">
        <f>ROUND(3.6284,4)</f>
        <v>3.6284</v>
      </c>
      <c r="G361" s="25"/>
      <c r="H361" s="26"/>
    </row>
    <row r="362" spans="1:8" ht="12.75" customHeight="1">
      <c r="A362" s="23">
        <v>43087</v>
      </c>
      <c r="B362" s="23"/>
      <c r="C362" s="28">
        <f>ROUND(3.6958343581195,4)</f>
        <v>3.6958</v>
      </c>
      <c r="D362" s="28">
        <f>F362</f>
        <v>3.5947</v>
      </c>
      <c r="E362" s="28">
        <f>F362</f>
        <v>3.5947</v>
      </c>
      <c r="F362" s="28">
        <f>ROUND(3.5947,4)</f>
        <v>3.5947</v>
      </c>
      <c r="G362" s="25"/>
      <c r="H362" s="26"/>
    </row>
    <row r="363" spans="1:8" ht="12.75" customHeight="1">
      <c r="A363" s="23" t="s">
        <v>81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42905</v>
      </c>
      <c r="B364" s="23"/>
      <c r="C364" s="28">
        <f>ROUND(13.5241666666667,4)</f>
        <v>13.5242</v>
      </c>
      <c r="D364" s="28">
        <f>F364</f>
        <v>13.6986</v>
      </c>
      <c r="E364" s="28">
        <f>F364</f>
        <v>13.6986</v>
      </c>
      <c r="F364" s="28">
        <f>ROUND(13.6986,4)</f>
        <v>13.6986</v>
      </c>
      <c r="G364" s="25"/>
      <c r="H364" s="26"/>
    </row>
    <row r="365" spans="1:8" ht="12.75" customHeight="1">
      <c r="A365" s="23">
        <v>42996</v>
      </c>
      <c r="B365" s="23"/>
      <c r="C365" s="28">
        <f>ROUND(13.5241666666667,4)</f>
        <v>13.5242</v>
      </c>
      <c r="D365" s="28">
        <f>F365</f>
        <v>13.9147</v>
      </c>
      <c r="E365" s="28">
        <f>F365</f>
        <v>13.9147</v>
      </c>
      <c r="F365" s="28">
        <f>ROUND(13.9147,4)</f>
        <v>13.9147</v>
      </c>
      <c r="G365" s="25"/>
      <c r="H365" s="26"/>
    </row>
    <row r="366" spans="1:8" ht="12.75" customHeight="1">
      <c r="A366" s="23">
        <v>43087</v>
      </c>
      <c r="B366" s="23"/>
      <c r="C366" s="28">
        <f>ROUND(13.5241666666667,4)</f>
        <v>13.5242</v>
      </c>
      <c r="D366" s="28">
        <f>F366</f>
        <v>14.1291</v>
      </c>
      <c r="E366" s="28">
        <f>F366</f>
        <v>14.1291</v>
      </c>
      <c r="F366" s="28">
        <f>ROUND(14.1291,4)</f>
        <v>14.1291</v>
      </c>
      <c r="G366" s="25"/>
      <c r="H366" s="26"/>
    </row>
    <row r="367" spans="1:8" ht="12.75" customHeight="1">
      <c r="A367" s="23">
        <v>43178</v>
      </c>
      <c r="B367" s="23"/>
      <c r="C367" s="28">
        <f>ROUND(13.5241666666667,4)</f>
        <v>13.5242</v>
      </c>
      <c r="D367" s="28">
        <f>F367</f>
        <v>14.3426</v>
      </c>
      <c r="E367" s="28">
        <f>F367</f>
        <v>14.3426</v>
      </c>
      <c r="F367" s="28">
        <f>ROUND(14.3426,4)</f>
        <v>14.3426</v>
      </c>
      <c r="G367" s="25"/>
      <c r="H367" s="26"/>
    </row>
    <row r="368" spans="1:8" ht="12.75" customHeight="1">
      <c r="A368" s="23">
        <v>43269</v>
      </c>
      <c r="B368" s="23"/>
      <c r="C368" s="28">
        <f>ROUND(13.5241666666667,4)</f>
        <v>13.5242</v>
      </c>
      <c r="D368" s="28">
        <f>F368</f>
        <v>14.5701</v>
      </c>
      <c r="E368" s="28">
        <f>F368</f>
        <v>14.5701</v>
      </c>
      <c r="F368" s="28">
        <f>ROUND(14.5701,4)</f>
        <v>14.5701</v>
      </c>
      <c r="G368" s="25"/>
      <c r="H368" s="26"/>
    </row>
    <row r="369" spans="1:8" ht="12.75" customHeight="1">
      <c r="A369" s="23" t="s">
        <v>82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42905</v>
      </c>
      <c r="B370" s="23"/>
      <c r="C370" s="28">
        <f>ROUND(13.5241666666667,4)</f>
        <v>13.5242</v>
      </c>
      <c r="D370" s="28">
        <f>F370</f>
        <v>13.6986</v>
      </c>
      <c r="E370" s="28">
        <f>F370</f>
        <v>13.6986</v>
      </c>
      <c r="F370" s="28">
        <f>ROUND(13.6986,4)</f>
        <v>13.6986</v>
      </c>
      <c r="G370" s="25"/>
      <c r="H370" s="26"/>
    </row>
    <row r="371" spans="1:8" ht="12.75" customHeight="1">
      <c r="A371" s="23">
        <v>42996</v>
      </c>
      <c r="B371" s="23"/>
      <c r="C371" s="28">
        <f>ROUND(13.5241666666667,4)</f>
        <v>13.5242</v>
      </c>
      <c r="D371" s="28">
        <f>F371</f>
        <v>13.9147</v>
      </c>
      <c r="E371" s="28">
        <f>F371</f>
        <v>13.9147</v>
      </c>
      <c r="F371" s="28">
        <f>ROUND(13.9147,4)</f>
        <v>13.9147</v>
      </c>
      <c r="G371" s="25"/>
      <c r="H371" s="26"/>
    </row>
    <row r="372" spans="1:8" ht="12.75" customHeight="1">
      <c r="A372" s="23">
        <v>43087</v>
      </c>
      <c r="B372" s="23"/>
      <c r="C372" s="28">
        <f>ROUND(13.5241666666667,4)</f>
        <v>13.5242</v>
      </c>
      <c r="D372" s="28">
        <f>F372</f>
        <v>14.1291</v>
      </c>
      <c r="E372" s="28">
        <f>F372</f>
        <v>14.1291</v>
      </c>
      <c r="F372" s="28">
        <f>ROUND(14.1291,4)</f>
        <v>14.1291</v>
      </c>
      <c r="G372" s="25"/>
      <c r="H372" s="26"/>
    </row>
    <row r="373" spans="1:8" ht="12.75" customHeight="1">
      <c r="A373" s="23">
        <v>43175</v>
      </c>
      <c r="B373" s="23"/>
      <c r="C373" s="28">
        <f>ROUND(13.5241666666667,4)</f>
        <v>13.5242</v>
      </c>
      <c r="D373" s="28">
        <f>F373</f>
        <v>17.5004</v>
      </c>
      <c r="E373" s="28">
        <f>F373</f>
        <v>17.5004</v>
      </c>
      <c r="F373" s="28">
        <f>ROUND(17.5004,4)</f>
        <v>17.5004</v>
      </c>
      <c r="G373" s="25"/>
      <c r="H373" s="26"/>
    </row>
    <row r="374" spans="1:8" ht="12.75" customHeight="1">
      <c r="A374" s="23">
        <v>43178</v>
      </c>
      <c r="B374" s="23"/>
      <c r="C374" s="28">
        <f>ROUND(13.5241666666667,4)</f>
        <v>13.5242</v>
      </c>
      <c r="D374" s="28">
        <f>F374</f>
        <v>14.3426</v>
      </c>
      <c r="E374" s="28">
        <f>F374</f>
        <v>14.3426</v>
      </c>
      <c r="F374" s="28">
        <f>ROUND(14.3426,4)</f>
        <v>14.3426</v>
      </c>
      <c r="G374" s="25"/>
      <c r="H374" s="26"/>
    </row>
    <row r="375" spans="1:8" ht="12.75" customHeight="1">
      <c r="A375" s="23">
        <v>43269</v>
      </c>
      <c r="B375" s="23"/>
      <c r="C375" s="28">
        <f>ROUND(13.5241666666667,4)</f>
        <v>13.5242</v>
      </c>
      <c r="D375" s="28">
        <f>F375</f>
        <v>14.5701</v>
      </c>
      <c r="E375" s="28">
        <f>F375</f>
        <v>14.5701</v>
      </c>
      <c r="F375" s="28">
        <f>ROUND(14.5701,4)</f>
        <v>14.5701</v>
      </c>
      <c r="G375" s="25"/>
      <c r="H375" s="26"/>
    </row>
    <row r="376" spans="1:8" ht="12.75" customHeight="1">
      <c r="A376" s="23">
        <v>43360</v>
      </c>
      <c r="B376" s="23"/>
      <c r="C376" s="28">
        <f>ROUND(13.5241666666667,4)</f>
        <v>13.5242</v>
      </c>
      <c r="D376" s="28">
        <f>F376</f>
        <v>14.801</v>
      </c>
      <c r="E376" s="28">
        <f>F376</f>
        <v>14.801</v>
      </c>
      <c r="F376" s="28">
        <f>ROUND(14.801,4)</f>
        <v>14.801</v>
      </c>
      <c r="G376" s="25"/>
      <c r="H376" s="26"/>
    </row>
    <row r="377" spans="1:8" ht="12.75" customHeight="1">
      <c r="A377" s="23">
        <v>43448</v>
      </c>
      <c r="B377" s="23"/>
      <c r="C377" s="28">
        <f>ROUND(13.5241666666667,4)</f>
        <v>13.5242</v>
      </c>
      <c r="D377" s="28">
        <f>F377</f>
        <v>15.0243</v>
      </c>
      <c r="E377" s="28">
        <f>F377</f>
        <v>15.0243</v>
      </c>
      <c r="F377" s="28">
        <f>ROUND(15.0243,4)</f>
        <v>15.0243</v>
      </c>
      <c r="G377" s="25"/>
      <c r="H377" s="26"/>
    </row>
    <row r="378" spans="1:8" ht="12.75" customHeight="1">
      <c r="A378" s="23">
        <v>43542</v>
      </c>
      <c r="B378" s="23"/>
      <c r="C378" s="28">
        <f>ROUND(13.5241666666667,4)</f>
        <v>13.5242</v>
      </c>
      <c r="D378" s="28">
        <f>F378</f>
        <v>15.2629</v>
      </c>
      <c r="E378" s="28">
        <f>F378</f>
        <v>15.2629</v>
      </c>
      <c r="F378" s="28">
        <f>ROUND(15.2629,4)</f>
        <v>15.2629</v>
      </c>
      <c r="G378" s="25"/>
      <c r="H378" s="26"/>
    </row>
    <row r="379" spans="1:8" ht="12.75" customHeight="1">
      <c r="A379" s="23">
        <v>43630</v>
      </c>
      <c r="B379" s="23"/>
      <c r="C379" s="28">
        <f>ROUND(13.5241666666667,4)</f>
        <v>13.5242</v>
      </c>
      <c r="D379" s="28">
        <f>F379</f>
        <v>15.4956</v>
      </c>
      <c r="E379" s="28">
        <f>F379</f>
        <v>15.4956</v>
      </c>
      <c r="F379" s="28">
        <f>ROUND(15.4956,4)</f>
        <v>15.4956</v>
      </c>
      <c r="G379" s="25"/>
      <c r="H379" s="26"/>
    </row>
    <row r="380" spans="1:8" ht="12.75" customHeight="1">
      <c r="A380" s="23">
        <v>43724</v>
      </c>
      <c r="B380" s="23"/>
      <c r="C380" s="28">
        <f>ROUND(13.5241666666667,4)</f>
        <v>13.5242</v>
      </c>
      <c r="D380" s="28">
        <f>F380</f>
        <v>15.7474</v>
      </c>
      <c r="E380" s="28">
        <f>F380</f>
        <v>15.7474</v>
      </c>
      <c r="F380" s="28">
        <f>ROUND(15.7474,4)</f>
        <v>15.7474</v>
      </c>
      <c r="G380" s="25"/>
      <c r="H380" s="26"/>
    </row>
    <row r="381" spans="1:8" ht="12.75" customHeight="1">
      <c r="A381" s="23">
        <v>43812</v>
      </c>
      <c r="B381" s="23"/>
      <c r="C381" s="28">
        <f>ROUND(13.5241666666667,4)</f>
        <v>13.5242</v>
      </c>
      <c r="D381" s="28">
        <f>F381</f>
        <v>15.9831</v>
      </c>
      <c r="E381" s="28">
        <f>F381</f>
        <v>15.9831</v>
      </c>
      <c r="F381" s="28">
        <f>ROUND(15.9831,4)</f>
        <v>15.9831</v>
      </c>
      <c r="G381" s="25"/>
      <c r="H381" s="26"/>
    </row>
    <row r="382" spans="1:8" ht="12.75" customHeight="1">
      <c r="A382" s="23">
        <v>43906</v>
      </c>
      <c r="B382" s="23"/>
      <c r="C382" s="28">
        <f>ROUND(13.5241666666667,4)</f>
        <v>13.5242</v>
      </c>
      <c r="D382" s="28">
        <f>F382</f>
        <v>16.2349</v>
      </c>
      <c r="E382" s="28">
        <f>F382</f>
        <v>16.2349</v>
      </c>
      <c r="F382" s="28">
        <f>ROUND(16.2349,4)</f>
        <v>16.2349</v>
      </c>
      <c r="G382" s="25"/>
      <c r="H382" s="26"/>
    </row>
    <row r="383" spans="1:8" ht="12.75" customHeight="1">
      <c r="A383" s="23">
        <v>43994</v>
      </c>
      <c r="B383" s="23"/>
      <c r="C383" s="28">
        <f>ROUND(13.5241666666667,4)</f>
        <v>13.5242</v>
      </c>
      <c r="D383" s="28">
        <f>F383</f>
        <v>16.4706</v>
      </c>
      <c r="E383" s="28">
        <f>F383</f>
        <v>16.4706</v>
      </c>
      <c r="F383" s="28">
        <f>ROUND(16.4706,4)</f>
        <v>16.4706</v>
      </c>
      <c r="G383" s="25"/>
      <c r="H383" s="26"/>
    </row>
    <row r="384" spans="1:8" ht="12.75" customHeight="1">
      <c r="A384" s="23" t="s">
        <v>83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42905</v>
      </c>
      <c r="B385" s="23"/>
      <c r="C385" s="28">
        <f>ROUND(1.40233996958385,4)</f>
        <v>1.4023</v>
      </c>
      <c r="D385" s="28">
        <f>F385</f>
        <v>1.3829</v>
      </c>
      <c r="E385" s="28">
        <f>F385</f>
        <v>1.3829</v>
      </c>
      <c r="F385" s="28">
        <f>ROUND(1.3829,4)</f>
        <v>1.3829</v>
      </c>
      <c r="G385" s="25"/>
      <c r="H385" s="26"/>
    </row>
    <row r="386" spans="1:8" ht="12.75" customHeight="1">
      <c r="A386" s="23">
        <v>42996</v>
      </c>
      <c r="B386" s="23"/>
      <c r="C386" s="28">
        <f>ROUND(1.40233996958385,4)</f>
        <v>1.4023</v>
      </c>
      <c r="D386" s="28">
        <f>F386</f>
        <v>1.3612</v>
      </c>
      <c r="E386" s="28">
        <f>F386</f>
        <v>1.3612</v>
      </c>
      <c r="F386" s="28">
        <f>ROUND(1.3612,4)</f>
        <v>1.3612</v>
      </c>
      <c r="G386" s="25"/>
      <c r="H386" s="26"/>
    </row>
    <row r="387" spans="1:8" ht="12.75" customHeight="1">
      <c r="A387" s="23">
        <v>43087</v>
      </c>
      <c r="B387" s="23"/>
      <c r="C387" s="28">
        <f>ROUND(1.40233996958385,4)</f>
        <v>1.4023</v>
      </c>
      <c r="D387" s="28">
        <f>F387</f>
        <v>1.341</v>
      </c>
      <c r="E387" s="28">
        <f>F387</f>
        <v>1.341</v>
      </c>
      <c r="F387" s="28">
        <f>ROUND(1.341,4)</f>
        <v>1.341</v>
      </c>
      <c r="G387" s="25"/>
      <c r="H387" s="26"/>
    </row>
    <row r="388" spans="1:8" ht="12.75" customHeight="1">
      <c r="A388" s="23">
        <v>43178</v>
      </c>
      <c r="B388" s="23"/>
      <c r="C388" s="28">
        <f>ROUND(1.40233996958385,4)</f>
        <v>1.4023</v>
      </c>
      <c r="D388" s="28">
        <f>F388</f>
        <v>1.3217</v>
      </c>
      <c r="E388" s="28">
        <f>F388</f>
        <v>1.3217</v>
      </c>
      <c r="F388" s="28">
        <f>ROUND(1.3217,4)</f>
        <v>1.3217</v>
      </c>
      <c r="G388" s="25"/>
      <c r="H388" s="26"/>
    </row>
    <row r="389" spans="1:8" ht="12.75" customHeight="1">
      <c r="A389" s="23" t="s">
        <v>84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42859</v>
      </c>
      <c r="B390" s="23"/>
      <c r="C390" s="29">
        <f>ROUND(591.857,3)</f>
        <v>591.857</v>
      </c>
      <c r="D390" s="29">
        <f>F390</f>
        <v>595.492</v>
      </c>
      <c r="E390" s="29">
        <f>F390</f>
        <v>595.492</v>
      </c>
      <c r="F390" s="29">
        <f>ROUND(595.492,3)</f>
        <v>595.492</v>
      </c>
      <c r="G390" s="25"/>
      <c r="H390" s="26"/>
    </row>
    <row r="391" spans="1:8" ht="12.75" customHeight="1">
      <c r="A391" s="23">
        <v>42950</v>
      </c>
      <c r="B391" s="23"/>
      <c r="C391" s="29">
        <f>ROUND(591.857,3)</f>
        <v>591.857</v>
      </c>
      <c r="D391" s="29">
        <f>F391</f>
        <v>606.857</v>
      </c>
      <c r="E391" s="29">
        <f>F391</f>
        <v>606.857</v>
      </c>
      <c r="F391" s="29">
        <f>ROUND(606.857,3)</f>
        <v>606.857</v>
      </c>
      <c r="G391" s="25"/>
      <c r="H391" s="26"/>
    </row>
    <row r="392" spans="1:8" ht="12.75" customHeight="1">
      <c r="A392" s="23">
        <v>43041</v>
      </c>
      <c r="B392" s="23"/>
      <c r="C392" s="29">
        <f>ROUND(591.857,3)</f>
        <v>591.857</v>
      </c>
      <c r="D392" s="29">
        <f>F392</f>
        <v>618.744</v>
      </c>
      <c r="E392" s="29">
        <f>F392</f>
        <v>618.744</v>
      </c>
      <c r="F392" s="29">
        <f>ROUND(618.744,3)</f>
        <v>618.744</v>
      </c>
      <c r="G392" s="25"/>
      <c r="H392" s="26"/>
    </row>
    <row r="393" spans="1:8" ht="12.75" customHeight="1">
      <c r="A393" s="23">
        <v>43132</v>
      </c>
      <c r="B393" s="23"/>
      <c r="C393" s="29">
        <f>ROUND(591.857,3)</f>
        <v>591.857</v>
      </c>
      <c r="D393" s="29">
        <f>F393</f>
        <v>631.072</v>
      </c>
      <c r="E393" s="29">
        <f>F393</f>
        <v>631.072</v>
      </c>
      <c r="F393" s="29">
        <f>ROUND(631.072,3)</f>
        <v>631.072</v>
      </c>
      <c r="G393" s="25"/>
      <c r="H393" s="26"/>
    </row>
    <row r="394" spans="1:8" ht="12.75" customHeight="1">
      <c r="A394" s="23" t="s">
        <v>85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42859</v>
      </c>
      <c r="B395" s="23"/>
      <c r="C395" s="29">
        <f>ROUND(525.989,3)</f>
        <v>525.989</v>
      </c>
      <c r="D395" s="29">
        <f>F395</f>
        <v>529.22</v>
      </c>
      <c r="E395" s="29">
        <f>F395</f>
        <v>529.22</v>
      </c>
      <c r="F395" s="29">
        <f>ROUND(529.22,3)</f>
        <v>529.22</v>
      </c>
      <c r="G395" s="25"/>
      <c r="H395" s="26"/>
    </row>
    <row r="396" spans="1:8" ht="12.75" customHeight="1">
      <c r="A396" s="23">
        <v>42950</v>
      </c>
      <c r="B396" s="23"/>
      <c r="C396" s="29">
        <f>ROUND(525.989,3)</f>
        <v>525.989</v>
      </c>
      <c r="D396" s="29">
        <f>F396</f>
        <v>539.32</v>
      </c>
      <c r="E396" s="29">
        <f>F396</f>
        <v>539.32</v>
      </c>
      <c r="F396" s="29">
        <f>ROUND(539.32,3)</f>
        <v>539.32</v>
      </c>
      <c r="G396" s="25"/>
      <c r="H396" s="26"/>
    </row>
    <row r="397" spans="1:8" ht="12.75" customHeight="1">
      <c r="A397" s="23">
        <v>43041</v>
      </c>
      <c r="B397" s="23"/>
      <c r="C397" s="29">
        <f>ROUND(525.989,3)</f>
        <v>525.989</v>
      </c>
      <c r="D397" s="29">
        <f>F397</f>
        <v>549.884</v>
      </c>
      <c r="E397" s="29">
        <f>F397</f>
        <v>549.884</v>
      </c>
      <c r="F397" s="29">
        <f>ROUND(549.884,3)</f>
        <v>549.884</v>
      </c>
      <c r="G397" s="25"/>
      <c r="H397" s="26"/>
    </row>
    <row r="398" spans="1:8" ht="12.75" customHeight="1">
      <c r="A398" s="23">
        <v>43132</v>
      </c>
      <c r="B398" s="23"/>
      <c r="C398" s="29">
        <f>ROUND(525.989,3)</f>
        <v>525.989</v>
      </c>
      <c r="D398" s="29">
        <f>F398</f>
        <v>560.84</v>
      </c>
      <c r="E398" s="29">
        <f>F398</f>
        <v>560.84</v>
      </c>
      <c r="F398" s="29">
        <f>ROUND(560.84,3)</f>
        <v>560.84</v>
      </c>
      <c r="G398" s="25"/>
      <c r="H398" s="26"/>
    </row>
    <row r="399" spans="1:8" ht="12.75" customHeight="1">
      <c r="A399" s="23" t="s">
        <v>86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42859</v>
      </c>
      <c r="B400" s="23"/>
      <c r="C400" s="29">
        <f>ROUND(601.32,3)</f>
        <v>601.32</v>
      </c>
      <c r="D400" s="29">
        <f>F400</f>
        <v>605.013</v>
      </c>
      <c r="E400" s="29">
        <f>F400</f>
        <v>605.013</v>
      </c>
      <c r="F400" s="29">
        <f>ROUND(605.013,3)</f>
        <v>605.013</v>
      </c>
      <c r="G400" s="25"/>
      <c r="H400" s="26"/>
    </row>
    <row r="401" spans="1:8" ht="12.75" customHeight="1">
      <c r="A401" s="23">
        <v>42950</v>
      </c>
      <c r="B401" s="23"/>
      <c r="C401" s="29">
        <f>ROUND(601.32,3)</f>
        <v>601.32</v>
      </c>
      <c r="D401" s="29">
        <f>F401</f>
        <v>616.56</v>
      </c>
      <c r="E401" s="29">
        <f>F401</f>
        <v>616.56</v>
      </c>
      <c r="F401" s="29">
        <f>ROUND(616.56,3)</f>
        <v>616.56</v>
      </c>
      <c r="G401" s="25"/>
      <c r="H401" s="26"/>
    </row>
    <row r="402" spans="1:8" ht="12.75" customHeight="1">
      <c r="A402" s="23">
        <v>43041</v>
      </c>
      <c r="B402" s="23"/>
      <c r="C402" s="29">
        <f>ROUND(601.32,3)</f>
        <v>601.32</v>
      </c>
      <c r="D402" s="29">
        <f>F402</f>
        <v>628.637</v>
      </c>
      <c r="E402" s="29">
        <f>F402</f>
        <v>628.637</v>
      </c>
      <c r="F402" s="29">
        <f>ROUND(628.637,3)</f>
        <v>628.637</v>
      </c>
      <c r="G402" s="25"/>
      <c r="H402" s="26"/>
    </row>
    <row r="403" spans="1:8" ht="12.75" customHeight="1">
      <c r="A403" s="23">
        <v>43132</v>
      </c>
      <c r="B403" s="23"/>
      <c r="C403" s="29">
        <f>ROUND(601.32,3)</f>
        <v>601.32</v>
      </c>
      <c r="D403" s="29">
        <f>F403</f>
        <v>641.162</v>
      </c>
      <c r="E403" s="29">
        <f>F403</f>
        <v>641.162</v>
      </c>
      <c r="F403" s="29">
        <f>ROUND(641.162,3)</f>
        <v>641.162</v>
      </c>
      <c r="G403" s="25"/>
      <c r="H403" s="26"/>
    </row>
    <row r="404" spans="1:8" ht="12.75" customHeight="1">
      <c r="A404" s="23" t="s">
        <v>87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42859</v>
      </c>
      <c r="B405" s="23"/>
      <c r="C405" s="29">
        <f>ROUND(544.463,3)</f>
        <v>544.463</v>
      </c>
      <c r="D405" s="29">
        <f>F405</f>
        <v>547.807</v>
      </c>
      <c r="E405" s="29">
        <f>F405</f>
        <v>547.807</v>
      </c>
      <c r="F405" s="29">
        <f>ROUND(547.807,3)</f>
        <v>547.807</v>
      </c>
      <c r="G405" s="25"/>
      <c r="H405" s="26"/>
    </row>
    <row r="406" spans="1:8" ht="12.75" customHeight="1">
      <c r="A406" s="23">
        <v>42950</v>
      </c>
      <c r="B406" s="23"/>
      <c r="C406" s="29">
        <f>ROUND(544.463,3)</f>
        <v>544.463</v>
      </c>
      <c r="D406" s="29">
        <f>F406</f>
        <v>558.262</v>
      </c>
      <c r="E406" s="29">
        <f>F406</f>
        <v>558.262</v>
      </c>
      <c r="F406" s="29">
        <f>ROUND(558.262,3)</f>
        <v>558.262</v>
      </c>
      <c r="G406" s="25"/>
      <c r="H406" s="26"/>
    </row>
    <row r="407" spans="1:8" ht="12.75" customHeight="1">
      <c r="A407" s="23">
        <v>43041</v>
      </c>
      <c r="B407" s="23"/>
      <c r="C407" s="29">
        <f>ROUND(544.463,3)</f>
        <v>544.463</v>
      </c>
      <c r="D407" s="29">
        <f>F407</f>
        <v>569.197</v>
      </c>
      <c r="E407" s="29">
        <f>F407</f>
        <v>569.197</v>
      </c>
      <c r="F407" s="29">
        <f>ROUND(569.197,3)</f>
        <v>569.197</v>
      </c>
      <c r="G407" s="25"/>
      <c r="H407" s="26"/>
    </row>
    <row r="408" spans="1:8" ht="12.75" customHeight="1">
      <c r="A408" s="23">
        <v>43132</v>
      </c>
      <c r="B408" s="23"/>
      <c r="C408" s="29">
        <f>ROUND(544.463,3)</f>
        <v>544.463</v>
      </c>
      <c r="D408" s="29">
        <f>F408</f>
        <v>580.538</v>
      </c>
      <c r="E408" s="29">
        <f>F408</f>
        <v>580.538</v>
      </c>
      <c r="F408" s="29">
        <f>ROUND(580.538,3)</f>
        <v>580.538</v>
      </c>
      <c r="G408" s="25"/>
      <c r="H408" s="26"/>
    </row>
    <row r="409" spans="1:8" ht="12.75" customHeight="1">
      <c r="A409" s="23" t="s">
        <v>88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42859</v>
      </c>
      <c r="B410" s="23"/>
      <c r="C410" s="29">
        <f>ROUND(244.141683229297,3)</f>
        <v>244.142</v>
      </c>
      <c r="D410" s="29">
        <f>F410</f>
        <v>245.661</v>
      </c>
      <c r="E410" s="29">
        <f>F410</f>
        <v>245.661</v>
      </c>
      <c r="F410" s="29">
        <f>ROUND(245.661,3)</f>
        <v>245.661</v>
      </c>
      <c r="G410" s="25"/>
      <c r="H410" s="26"/>
    </row>
    <row r="411" spans="1:8" ht="12.75" customHeight="1">
      <c r="A411" s="23">
        <v>42950</v>
      </c>
      <c r="B411" s="23"/>
      <c r="C411" s="29">
        <f>ROUND(244.141683229297,3)</f>
        <v>244.142</v>
      </c>
      <c r="D411" s="29">
        <f>F411</f>
        <v>250.394</v>
      </c>
      <c r="E411" s="29">
        <f>F411</f>
        <v>250.394</v>
      </c>
      <c r="F411" s="29">
        <f>ROUND(250.394,3)</f>
        <v>250.394</v>
      </c>
      <c r="G411" s="25"/>
      <c r="H411" s="26"/>
    </row>
    <row r="412" spans="1:8" ht="12.75" customHeight="1">
      <c r="A412" s="23">
        <v>43041</v>
      </c>
      <c r="B412" s="23"/>
      <c r="C412" s="29">
        <f>ROUND(244.141683229297,3)</f>
        <v>244.142</v>
      </c>
      <c r="D412" s="29">
        <f>F412</f>
        <v>255.357</v>
      </c>
      <c r="E412" s="29">
        <f>F412</f>
        <v>255.357</v>
      </c>
      <c r="F412" s="29">
        <f>ROUND(255.357,3)</f>
        <v>255.357</v>
      </c>
      <c r="G412" s="25"/>
      <c r="H412" s="26"/>
    </row>
    <row r="413" spans="1:8" ht="12.75" customHeight="1">
      <c r="A413" s="23">
        <v>43132</v>
      </c>
      <c r="B413" s="23"/>
      <c r="C413" s="29">
        <f>ROUND(244.141683229297,3)</f>
        <v>244.142</v>
      </c>
      <c r="D413" s="29">
        <f>F413</f>
        <v>260.515</v>
      </c>
      <c r="E413" s="29">
        <f>F413</f>
        <v>260.515</v>
      </c>
      <c r="F413" s="29">
        <f>ROUND(260.515,3)</f>
        <v>260.515</v>
      </c>
      <c r="G413" s="25"/>
      <c r="H413" s="26"/>
    </row>
    <row r="414" spans="1:8" ht="12.75" customHeight="1">
      <c r="A414" s="23" t="s">
        <v>89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42859</v>
      </c>
      <c r="B415" s="23"/>
      <c r="C415" s="29">
        <f>ROUND(675.731,3)</f>
        <v>675.731</v>
      </c>
      <c r="D415" s="29">
        <f>F415</f>
        <v>682.718</v>
      </c>
      <c r="E415" s="29">
        <f>F415</f>
        <v>682.718</v>
      </c>
      <c r="F415" s="29">
        <f>ROUND(682.718,3)</f>
        <v>682.718</v>
      </c>
      <c r="G415" s="25"/>
      <c r="H415" s="26"/>
    </row>
    <row r="416" spans="1:8" ht="12.75" customHeight="1">
      <c r="A416" s="23">
        <v>42950</v>
      </c>
      <c r="B416" s="23"/>
      <c r="C416" s="29">
        <f>ROUND(675.731,3)</f>
        <v>675.731</v>
      </c>
      <c r="D416" s="29">
        <f>F416</f>
        <v>695.694</v>
      </c>
      <c r="E416" s="29">
        <f>F416</f>
        <v>695.694</v>
      </c>
      <c r="F416" s="29">
        <f>ROUND(695.694,3)</f>
        <v>695.694</v>
      </c>
      <c r="G416" s="25"/>
      <c r="H416" s="26"/>
    </row>
    <row r="417" spans="1:8" ht="12.75" customHeight="1">
      <c r="A417" s="23">
        <v>43041</v>
      </c>
      <c r="B417" s="23"/>
      <c r="C417" s="29">
        <f>ROUND(675.731,3)</f>
        <v>675.731</v>
      </c>
      <c r="D417" s="29">
        <f>F417</f>
        <v>709.665</v>
      </c>
      <c r="E417" s="29">
        <f>F417</f>
        <v>709.665</v>
      </c>
      <c r="F417" s="29">
        <f>ROUND(709.665,3)</f>
        <v>709.665</v>
      </c>
      <c r="G417" s="25"/>
      <c r="H417" s="26"/>
    </row>
    <row r="418" spans="1:8" ht="12.75" customHeight="1">
      <c r="A418" s="23">
        <v>43132</v>
      </c>
      <c r="B418" s="23"/>
      <c r="C418" s="29">
        <f>ROUND(675.731,3)</f>
        <v>675.731</v>
      </c>
      <c r="D418" s="29">
        <f>F418</f>
        <v>724.173</v>
      </c>
      <c r="E418" s="29">
        <f>F418</f>
        <v>724.173</v>
      </c>
      <c r="F418" s="29">
        <f>ROUND(724.173,3)</f>
        <v>724.173</v>
      </c>
      <c r="G418" s="25"/>
      <c r="H418" s="26"/>
    </row>
    <row r="419" spans="1:8" ht="12.75" customHeight="1">
      <c r="A419" s="23" t="s">
        <v>90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42905</v>
      </c>
      <c r="B420" s="23"/>
      <c r="C420" s="25">
        <f>ROUND(22738.83,2)</f>
        <v>22738.83</v>
      </c>
      <c r="D420" s="25">
        <f>F420</f>
        <v>23035.95</v>
      </c>
      <c r="E420" s="25">
        <f>F420</f>
        <v>23035.95</v>
      </c>
      <c r="F420" s="25">
        <f>ROUND(23035.95,2)</f>
        <v>23035.95</v>
      </c>
      <c r="G420" s="25"/>
      <c r="H420" s="26"/>
    </row>
    <row r="421" spans="1:8" ht="12.75" customHeight="1">
      <c r="A421" s="23">
        <v>42996</v>
      </c>
      <c r="B421" s="23"/>
      <c r="C421" s="25">
        <f>ROUND(22738.83,2)</f>
        <v>22738.83</v>
      </c>
      <c r="D421" s="25">
        <f>F421</f>
        <v>23415.01</v>
      </c>
      <c r="E421" s="25">
        <f>F421</f>
        <v>23415.01</v>
      </c>
      <c r="F421" s="25">
        <f>ROUND(23415.01,2)</f>
        <v>23415.01</v>
      </c>
      <c r="G421" s="25"/>
      <c r="H421" s="26"/>
    </row>
    <row r="422" spans="1:8" ht="12.75" customHeight="1">
      <c r="A422" s="23">
        <v>43087</v>
      </c>
      <c r="B422" s="23"/>
      <c r="C422" s="25">
        <f>ROUND(22738.83,2)</f>
        <v>22738.83</v>
      </c>
      <c r="D422" s="25">
        <f>F422</f>
        <v>23800.61</v>
      </c>
      <c r="E422" s="25">
        <f>F422</f>
        <v>23800.61</v>
      </c>
      <c r="F422" s="25">
        <f>ROUND(23800.61,2)</f>
        <v>23800.61</v>
      </c>
      <c r="G422" s="25"/>
      <c r="H422" s="26"/>
    </row>
    <row r="423" spans="1:8" ht="12.75" customHeight="1">
      <c r="A423" s="23" t="s">
        <v>91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42844</v>
      </c>
      <c r="B424" s="23"/>
      <c r="C424" s="29">
        <f>ROUND(7.375,3)</f>
        <v>7.375</v>
      </c>
      <c r="D424" s="29">
        <f>ROUND(7.38,3)</f>
        <v>7.38</v>
      </c>
      <c r="E424" s="29">
        <f>ROUND(7.28,3)</f>
        <v>7.28</v>
      </c>
      <c r="F424" s="29">
        <f>ROUND(7.33,3)</f>
        <v>7.33</v>
      </c>
      <c r="G424" s="25"/>
      <c r="H424" s="26"/>
    </row>
    <row r="425" spans="1:8" ht="12.75" customHeight="1">
      <c r="A425" s="23">
        <v>42872</v>
      </c>
      <c r="B425" s="23"/>
      <c r="C425" s="29">
        <f>ROUND(7.375,3)</f>
        <v>7.375</v>
      </c>
      <c r="D425" s="29">
        <f>ROUND(7.37,3)</f>
        <v>7.37</v>
      </c>
      <c r="E425" s="29">
        <f>ROUND(7.27,3)</f>
        <v>7.27</v>
      </c>
      <c r="F425" s="29">
        <f>ROUND(7.32,3)</f>
        <v>7.32</v>
      </c>
      <c r="G425" s="25"/>
      <c r="H425" s="26"/>
    </row>
    <row r="426" spans="1:8" ht="12.75" customHeight="1">
      <c r="A426" s="23">
        <v>42907</v>
      </c>
      <c r="B426" s="23"/>
      <c r="C426" s="29">
        <f>ROUND(7.375,3)</f>
        <v>7.375</v>
      </c>
      <c r="D426" s="29">
        <f>ROUND(7.37,3)</f>
        <v>7.37</v>
      </c>
      <c r="E426" s="29">
        <f>ROUND(7.27,3)</f>
        <v>7.27</v>
      </c>
      <c r="F426" s="29">
        <f>ROUND(7.32,3)</f>
        <v>7.32</v>
      </c>
      <c r="G426" s="25"/>
      <c r="H426" s="26"/>
    </row>
    <row r="427" spans="1:8" ht="12.75" customHeight="1">
      <c r="A427" s="23">
        <v>42935</v>
      </c>
      <c r="B427" s="23"/>
      <c r="C427" s="29">
        <f>ROUND(7.375,3)</f>
        <v>7.375</v>
      </c>
      <c r="D427" s="29">
        <f>ROUND(7.37,3)</f>
        <v>7.37</v>
      </c>
      <c r="E427" s="29">
        <f>ROUND(7.27,3)</f>
        <v>7.27</v>
      </c>
      <c r="F427" s="29">
        <f>ROUND(7.32,3)</f>
        <v>7.32</v>
      </c>
      <c r="G427" s="25"/>
      <c r="H427" s="26"/>
    </row>
    <row r="428" spans="1:8" ht="12.75" customHeight="1">
      <c r="A428" s="23">
        <v>42963</v>
      </c>
      <c r="B428" s="23"/>
      <c r="C428" s="29">
        <f>ROUND(7.375,3)</f>
        <v>7.375</v>
      </c>
      <c r="D428" s="29">
        <f>ROUND(7.37,3)</f>
        <v>7.37</v>
      </c>
      <c r="E428" s="29">
        <f>ROUND(7.27,3)</f>
        <v>7.27</v>
      </c>
      <c r="F428" s="29">
        <f>ROUND(7.32,3)</f>
        <v>7.32</v>
      </c>
      <c r="G428" s="25"/>
      <c r="H428" s="26"/>
    </row>
    <row r="429" spans="1:8" ht="12.75" customHeight="1">
      <c r="A429" s="23">
        <v>42998</v>
      </c>
      <c r="B429" s="23"/>
      <c r="C429" s="29">
        <f>ROUND(7.375,3)</f>
        <v>7.375</v>
      </c>
      <c r="D429" s="29">
        <f>ROUND(7.36,3)</f>
        <v>7.36</v>
      </c>
      <c r="E429" s="29">
        <f>ROUND(7.26,3)</f>
        <v>7.26</v>
      </c>
      <c r="F429" s="29">
        <f>ROUND(7.31,3)</f>
        <v>7.31</v>
      </c>
      <c r="G429" s="25"/>
      <c r="H429" s="26"/>
    </row>
    <row r="430" spans="1:8" ht="12.75" customHeight="1">
      <c r="A430" s="23">
        <v>43089</v>
      </c>
      <c r="B430" s="23"/>
      <c r="C430" s="29">
        <f>ROUND(7.375,3)</f>
        <v>7.375</v>
      </c>
      <c r="D430" s="29">
        <f>ROUND(7.35,3)</f>
        <v>7.35</v>
      </c>
      <c r="E430" s="29">
        <f>ROUND(7.25,3)</f>
        <v>7.25</v>
      </c>
      <c r="F430" s="29">
        <f>ROUND(7.3,3)</f>
        <v>7.3</v>
      </c>
      <c r="G430" s="25"/>
      <c r="H430" s="26"/>
    </row>
    <row r="431" spans="1:8" ht="12.75" customHeight="1">
      <c r="A431" s="23">
        <v>43179</v>
      </c>
      <c r="B431" s="23"/>
      <c r="C431" s="29">
        <f>ROUND(7.375,3)</f>
        <v>7.375</v>
      </c>
      <c r="D431" s="29">
        <f>ROUND(7.31,3)</f>
        <v>7.31</v>
      </c>
      <c r="E431" s="29">
        <f>ROUND(7.21,3)</f>
        <v>7.21</v>
      </c>
      <c r="F431" s="29">
        <f>ROUND(7.26,3)</f>
        <v>7.26</v>
      </c>
      <c r="G431" s="25"/>
      <c r="H431" s="26"/>
    </row>
    <row r="432" spans="1:8" ht="12.75" customHeight="1">
      <c r="A432" s="23">
        <v>43269</v>
      </c>
      <c r="B432" s="23"/>
      <c r="C432" s="29">
        <f>ROUND(7.375,3)</f>
        <v>7.375</v>
      </c>
      <c r="D432" s="29">
        <f>ROUND(7.51,3)</f>
        <v>7.51</v>
      </c>
      <c r="E432" s="29">
        <f>ROUND(7.41,3)</f>
        <v>7.41</v>
      </c>
      <c r="F432" s="29">
        <f>ROUND(7.46,3)</f>
        <v>7.46</v>
      </c>
      <c r="G432" s="25"/>
      <c r="H432" s="26"/>
    </row>
    <row r="433" spans="1:8" ht="12.75" customHeight="1">
      <c r="A433" s="23">
        <v>43271</v>
      </c>
      <c r="B433" s="23"/>
      <c r="C433" s="29">
        <f>ROUND(7.375,3)</f>
        <v>7.375</v>
      </c>
      <c r="D433" s="29">
        <f>ROUND(7.3,3)</f>
        <v>7.3</v>
      </c>
      <c r="E433" s="29">
        <f>ROUND(7.2,3)</f>
        <v>7.2</v>
      </c>
      <c r="F433" s="29">
        <f>ROUND(7.25,3)</f>
        <v>7.25</v>
      </c>
      <c r="G433" s="25"/>
      <c r="H433" s="26"/>
    </row>
    <row r="434" spans="1:8" ht="12.75" customHeight="1">
      <c r="A434" s="23">
        <v>43362</v>
      </c>
      <c r="B434" s="23"/>
      <c r="C434" s="29">
        <f>ROUND(7.375,3)</f>
        <v>7.375</v>
      </c>
      <c r="D434" s="29">
        <f>ROUND(7.31,3)</f>
        <v>7.31</v>
      </c>
      <c r="E434" s="29">
        <f>ROUND(7.21,3)</f>
        <v>7.21</v>
      </c>
      <c r="F434" s="29">
        <f>ROUND(7.26,3)</f>
        <v>7.26</v>
      </c>
      <c r="G434" s="25"/>
      <c r="H434" s="26"/>
    </row>
    <row r="435" spans="1:8" ht="12.75" customHeight="1">
      <c r="A435" s="23">
        <v>43453</v>
      </c>
      <c r="B435" s="23"/>
      <c r="C435" s="29">
        <f>ROUND(7.375,3)</f>
        <v>7.375</v>
      </c>
      <c r="D435" s="29">
        <f>ROUND(7.35,3)</f>
        <v>7.35</v>
      </c>
      <c r="E435" s="29">
        <f>ROUND(7.25,3)</f>
        <v>7.25</v>
      </c>
      <c r="F435" s="29">
        <f>ROUND(7.3,3)</f>
        <v>7.3</v>
      </c>
      <c r="G435" s="25"/>
      <c r="H435" s="26"/>
    </row>
    <row r="436" spans="1:8" ht="12.75" customHeight="1">
      <c r="A436" s="23">
        <v>43544</v>
      </c>
      <c r="B436" s="23"/>
      <c r="C436" s="29">
        <f>ROUND(7.375,3)</f>
        <v>7.375</v>
      </c>
      <c r="D436" s="29">
        <f>ROUND(7.39,3)</f>
        <v>7.39</v>
      </c>
      <c r="E436" s="29">
        <f>ROUND(7.29,3)</f>
        <v>7.29</v>
      </c>
      <c r="F436" s="29">
        <f>ROUND(7.34,3)</f>
        <v>7.34</v>
      </c>
      <c r="G436" s="25"/>
      <c r="H436" s="26"/>
    </row>
    <row r="437" spans="1:8" ht="12.75" customHeight="1">
      <c r="A437" s="23" t="s">
        <v>92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42859</v>
      </c>
      <c r="B438" s="23"/>
      <c r="C438" s="29">
        <f>ROUND(542.571,3)</f>
        <v>542.571</v>
      </c>
      <c r="D438" s="29">
        <f>F438</f>
        <v>545.903</v>
      </c>
      <c r="E438" s="29">
        <f>F438</f>
        <v>545.903</v>
      </c>
      <c r="F438" s="29">
        <f>ROUND(545.903,3)</f>
        <v>545.903</v>
      </c>
      <c r="G438" s="25"/>
      <c r="H438" s="26"/>
    </row>
    <row r="439" spans="1:8" ht="12.75" customHeight="1">
      <c r="A439" s="23">
        <v>42950</v>
      </c>
      <c r="B439" s="23"/>
      <c r="C439" s="29">
        <f>ROUND(542.571,3)</f>
        <v>542.571</v>
      </c>
      <c r="D439" s="29">
        <f>F439</f>
        <v>556.322</v>
      </c>
      <c r="E439" s="29">
        <f>F439</f>
        <v>556.322</v>
      </c>
      <c r="F439" s="29">
        <f>ROUND(556.322,3)</f>
        <v>556.322</v>
      </c>
      <c r="G439" s="25"/>
      <c r="H439" s="26"/>
    </row>
    <row r="440" spans="1:8" ht="12.75" customHeight="1">
      <c r="A440" s="23">
        <v>43041</v>
      </c>
      <c r="B440" s="23"/>
      <c r="C440" s="29">
        <f>ROUND(542.571,3)</f>
        <v>542.571</v>
      </c>
      <c r="D440" s="29">
        <f>F440</f>
        <v>567.219</v>
      </c>
      <c r="E440" s="29">
        <f>F440</f>
        <v>567.219</v>
      </c>
      <c r="F440" s="29">
        <f>ROUND(567.219,3)</f>
        <v>567.219</v>
      </c>
      <c r="G440" s="25"/>
      <c r="H440" s="26"/>
    </row>
    <row r="441" spans="1:8" ht="12.75" customHeight="1">
      <c r="A441" s="23">
        <v>43132</v>
      </c>
      <c r="B441" s="23"/>
      <c r="C441" s="29">
        <f>ROUND(542.571,3)</f>
        <v>542.571</v>
      </c>
      <c r="D441" s="29">
        <f>F441</f>
        <v>578.52</v>
      </c>
      <c r="E441" s="29">
        <f>F441</f>
        <v>578.52</v>
      </c>
      <c r="F441" s="29">
        <f>ROUND(578.52,3)</f>
        <v>578.52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42901</v>
      </c>
      <c r="B443" s="23"/>
      <c r="C443" s="24">
        <f>ROUND(100.155560672707,5)</f>
        <v>100.15556</v>
      </c>
      <c r="D443" s="24">
        <f>F443</f>
        <v>99.60707</v>
      </c>
      <c r="E443" s="24">
        <f>F443</f>
        <v>99.60707</v>
      </c>
      <c r="F443" s="24">
        <f>ROUND(99.6070681400215,5)</f>
        <v>99.60707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42999</v>
      </c>
      <c r="B445" s="23"/>
      <c r="C445" s="24">
        <f>ROUND(100.155560672707,5)</f>
        <v>100.15556</v>
      </c>
      <c r="D445" s="24">
        <f>F445</f>
        <v>99.62717</v>
      </c>
      <c r="E445" s="24">
        <f>F445</f>
        <v>99.62717</v>
      </c>
      <c r="F445" s="24">
        <f>ROUND(99.6271671586376,5)</f>
        <v>99.62717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43090</v>
      </c>
      <c r="B447" s="23"/>
      <c r="C447" s="24">
        <f>ROUND(100.155560672707,5)</f>
        <v>100.15556</v>
      </c>
      <c r="D447" s="24">
        <f>F447</f>
        <v>99.87565</v>
      </c>
      <c r="E447" s="24">
        <f>F447</f>
        <v>99.87565</v>
      </c>
      <c r="F447" s="24">
        <f>ROUND(99.8756472047714,5)</f>
        <v>99.87565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43174</v>
      </c>
      <c r="B449" s="23"/>
      <c r="C449" s="24">
        <f>ROUND(100.155560672707,5)</f>
        <v>100.15556</v>
      </c>
      <c r="D449" s="24">
        <f>F449</f>
        <v>99.89338</v>
      </c>
      <c r="E449" s="24">
        <f>F449</f>
        <v>99.89338</v>
      </c>
      <c r="F449" s="24">
        <f>ROUND(99.8933831578706,5)</f>
        <v>99.89338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43272</v>
      </c>
      <c r="B451" s="23"/>
      <c r="C451" s="24">
        <f>ROUND(100.155560672707,5)</f>
        <v>100.15556</v>
      </c>
      <c r="D451" s="24">
        <f>F451</f>
        <v>100.15556</v>
      </c>
      <c r="E451" s="24">
        <f>F451</f>
        <v>100.15556</v>
      </c>
      <c r="F451" s="24">
        <f>ROUND(100.155560672707,5)</f>
        <v>100.15556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ROUND(100.411775220626,5)</f>
        <v>100.41178</v>
      </c>
      <c r="D453" s="24">
        <f>F453</f>
        <v>99.90218</v>
      </c>
      <c r="E453" s="24">
        <f>F453</f>
        <v>99.90218</v>
      </c>
      <c r="F453" s="24">
        <f>ROUND(99.902178650766,5)</f>
        <v>99.90218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ROUND(100.411775220626,5)</f>
        <v>100.41178</v>
      </c>
      <c r="D455" s="24">
        <f>F455</f>
        <v>99.17554</v>
      </c>
      <c r="E455" s="24">
        <f>F455</f>
        <v>99.17554</v>
      </c>
      <c r="F455" s="24">
        <f>ROUND(99.1755383584692,5)</f>
        <v>99.17554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ROUND(100.411775220626,5)</f>
        <v>100.41178</v>
      </c>
      <c r="D457" s="24">
        <f>F457</f>
        <v>98.84135</v>
      </c>
      <c r="E457" s="24">
        <f>F457</f>
        <v>98.84135</v>
      </c>
      <c r="F457" s="24">
        <f>ROUND(98.8413519600427,5)</f>
        <v>98.84135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ROUND(100.411775220626,5)</f>
        <v>100.41178</v>
      </c>
      <c r="D459" s="24">
        <f>F459</f>
        <v>98.89286</v>
      </c>
      <c r="E459" s="24">
        <f>F459</f>
        <v>98.89286</v>
      </c>
      <c r="F459" s="24">
        <f>ROUND(98.8928565462504,5)</f>
        <v>98.89286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43455</v>
      </c>
      <c r="B461" s="23"/>
      <c r="C461" s="25">
        <f>ROUND(100.411775220626,2)</f>
        <v>100.41</v>
      </c>
      <c r="D461" s="25">
        <f>F461</f>
        <v>99.38</v>
      </c>
      <c r="E461" s="25">
        <f>F461</f>
        <v>99.38</v>
      </c>
      <c r="F461" s="25">
        <f>ROUND(99.3849931113496,2)</f>
        <v>99.38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43539</v>
      </c>
      <c r="B463" s="23"/>
      <c r="C463" s="24">
        <f>ROUND(100.411775220626,5)</f>
        <v>100.41178</v>
      </c>
      <c r="D463" s="24">
        <f>F463</f>
        <v>99.89311</v>
      </c>
      <c r="E463" s="24">
        <f>F463</f>
        <v>99.89311</v>
      </c>
      <c r="F463" s="24">
        <f>ROUND(99.8931082528361,5)</f>
        <v>99.89311</v>
      </c>
      <c r="G463" s="25"/>
      <c r="H463" s="26"/>
    </row>
    <row r="464" spans="1:8" ht="12.75" customHeight="1">
      <c r="A464" s="23" t="s">
        <v>104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43637</v>
      </c>
      <c r="B465" s="23"/>
      <c r="C465" s="24">
        <f>ROUND(100.411775220626,5)</f>
        <v>100.41178</v>
      </c>
      <c r="D465" s="24">
        <f>F465</f>
        <v>100.41178</v>
      </c>
      <c r="E465" s="24">
        <f>F465</f>
        <v>100.41178</v>
      </c>
      <c r="F465" s="24">
        <f>ROUND(100.411775220626,5)</f>
        <v>100.41178</v>
      </c>
      <c r="G465" s="25"/>
      <c r="H465" s="26"/>
    </row>
    <row r="466" spans="1:8" ht="12.75" customHeight="1">
      <c r="A466" s="23" t="s">
        <v>105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44182</v>
      </c>
      <c r="B467" s="23"/>
      <c r="C467" s="24">
        <f>ROUND(100.332816850546,5)</f>
        <v>100.33282</v>
      </c>
      <c r="D467" s="24">
        <f>F467</f>
        <v>97.68365</v>
      </c>
      <c r="E467" s="24">
        <f>F467</f>
        <v>97.68365</v>
      </c>
      <c r="F467" s="24">
        <f>ROUND(97.6836456905724,5)</f>
        <v>97.68365</v>
      </c>
      <c r="G467" s="25"/>
      <c r="H467" s="26"/>
    </row>
    <row r="468" spans="1:8" ht="12.75" customHeight="1">
      <c r="A468" s="23" t="s">
        <v>106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44271</v>
      </c>
      <c r="B469" s="23"/>
      <c r="C469" s="24">
        <f>ROUND(100.332816850546,5)</f>
        <v>100.33282</v>
      </c>
      <c r="D469" s="24">
        <f>F469</f>
        <v>97.02097</v>
      </c>
      <c r="E469" s="24">
        <f>F469</f>
        <v>97.02097</v>
      </c>
      <c r="F469" s="24">
        <f>ROUND(97.0209693291343,5)</f>
        <v>97.02097</v>
      </c>
      <c r="G469" s="25"/>
      <c r="H469" s="26"/>
    </row>
    <row r="470" spans="1:8" ht="12.75" customHeight="1">
      <c r="A470" s="23" t="s">
        <v>107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44362</v>
      </c>
      <c r="B471" s="23"/>
      <c r="C471" s="24">
        <f>ROUND(100.332816850546,5)</f>
        <v>100.33282</v>
      </c>
      <c r="D471" s="24">
        <f>F471</f>
        <v>96.32934</v>
      </c>
      <c r="E471" s="24">
        <f>F471</f>
        <v>96.32934</v>
      </c>
      <c r="F471" s="24">
        <f>ROUND(96.3293372944381,5)</f>
        <v>96.32934</v>
      </c>
      <c r="G471" s="25"/>
      <c r="H471" s="26"/>
    </row>
    <row r="472" spans="1:8" ht="12.75" customHeight="1">
      <c r="A472" s="23" t="s">
        <v>108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44460</v>
      </c>
      <c r="B473" s="23"/>
      <c r="C473" s="24">
        <f>ROUND(100.332816850546,5)</f>
        <v>100.33282</v>
      </c>
      <c r="D473" s="24">
        <f>F473</f>
        <v>96.60825</v>
      </c>
      <c r="E473" s="24">
        <f>F473</f>
        <v>96.60825</v>
      </c>
      <c r="F473" s="24">
        <f>ROUND(96.6082457670825,5)</f>
        <v>96.60825</v>
      </c>
      <c r="G473" s="25"/>
      <c r="H473" s="26"/>
    </row>
    <row r="474" spans="1:8" ht="12.75" customHeight="1">
      <c r="A474" s="23" t="s">
        <v>109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44551</v>
      </c>
      <c r="B475" s="23"/>
      <c r="C475" s="24">
        <f>ROUND(100.332816850546,5)</f>
        <v>100.33282</v>
      </c>
      <c r="D475" s="24">
        <f>F475</f>
        <v>98.86707</v>
      </c>
      <c r="E475" s="24">
        <f>F475</f>
        <v>98.86707</v>
      </c>
      <c r="F475" s="24">
        <f>ROUND(98.8670681692975,5)</f>
        <v>98.86707</v>
      </c>
      <c r="G475" s="25"/>
      <c r="H475" s="26"/>
    </row>
    <row r="476" spans="1:8" ht="12.75" customHeight="1">
      <c r="A476" s="23" t="s">
        <v>110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44635</v>
      </c>
      <c r="B477" s="23"/>
      <c r="C477" s="24">
        <f>ROUND(100.332816850546,5)</f>
        <v>100.33282</v>
      </c>
      <c r="D477" s="24">
        <f>F477</f>
        <v>99.08066</v>
      </c>
      <c r="E477" s="24">
        <f>F477</f>
        <v>99.08066</v>
      </c>
      <c r="F477" s="24">
        <f>ROUND(99.080659027985,5)</f>
        <v>99.08066</v>
      </c>
      <c r="G477" s="25"/>
      <c r="H477" s="26"/>
    </row>
    <row r="478" spans="1:8" ht="12.75" customHeight="1">
      <c r="A478" s="23" t="s">
        <v>111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44733</v>
      </c>
      <c r="B479" s="23"/>
      <c r="C479" s="24">
        <f>ROUND(100.332816850546,5)</f>
        <v>100.33282</v>
      </c>
      <c r="D479" s="24">
        <f>F479</f>
        <v>100.33282</v>
      </c>
      <c r="E479" s="24">
        <f>F479</f>
        <v>100.33282</v>
      </c>
      <c r="F479" s="24">
        <f>ROUND(100.332816850546,5)</f>
        <v>100.33282</v>
      </c>
      <c r="G479" s="25"/>
      <c r="H479" s="26"/>
    </row>
    <row r="480" spans="1:8" ht="12.75" customHeight="1">
      <c r="A480" s="23" t="s">
        <v>112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46008</v>
      </c>
      <c r="B481" s="23"/>
      <c r="C481" s="24">
        <f>ROUND(100.202960633436,5)</f>
        <v>100.20296</v>
      </c>
      <c r="D481" s="24">
        <f>F481</f>
        <v>97.73446</v>
      </c>
      <c r="E481" s="24">
        <f>F481</f>
        <v>97.73446</v>
      </c>
      <c r="F481" s="24">
        <f>ROUND(97.7344612611296,5)</f>
        <v>97.73446</v>
      </c>
      <c r="G481" s="25"/>
      <c r="H481" s="26"/>
    </row>
    <row r="482" spans="1:8" ht="12.75" customHeight="1">
      <c r="A482" s="23" t="s">
        <v>113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46097</v>
      </c>
      <c r="B483" s="23"/>
      <c r="C483" s="24">
        <f>ROUND(100.202960633436,5)</f>
        <v>100.20296</v>
      </c>
      <c r="D483" s="24">
        <f>F483</f>
        <v>94.81347</v>
      </c>
      <c r="E483" s="24">
        <f>F483</f>
        <v>94.81347</v>
      </c>
      <c r="F483" s="24">
        <f>ROUND(94.8134723425778,5)</f>
        <v>94.81347</v>
      </c>
      <c r="G483" s="25"/>
      <c r="H483" s="26"/>
    </row>
    <row r="484" spans="1:8" ht="12.75" customHeight="1">
      <c r="A484" s="23" t="s">
        <v>114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46188</v>
      </c>
      <c r="B485" s="23"/>
      <c r="C485" s="24">
        <f>ROUND(100.202960633436,5)</f>
        <v>100.20296</v>
      </c>
      <c r="D485" s="24">
        <f>F485</f>
        <v>93.61979</v>
      </c>
      <c r="E485" s="24">
        <f>F485</f>
        <v>93.61979</v>
      </c>
      <c r="F485" s="24">
        <f>ROUND(93.6197902214818,5)</f>
        <v>93.61979</v>
      </c>
      <c r="G485" s="25"/>
      <c r="H485" s="26"/>
    </row>
    <row r="486" spans="1:8" ht="12.75" customHeight="1">
      <c r="A486" s="23" t="s">
        <v>115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46286</v>
      </c>
      <c r="B487" s="23"/>
      <c r="C487" s="24">
        <f>ROUND(100.202960633436,5)</f>
        <v>100.20296</v>
      </c>
      <c r="D487" s="24">
        <f>F487</f>
        <v>95.77504</v>
      </c>
      <c r="E487" s="24">
        <f>F487</f>
        <v>95.77504</v>
      </c>
      <c r="F487" s="24">
        <f>ROUND(95.7750424358182,5)</f>
        <v>95.77504</v>
      </c>
      <c r="G487" s="25"/>
      <c r="H487" s="26"/>
    </row>
    <row r="488" spans="1:8" ht="12.75" customHeight="1">
      <c r="A488" s="23" t="s">
        <v>116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46377</v>
      </c>
      <c r="B489" s="23"/>
      <c r="C489" s="24">
        <f>ROUND(100.202960633436,5)</f>
        <v>100.20296</v>
      </c>
      <c r="D489" s="24">
        <f>F489</f>
        <v>99.51234</v>
      </c>
      <c r="E489" s="24">
        <f>F489</f>
        <v>99.51234</v>
      </c>
      <c r="F489" s="24">
        <f>ROUND(99.5123396570531,5)</f>
        <v>99.51234</v>
      </c>
      <c r="G489" s="25"/>
      <c r="H489" s="26"/>
    </row>
    <row r="490" spans="1:8" ht="12.75" customHeight="1">
      <c r="A490" s="23" t="s">
        <v>117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46461</v>
      </c>
      <c r="B491" s="23"/>
      <c r="C491" s="24">
        <f>ROUND(100.202960633436,5)</f>
        <v>100.20296</v>
      </c>
      <c r="D491" s="24">
        <f>F491</f>
        <v>98.15453</v>
      </c>
      <c r="E491" s="24">
        <f>F491</f>
        <v>98.15453</v>
      </c>
      <c r="F491" s="24">
        <f>ROUND(98.1545272410459,5)</f>
        <v>98.15453</v>
      </c>
      <c r="G491" s="25"/>
      <c r="H491" s="26"/>
    </row>
    <row r="492" spans="1:8" ht="12.75" customHeight="1">
      <c r="A492" s="23" t="s">
        <v>118</v>
      </c>
      <c r="B492" s="23"/>
      <c r="C492" s="27"/>
      <c r="D492" s="27"/>
      <c r="E492" s="27"/>
      <c r="F492" s="27"/>
      <c r="G492" s="25"/>
      <c r="H492" s="26"/>
    </row>
    <row r="493" spans="1:8" ht="12.75" customHeight="1" thickBot="1">
      <c r="A493" s="31">
        <v>46559</v>
      </c>
      <c r="B493" s="31"/>
      <c r="C493" s="32">
        <f>ROUND(100.202960633436,5)</f>
        <v>100.20296</v>
      </c>
      <c r="D493" s="32">
        <f>F493</f>
        <v>100.20296</v>
      </c>
      <c r="E493" s="32">
        <f>F493</f>
        <v>100.20296</v>
      </c>
      <c r="F493" s="32">
        <f>ROUND(100.202960633436,5)</f>
        <v>100.20296</v>
      </c>
      <c r="G493" s="33"/>
      <c r="H493" s="34"/>
    </row>
  </sheetData>
  <sheetProtection/>
  <mergeCells count="492">
    <mergeCell ref="A490:B490"/>
    <mergeCell ref="A491:B491"/>
    <mergeCell ref="A492:B492"/>
    <mergeCell ref="A493:B493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2017-04-04T16:01:22Z</dcterms:modified>
  <cp:category/>
  <cp:version/>
  <cp:contentType/>
  <cp:contentStatus/>
</cp:coreProperties>
</file>