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'Jerry'!$A$1:$H$494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<sst xmlns="http://schemas.openxmlformats.org/spreadsheetml/2006/main" count="119" uniqueCount="119">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</sst>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3"/>
  <sheetViews>
    <sheetView tabSelected="1" zoomScaleSheetLayoutView="75" zoomScalePageLayoutView="0" workbookViewId="0" topLeftCell="A1">
      <selection activeCell="K13" sqref="K13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42830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ROUND(2.32,5)</f>
        <v>2.32</v>
      </c>
      <c r="D6" s="24">
        <f>F6</f>
        <v>2.32</v>
      </c>
      <c r="E6" s="24">
        <f>F6</f>
        <v>2.32</v>
      </c>
      <c r="F6" s="24">
        <f>ROUND(2.32,5)</f>
        <v>2.32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ROUND(2.3,5)</f>
        <v>2.3</v>
      </c>
      <c r="D8" s="24">
        <f>F8</f>
        <v>2.3</v>
      </c>
      <c r="E8" s="24">
        <f>F8</f>
        <v>2.3</v>
      </c>
      <c r="F8" s="24">
        <f>ROUND(2.3,5)</f>
        <v>2.3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ROUND(2.36,5)</f>
        <v>2.36</v>
      </c>
      <c r="D10" s="24">
        <f>F10</f>
        <v>2.36</v>
      </c>
      <c r="E10" s="24">
        <f>F10</f>
        <v>2.36</v>
      </c>
      <c r="F10" s="24">
        <f>ROUND(2.36,5)</f>
        <v>2.36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ROUND(3.04,5)</f>
        <v>3.04</v>
      </c>
      <c r="D12" s="24">
        <f>F12</f>
        <v>3.04</v>
      </c>
      <c r="E12" s="24">
        <f>F12</f>
        <v>3.04</v>
      </c>
      <c r="F12" s="24">
        <f>ROUND(3.04,5)</f>
        <v>3.04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ROUND(10.845,5)</f>
        <v>10.845</v>
      </c>
      <c r="D14" s="24">
        <f>F14</f>
        <v>10.845</v>
      </c>
      <c r="E14" s="24">
        <f>F14</f>
        <v>10.845</v>
      </c>
      <c r="F14" s="24">
        <f>ROUND(10.845,5)</f>
        <v>10.845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ROUND(8.365,5)</f>
        <v>8.365</v>
      </c>
      <c r="D16" s="24">
        <f>F16</f>
        <v>8.365</v>
      </c>
      <c r="E16" s="24">
        <f>F16</f>
        <v>8.365</v>
      </c>
      <c r="F16" s="24">
        <f>ROUND(8.365,5)</f>
        <v>8.365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ROUND(8.99,3)</f>
        <v>8.99</v>
      </c>
      <c r="D18" s="29">
        <f>F18</f>
        <v>8.99</v>
      </c>
      <c r="E18" s="29">
        <f>F18</f>
        <v>8.99</v>
      </c>
      <c r="F18" s="29">
        <f>ROUND(8.99,3)</f>
        <v>8.99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ROUND(2.35,3)</f>
        <v>2.35</v>
      </c>
      <c r="D20" s="29">
        <f>F20</f>
        <v>2.35</v>
      </c>
      <c r="E20" s="29">
        <f>F20</f>
        <v>2.35</v>
      </c>
      <c r="F20" s="29">
        <f>ROUND(2.35,3)</f>
        <v>2.35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ROUND(2.3,3)</f>
        <v>2.3</v>
      </c>
      <c r="D22" s="29">
        <f>F22</f>
        <v>2.3</v>
      </c>
      <c r="E22" s="29">
        <f>F22</f>
        <v>2.3</v>
      </c>
      <c r="F22" s="29">
        <f>ROUND(2.3,3)</f>
        <v>2.3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ROUND(7.495,3)</f>
        <v>7.495</v>
      </c>
      <c r="D24" s="29">
        <f>F24</f>
        <v>7.495</v>
      </c>
      <c r="E24" s="29">
        <f>F24</f>
        <v>7.495</v>
      </c>
      <c r="F24" s="29">
        <f>ROUND(7.495,3)</f>
        <v>7.495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ROUND(7.645,3)</f>
        <v>7.645</v>
      </c>
      <c r="D26" s="29">
        <f>F26</f>
        <v>7.645</v>
      </c>
      <c r="E26" s="29">
        <f>F26</f>
        <v>7.645</v>
      </c>
      <c r="F26" s="29">
        <f>ROUND(7.645,3)</f>
        <v>7.645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ROUND(7.815,3)</f>
        <v>7.815</v>
      </c>
      <c r="D28" s="29">
        <f>F28</f>
        <v>7.815</v>
      </c>
      <c r="E28" s="29">
        <f>F28</f>
        <v>7.815</v>
      </c>
      <c r="F28" s="29">
        <f>ROUND(7.815,3)</f>
        <v>7.815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ROUND(7.96,3)</f>
        <v>7.96</v>
      </c>
      <c r="D30" s="29">
        <f>F30</f>
        <v>7.96</v>
      </c>
      <c r="E30" s="29">
        <f>F30</f>
        <v>7.96</v>
      </c>
      <c r="F30" s="29">
        <f>ROUND(7.96,3)</f>
        <v>7.96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ROUND(9.72,3)</f>
        <v>9.72</v>
      </c>
      <c r="D32" s="29">
        <f>F32</f>
        <v>9.72</v>
      </c>
      <c r="E32" s="29">
        <f>F32</f>
        <v>9.72</v>
      </c>
      <c r="F32" s="29">
        <f>ROUND(9.72,3)</f>
        <v>9.72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ROUND(2.35,3)</f>
        <v>2.35</v>
      </c>
      <c r="D34" s="29">
        <f>F34</f>
        <v>2.35</v>
      </c>
      <c r="E34" s="29">
        <f>F34</f>
        <v>2.35</v>
      </c>
      <c r="F34" s="29">
        <f>ROUND(2.35,3)</f>
        <v>2.35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ROUND(2.34,3)</f>
        <v>2.34</v>
      </c>
      <c r="D36" s="29">
        <f>F36</f>
        <v>2.34</v>
      </c>
      <c r="E36" s="29">
        <f>F36</f>
        <v>2.34</v>
      </c>
      <c r="F36" s="29">
        <f>ROUND(2.34,3)</f>
        <v>2.34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ROUND(9.43,3)</f>
        <v>9.43</v>
      </c>
      <c r="D38" s="29">
        <f>F38</f>
        <v>9.43</v>
      </c>
      <c r="E38" s="29">
        <f>F38</f>
        <v>9.43</v>
      </c>
      <c r="F38" s="29">
        <f>ROUND(9.43,3)</f>
        <v>9.43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42859</v>
      </c>
      <c r="B40" s="23"/>
      <c r="C40" s="24">
        <f>ROUND(2.32,5)</f>
        <v>2.32</v>
      </c>
      <c r="D40" s="24">
        <f>F40</f>
        <v>127.36865</v>
      </c>
      <c r="E40" s="24">
        <f>F40</f>
        <v>127.36865</v>
      </c>
      <c r="F40" s="24">
        <f>ROUND(127.36865,5)</f>
        <v>127.36865</v>
      </c>
      <c r="G40" s="25"/>
      <c r="H40" s="26"/>
    </row>
    <row r="41" spans="1:8" ht="12.75" customHeight="1">
      <c r="A41" s="23">
        <v>42950</v>
      </c>
      <c r="B41" s="23"/>
      <c r="C41" s="24">
        <f>ROUND(2.32,5)</f>
        <v>2.32</v>
      </c>
      <c r="D41" s="24">
        <f>F41</f>
        <v>128.4881</v>
      </c>
      <c r="E41" s="24">
        <f>F41</f>
        <v>128.4881</v>
      </c>
      <c r="F41" s="24">
        <f>ROUND(128.4881,5)</f>
        <v>128.4881</v>
      </c>
      <c r="G41" s="25"/>
      <c r="H41" s="26"/>
    </row>
    <row r="42" spans="1:8" ht="12.75" customHeight="1">
      <c r="A42" s="23">
        <v>43041</v>
      </c>
      <c r="B42" s="23"/>
      <c r="C42" s="24">
        <f>ROUND(2.32,5)</f>
        <v>2.32</v>
      </c>
      <c r="D42" s="24">
        <f>F42</f>
        <v>131.03415</v>
      </c>
      <c r="E42" s="24">
        <f>F42</f>
        <v>131.03415</v>
      </c>
      <c r="F42" s="24">
        <f>ROUND(131.03415,5)</f>
        <v>131.03415</v>
      </c>
      <c r="G42" s="25"/>
      <c r="H42" s="26"/>
    </row>
    <row r="43" spans="1:8" ht="12.75" customHeight="1">
      <c r="A43" s="23">
        <v>43132</v>
      </c>
      <c r="B43" s="23"/>
      <c r="C43" s="24">
        <f>ROUND(2.32,5)</f>
        <v>2.32</v>
      </c>
      <c r="D43" s="24">
        <f>F43</f>
        <v>133.63614</v>
      </c>
      <c r="E43" s="24">
        <f>F43</f>
        <v>133.63614</v>
      </c>
      <c r="F43" s="24">
        <f>ROUND(133.63614,5)</f>
        <v>133.63614</v>
      </c>
      <c r="G43" s="25"/>
      <c r="H43" s="26"/>
    </row>
    <row r="44" spans="1:8" ht="12.75" customHeight="1">
      <c r="A44" s="23">
        <v>43223</v>
      </c>
      <c r="B44" s="23"/>
      <c r="C44" s="24">
        <f>ROUND(2.32,5)</f>
        <v>2.32</v>
      </c>
      <c r="D44" s="24">
        <f>F44</f>
        <v>136.25723</v>
      </c>
      <c r="E44" s="24">
        <f>F44</f>
        <v>136.25723</v>
      </c>
      <c r="F44" s="24">
        <f>ROUND(136.25723,5)</f>
        <v>136.25723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42859</v>
      </c>
      <c r="B46" s="23"/>
      <c r="C46" s="24">
        <f>ROUND(98.48567,5)</f>
        <v>98.48567</v>
      </c>
      <c r="D46" s="24">
        <f>F46</f>
        <v>99.07791</v>
      </c>
      <c r="E46" s="24">
        <f>F46</f>
        <v>99.07791</v>
      </c>
      <c r="F46" s="24">
        <f>ROUND(99.07791,5)</f>
        <v>99.07791</v>
      </c>
      <c r="G46" s="25"/>
      <c r="H46" s="26"/>
    </row>
    <row r="47" spans="1:8" ht="12.75" customHeight="1">
      <c r="A47" s="23">
        <v>42950</v>
      </c>
      <c r="B47" s="23"/>
      <c r="C47" s="24">
        <f>ROUND(98.48567,5)</f>
        <v>98.48567</v>
      </c>
      <c r="D47" s="24">
        <f>F47</f>
        <v>100.98664</v>
      </c>
      <c r="E47" s="24">
        <f>F47</f>
        <v>100.98664</v>
      </c>
      <c r="F47" s="24">
        <f>ROUND(100.98664,5)</f>
        <v>100.98664</v>
      </c>
      <c r="G47" s="25"/>
      <c r="H47" s="26"/>
    </row>
    <row r="48" spans="1:8" ht="12.75" customHeight="1">
      <c r="A48" s="23">
        <v>43041</v>
      </c>
      <c r="B48" s="23"/>
      <c r="C48" s="24">
        <f>ROUND(98.48567,5)</f>
        <v>98.48567</v>
      </c>
      <c r="D48" s="24">
        <f>F48</f>
        <v>101.97522</v>
      </c>
      <c r="E48" s="24">
        <f>F48</f>
        <v>101.97522</v>
      </c>
      <c r="F48" s="24">
        <f>ROUND(101.97522,5)</f>
        <v>101.97522</v>
      </c>
      <c r="G48" s="25"/>
      <c r="H48" s="26"/>
    </row>
    <row r="49" spans="1:8" ht="12.75" customHeight="1">
      <c r="A49" s="23">
        <v>43132</v>
      </c>
      <c r="B49" s="23"/>
      <c r="C49" s="24">
        <f>ROUND(98.48567,5)</f>
        <v>98.48567</v>
      </c>
      <c r="D49" s="24">
        <f>F49</f>
        <v>104.03412</v>
      </c>
      <c r="E49" s="24">
        <f>F49</f>
        <v>104.03412</v>
      </c>
      <c r="F49" s="24">
        <f>ROUND(104.03412,5)</f>
        <v>104.03412</v>
      </c>
      <c r="G49" s="25"/>
      <c r="H49" s="26"/>
    </row>
    <row r="50" spans="1:8" ht="12.75" customHeight="1">
      <c r="A50" s="23">
        <v>43223</v>
      </c>
      <c r="B50" s="23"/>
      <c r="C50" s="24">
        <f>ROUND(98.48567,5)</f>
        <v>98.48567</v>
      </c>
      <c r="D50" s="24">
        <f>F50</f>
        <v>106.0745</v>
      </c>
      <c r="E50" s="24">
        <f>F50</f>
        <v>106.0745</v>
      </c>
      <c r="F50" s="24">
        <f>ROUND(106.0745,5)</f>
        <v>106.0745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42859</v>
      </c>
      <c r="B52" s="23"/>
      <c r="C52" s="24">
        <f>ROUND(9.385,5)</f>
        <v>9.385</v>
      </c>
      <c r="D52" s="24">
        <f>F52</f>
        <v>9.40428</v>
      </c>
      <c r="E52" s="24">
        <f>F52</f>
        <v>9.40428</v>
      </c>
      <c r="F52" s="24">
        <f>ROUND(9.40428,5)</f>
        <v>9.40428</v>
      </c>
      <c r="G52" s="25"/>
      <c r="H52" s="26"/>
    </row>
    <row r="53" spans="1:8" ht="12.75" customHeight="1">
      <c r="A53" s="23">
        <v>42950</v>
      </c>
      <c r="B53" s="23"/>
      <c r="C53" s="24">
        <f>ROUND(9.385,5)</f>
        <v>9.385</v>
      </c>
      <c r="D53" s="24">
        <f>F53</f>
        <v>9.46222</v>
      </c>
      <c r="E53" s="24">
        <f>F53</f>
        <v>9.46222</v>
      </c>
      <c r="F53" s="24">
        <f>ROUND(9.46222,5)</f>
        <v>9.46222</v>
      </c>
      <c r="G53" s="25"/>
      <c r="H53" s="26"/>
    </row>
    <row r="54" spans="1:8" ht="12.75" customHeight="1">
      <c r="A54" s="23">
        <v>43041</v>
      </c>
      <c r="B54" s="23"/>
      <c r="C54" s="24">
        <f>ROUND(9.385,5)</f>
        <v>9.385</v>
      </c>
      <c r="D54" s="24">
        <f>F54</f>
        <v>9.51016</v>
      </c>
      <c r="E54" s="24">
        <f>F54</f>
        <v>9.51016</v>
      </c>
      <c r="F54" s="24">
        <f>ROUND(9.51016,5)</f>
        <v>9.51016</v>
      </c>
      <c r="G54" s="25"/>
      <c r="H54" s="26"/>
    </row>
    <row r="55" spans="1:8" ht="12.75" customHeight="1">
      <c r="A55" s="23">
        <v>43132</v>
      </c>
      <c r="B55" s="23"/>
      <c r="C55" s="24">
        <f>ROUND(9.385,5)</f>
        <v>9.385</v>
      </c>
      <c r="D55" s="24">
        <f>F55</f>
        <v>9.55689</v>
      </c>
      <c r="E55" s="24">
        <f>F55</f>
        <v>9.55689</v>
      </c>
      <c r="F55" s="24">
        <f>ROUND(9.55689,5)</f>
        <v>9.55689</v>
      </c>
      <c r="G55" s="25"/>
      <c r="H55" s="26"/>
    </row>
    <row r="56" spans="1:8" ht="12.75" customHeight="1">
      <c r="A56" s="23">
        <v>43223</v>
      </c>
      <c r="B56" s="23"/>
      <c r="C56" s="24">
        <f>ROUND(9.385,5)</f>
        <v>9.385</v>
      </c>
      <c r="D56" s="24">
        <f>F56</f>
        <v>9.61454</v>
      </c>
      <c r="E56" s="24">
        <f>F56</f>
        <v>9.61454</v>
      </c>
      <c r="F56" s="24">
        <f>ROUND(9.61454,5)</f>
        <v>9.61454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42859</v>
      </c>
      <c r="B58" s="23"/>
      <c r="C58" s="24">
        <f>ROUND(9.55,5)</f>
        <v>9.55</v>
      </c>
      <c r="D58" s="24">
        <f>F58</f>
        <v>9.56836</v>
      </c>
      <c r="E58" s="24">
        <f>F58</f>
        <v>9.56836</v>
      </c>
      <c r="F58" s="24">
        <f>ROUND(9.56836,5)</f>
        <v>9.56836</v>
      </c>
      <c r="G58" s="25"/>
      <c r="H58" s="26"/>
    </row>
    <row r="59" spans="1:8" ht="12.75" customHeight="1">
      <c r="A59" s="23">
        <v>42950</v>
      </c>
      <c r="B59" s="23"/>
      <c r="C59" s="24">
        <f>ROUND(9.55,5)</f>
        <v>9.55</v>
      </c>
      <c r="D59" s="24">
        <f>F59</f>
        <v>9.6241</v>
      </c>
      <c r="E59" s="24">
        <f>F59</f>
        <v>9.6241</v>
      </c>
      <c r="F59" s="24">
        <f>ROUND(9.6241,5)</f>
        <v>9.6241</v>
      </c>
      <c r="G59" s="25"/>
      <c r="H59" s="26"/>
    </row>
    <row r="60" spans="1:8" ht="12.75" customHeight="1">
      <c r="A60" s="23">
        <v>43041</v>
      </c>
      <c r="B60" s="23"/>
      <c r="C60" s="24">
        <f>ROUND(9.55,5)</f>
        <v>9.55</v>
      </c>
      <c r="D60" s="24">
        <f>F60</f>
        <v>9.67669</v>
      </c>
      <c r="E60" s="24">
        <f>F60</f>
        <v>9.67669</v>
      </c>
      <c r="F60" s="24">
        <f>ROUND(9.67669,5)</f>
        <v>9.67669</v>
      </c>
      <c r="G60" s="25"/>
      <c r="H60" s="26"/>
    </row>
    <row r="61" spans="1:8" ht="12.75" customHeight="1">
      <c r="A61" s="23">
        <v>43132</v>
      </c>
      <c r="B61" s="23"/>
      <c r="C61" s="24">
        <f>ROUND(9.55,5)</f>
        <v>9.55</v>
      </c>
      <c r="D61" s="24">
        <f>F61</f>
        <v>9.72787</v>
      </c>
      <c r="E61" s="24">
        <f>F61</f>
        <v>9.72787</v>
      </c>
      <c r="F61" s="24">
        <f>ROUND(9.72787,5)</f>
        <v>9.72787</v>
      </c>
      <c r="G61" s="25"/>
      <c r="H61" s="26"/>
    </row>
    <row r="62" spans="1:8" ht="12.75" customHeight="1">
      <c r="A62" s="23">
        <v>43223</v>
      </c>
      <c r="B62" s="23"/>
      <c r="C62" s="24">
        <f>ROUND(9.55,5)</f>
        <v>9.55</v>
      </c>
      <c r="D62" s="24">
        <f>F62</f>
        <v>9.78492</v>
      </c>
      <c r="E62" s="24">
        <f>F62</f>
        <v>9.78492</v>
      </c>
      <c r="F62" s="24">
        <f>ROUND(9.78492,5)</f>
        <v>9.78492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42859</v>
      </c>
      <c r="B64" s="23"/>
      <c r="C64" s="24">
        <f>ROUND(103.62894,5)</f>
        <v>103.62894</v>
      </c>
      <c r="D64" s="24">
        <f>F64</f>
        <v>104.25212</v>
      </c>
      <c r="E64" s="24">
        <f>F64</f>
        <v>104.25212</v>
      </c>
      <c r="F64" s="24">
        <f>ROUND(104.25212,5)</f>
        <v>104.25212</v>
      </c>
      <c r="G64" s="25"/>
      <c r="H64" s="26"/>
    </row>
    <row r="65" spans="1:8" ht="12.75" customHeight="1">
      <c r="A65" s="23">
        <v>42950</v>
      </c>
      <c r="B65" s="23"/>
      <c r="C65" s="24">
        <f>ROUND(103.62894,5)</f>
        <v>103.62894</v>
      </c>
      <c r="D65" s="24">
        <f>F65</f>
        <v>106.26054</v>
      </c>
      <c r="E65" s="24">
        <f>F65</f>
        <v>106.26054</v>
      </c>
      <c r="F65" s="24">
        <f>ROUND(106.26054,5)</f>
        <v>106.26054</v>
      </c>
      <c r="G65" s="25"/>
      <c r="H65" s="26"/>
    </row>
    <row r="66" spans="1:8" ht="12.75" customHeight="1">
      <c r="A66" s="23">
        <v>43041</v>
      </c>
      <c r="B66" s="23"/>
      <c r="C66" s="24">
        <f>ROUND(103.62894,5)</f>
        <v>103.62894</v>
      </c>
      <c r="D66" s="24">
        <f>F66</f>
        <v>107.28488</v>
      </c>
      <c r="E66" s="24">
        <f>F66</f>
        <v>107.28488</v>
      </c>
      <c r="F66" s="24">
        <f>ROUND(107.28488,5)</f>
        <v>107.28488</v>
      </c>
      <c r="G66" s="25"/>
      <c r="H66" s="26"/>
    </row>
    <row r="67" spans="1:8" ht="12.75" customHeight="1">
      <c r="A67" s="23">
        <v>43132</v>
      </c>
      <c r="B67" s="23"/>
      <c r="C67" s="24">
        <f>ROUND(103.62894,5)</f>
        <v>103.62894</v>
      </c>
      <c r="D67" s="24">
        <f>F67</f>
        <v>109.45099</v>
      </c>
      <c r="E67" s="24">
        <f>F67</f>
        <v>109.45099</v>
      </c>
      <c r="F67" s="24">
        <f>ROUND(109.45099,5)</f>
        <v>109.45099</v>
      </c>
      <c r="G67" s="25"/>
      <c r="H67" s="26"/>
    </row>
    <row r="68" spans="1:8" ht="12.75" customHeight="1">
      <c r="A68" s="23">
        <v>43223</v>
      </c>
      <c r="B68" s="23"/>
      <c r="C68" s="24">
        <f>ROUND(103.62894,5)</f>
        <v>103.62894</v>
      </c>
      <c r="D68" s="24">
        <f>F68</f>
        <v>111.59768</v>
      </c>
      <c r="E68" s="24">
        <f>F68</f>
        <v>111.59768</v>
      </c>
      <c r="F68" s="24">
        <f>ROUND(111.59768,5)</f>
        <v>111.59768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42859</v>
      </c>
      <c r="B70" s="23"/>
      <c r="C70" s="24">
        <f>ROUND(9.795,5)</f>
        <v>9.795</v>
      </c>
      <c r="D70" s="24">
        <f>F70</f>
        <v>9.8151</v>
      </c>
      <c r="E70" s="24">
        <f>F70</f>
        <v>9.8151</v>
      </c>
      <c r="F70" s="24">
        <f>ROUND(9.8151,5)</f>
        <v>9.8151</v>
      </c>
      <c r="G70" s="25"/>
      <c r="H70" s="26"/>
    </row>
    <row r="71" spans="1:8" ht="12.75" customHeight="1">
      <c r="A71" s="23">
        <v>42950</v>
      </c>
      <c r="B71" s="23"/>
      <c r="C71" s="24">
        <f>ROUND(9.795,5)</f>
        <v>9.795</v>
      </c>
      <c r="D71" s="24">
        <f>F71</f>
        <v>9.87609</v>
      </c>
      <c r="E71" s="24">
        <f>F71</f>
        <v>9.87609</v>
      </c>
      <c r="F71" s="24">
        <f>ROUND(9.87609,5)</f>
        <v>9.87609</v>
      </c>
      <c r="G71" s="25"/>
      <c r="H71" s="26"/>
    </row>
    <row r="72" spans="1:8" ht="12.75" customHeight="1">
      <c r="A72" s="23">
        <v>43041</v>
      </c>
      <c r="B72" s="23"/>
      <c r="C72" s="24">
        <f>ROUND(9.795,5)</f>
        <v>9.795</v>
      </c>
      <c r="D72" s="24">
        <f>F72</f>
        <v>9.92804</v>
      </c>
      <c r="E72" s="24">
        <f>F72</f>
        <v>9.92804</v>
      </c>
      <c r="F72" s="24">
        <f>ROUND(9.92804,5)</f>
        <v>9.92804</v>
      </c>
      <c r="G72" s="25"/>
      <c r="H72" s="26"/>
    </row>
    <row r="73" spans="1:8" ht="12.75" customHeight="1">
      <c r="A73" s="23">
        <v>43132</v>
      </c>
      <c r="B73" s="23"/>
      <c r="C73" s="24">
        <f>ROUND(9.795,5)</f>
        <v>9.795</v>
      </c>
      <c r="D73" s="24">
        <f>F73</f>
        <v>9.97925</v>
      </c>
      <c r="E73" s="24">
        <f>F73</f>
        <v>9.97925</v>
      </c>
      <c r="F73" s="24">
        <f>ROUND(9.97925,5)</f>
        <v>9.97925</v>
      </c>
      <c r="G73" s="25"/>
      <c r="H73" s="26"/>
    </row>
    <row r="74" spans="1:8" ht="12.75" customHeight="1">
      <c r="A74" s="23">
        <v>43223</v>
      </c>
      <c r="B74" s="23"/>
      <c r="C74" s="24">
        <f>ROUND(9.795,5)</f>
        <v>9.795</v>
      </c>
      <c r="D74" s="24">
        <f>F74</f>
        <v>10.03948</v>
      </c>
      <c r="E74" s="24">
        <f>F74</f>
        <v>10.03948</v>
      </c>
      <c r="F74" s="24">
        <f>ROUND(10.03948,5)</f>
        <v>10.03948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42859</v>
      </c>
      <c r="B76" s="23"/>
      <c r="C76" s="24">
        <f>ROUND(2.3,5)</f>
        <v>2.3</v>
      </c>
      <c r="D76" s="24">
        <f>F76</f>
        <v>129.31344</v>
      </c>
      <c r="E76" s="24">
        <f>F76</f>
        <v>129.31344</v>
      </c>
      <c r="F76" s="24">
        <f>ROUND(129.31344,5)</f>
        <v>129.31344</v>
      </c>
      <c r="G76" s="25"/>
      <c r="H76" s="26"/>
    </row>
    <row r="77" spans="1:8" ht="12.75" customHeight="1">
      <c r="A77" s="23">
        <v>42950</v>
      </c>
      <c r="B77" s="23"/>
      <c r="C77" s="24">
        <f>ROUND(2.3,5)</f>
        <v>2.3</v>
      </c>
      <c r="D77" s="24">
        <f>F77</f>
        <v>130.30366</v>
      </c>
      <c r="E77" s="24">
        <f>F77</f>
        <v>130.30366</v>
      </c>
      <c r="F77" s="24">
        <f>ROUND(130.30366,5)</f>
        <v>130.30366</v>
      </c>
      <c r="G77" s="25"/>
      <c r="H77" s="26"/>
    </row>
    <row r="78" spans="1:8" ht="12.75" customHeight="1">
      <c r="A78" s="23">
        <v>43041</v>
      </c>
      <c r="B78" s="23"/>
      <c r="C78" s="24">
        <f>ROUND(2.3,5)</f>
        <v>2.3</v>
      </c>
      <c r="D78" s="24">
        <f>F78</f>
        <v>132.88565</v>
      </c>
      <c r="E78" s="24">
        <f>F78</f>
        <v>132.88565</v>
      </c>
      <c r="F78" s="24">
        <f>ROUND(132.88565,5)</f>
        <v>132.88565</v>
      </c>
      <c r="G78" s="25"/>
      <c r="H78" s="26"/>
    </row>
    <row r="79" spans="1:8" ht="12.75" customHeight="1">
      <c r="A79" s="23">
        <v>43132</v>
      </c>
      <c r="B79" s="23"/>
      <c r="C79" s="24">
        <f>ROUND(2.3,5)</f>
        <v>2.3</v>
      </c>
      <c r="D79" s="24">
        <f>F79</f>
        <v>135.51956</v>
      </c>
      <c r="E79" s="24">
        <f>F79</f>
        <v>135.51956</v>
      </c>
      <c r="F79" s="24">
        <f>ROUND(135.51956,5)</f>
        <v>135.51956</v>
      </c>
      <c r="G79" s="25"/>
      <c r="H79" s="26"/>
    </row>
    <row r="80" spans="1:8" ht="12.75" customHeight="1">
      <c r="A80" s="23">
        <v>43223</v>
      </c>
      <c r="B80" s="23"/>
      <c r="C80" s="24">
        <f>ROUND(2.3,5)</f>
        <v>2.3</v>
      </c>
      <c r="D80" s="24">
        <f>F80</f>
        <v>138.17755</v>
      </c>
      <c r="E80" s="24">
        <f>F80</f>
        <v>138.17755</v>
      </c>
      <c r="F80" s="24">
        <f>ROUND(138.17755,5)</f>
        <v>138.17755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42859</v>
      </c>
      <c r="B82" s="23"/>
      <c r="C82" s="24">
        <f>ROUND(9.835,5)</f>
        <v>9.835</v>
      </c>
      <c r="D82" s="24">
        <f>F82</f>
        <v>9.85488</v>
      </c>
      <c r="E82" s="24">
        <f>F82</f>
        <v>9.85488</v>
      </c>
      <c r="F82" s="24">
        <f>ROUND(9.85488,5)</f>
        <v>9.85488</v>
      </c>
      <c r="G82" s="25"/>
      <c r="H82" s="26"/>
    </row>
    <row r="83" spans="1:8" ht="12.75" customHeight="1">
      <c r="A83" s="23">
        <v>42950</v>
      </c>
      <c r="B83" s="23"/>
      <c r="C83" s="24">
        <f>ROUND(9.835,5)</f>
        <v>9.835</v>
      </c>
      <c r="D83" s="24">
        <f>F83</f>
        <v>9.91522</v>
      </c>
      <c r="E83" s="24">
        <f>F83</f>
        <v>9.91522</v>
      </c>
      <c r="F83" s="24">
        <f>ROUND(9.91522,5)</f>
        <v>9.91522</v>
      </c>
      <c r="G83" s="25"/>
      <c r="H83" s="26"/>
    </row>
    <row r="84" spans="1:8" ht="12.75" customHeight="1">
      <c r="A84" s="23">
        <v>43041</v>
      </c>
      <c r="B84" s="23"/>
      <c r="C84" s="24">
        <f>ROUND(9.835,5)</f>
        <v>9.835</v>
      </c>
      <c r="D84" s="24">
        <f>F84</f>
        <v>9.96667</v>
      </c>
      <c r="E84" s="24">
        <f>F84</f>
        <v>9.96667</v>
      </c>
      <c r="F84" s="24">
        <f>ROUND(9.96667,5)</f>
        <v>9.96667</v>
      </c>
      <c r="G84" s="25"/>
      <c r="H84" s="26"/>
    </row>
    <row r="85" spans="1:8" ht="12.75" customHeight="1">
      <c r="A85" s="23">
        <v>43132</v>
      </c>
      <c r="B85" s="23"/>
      <c r="C85" s="24">
        <f>ROUND(9.835,5)</f>
        <v>9.835</v>
      </c>
      <c r="D85" s="24">
        <f>F85</f>
        <v>10.0174</v>
      </c>
      <c r="E85" s="24">
        <f>F85</f>
        <v>10.0174</v>
      </c>
      <c r="F85" s="24">
        <f>ROUND(10.0174,5)</f>
        <v>10.0174</v>
      </c>
      <c r="G85" s="25"/>
      <c r="H85" s="26"/>
    </row>
    <row r="86" spans="1:8" ht="12.75" customHeight="1">
      <c r="A86" s="23">
        <v>43223</v>
      </c>
      <c r="B86" s="23"/>
      <c r="C86" s="24">
        <f>ROUND(9.835,5)</f>
        <v>9.835</v>
      </c>
      <c r="D86" s="24">
        <f>F86</f>
        <v>10.0768</v>
      </c>
      <c r="E86" s="24">
        <f>F86</f>
        <v>10.0768</v>
      </c>
      <c r="F86" s="24">
        <f>ROUND(10.0768,5)</f>
        <v>10.0768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42859</v>
      </c>
      <c r="B88" s="23"/>
      <c r="C88" s="24">
        <f>ROUND(9.865,5)</f>
        <v>9.865</v>
      </c>
      <c r="D88" s="24">
        <f>F88</f>
        <v>9.88436</v>
      </c>
      <c r="E88" s="24">
        <f>F88</f>
        <v>9.88436</v>
      </c>
      <c r="F88" s="24">
        <f>ROUND(9.88436,5)</f>
        <v>9.88436</v>
      </c>
      <c r="G88" s="25"/>
      <c r="H88" s="26"/>
    </row>
    <row r="89" spans="1:8" ht="12.75" customHeight="1">
      <c r="A89" s="23">
        <v>42950</v>
      </c>
      <c r="B89" s="23"/>
      <c r="C89" s="24">
        <f>ROUND(9.865,5)</f>
        <v>9.865</v>
      </c>
      <c r="D89" s="24">
        <f>F89</f>
        <v>9.94312</v>
      </c>
      <c r="E89" s="24">
        <f>F89</f>
        <v>9.94312</v>
      </c>
      <c r="F89" s="24">
        <f>ROUND(9.94312,5)</f>
        <v>9.94312</v>
      </c>
      <c r="G89" s="25"/>
      <c r="H89" s="26"/>
    </row>
    <row r="90" spans="1:8" ht="12.75" customHeight="1">
      <c r="A90" s="23">
        <v>43041</v>
      </c>
      <c r="B90" s="23"/>
      <c r="C90" s="24">
        <f>ROUND(9.865,5)</f>
        <v>9.865</v>
      </c>
      <c r="D90" s="24">
        <f>F90</f>
        <v>9.99324</v>
      </c>
      <c r="E90" s="24">
        <f>F90</f>
        <v>9.99324</v>
      </c>
      <c r="F90" s="24">
        <f>ROUND(9.99324,5)</f>
        <v>9.99324</v>
      </c>
      <c r="G90" s="25"/>
      <c r="H90" s="26"/>
    </row>
    <row r="91" spans="1:8" ht="12.75" customHeight="1">
      <c r="A91" s="23">
        <v>43132</v>
      </c>
      <c r="B91" s="23"/>
      <c r="C91" s="24">
        <f>ROUND(9.865,5)</f>
        <v>9.865</v>
      </c>
      <c r="D91" s="24">
        <f>F91</f>
        <v>10.04262</v>
      </c>
      <c r="E91" s="24">
        <f>F91</f>
        <v>10.04262</v>
      </c>
      <c r="F91" s="24">
        <f>ROUND(10.04262,5)</f>
        <v>10.04262</v>
      </c>
      <c r="G91" s="25"/>
      <c r="H91" s="26"/>
    </row>
    <row r="92" spans="1:8" ht="12.75" customHeight="1">
      <c r="A92" s="23">
        <v>43223</v>
      </c>
      <c r="B92" s="23"/>
      <c r="C92" s="24">
        <f>ROUND(9.865,5)</f>
        <v>9.865</v>
      </c>
      <c r="D92" s="24">
        <f>F92</f>
        <v>10.10022</v>
      </c>
      <c r="E92" s="24">
        <f>F92</f>
        <v>10.10022</v>
      </c>
      <c r="F92" s="24">
        <f>ROUND(10.10022,5)</f>
        <v>10.10022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42859</v>
      </c>
      <c r="B94" s="23"/>
      <c r="C94" s="24">
        <f>ROUND(125.53342,5)</f>
        <v>125.53342</v>
      </c>
      <c r="D94" s="24">
        <f>F94</f>
        <v>126.28829</v>
      </c>
      <c r="E94" s="24">
        <f>F94</f>
        <v>126.28829</v>
      </c>
      <c r="F94" s="24">
        <f>ROUND(126.28829,5)</f>
        <v>126.28829</v>
      </c>
      <c r="G94" s="25"/>
      <c r="H94" s="26"/>
    </row>
    <row r="95" spans="1:8" ht="12.75" customHeight="1">
      <c r="A95" s="23">
        <v>42950</v>
      </c>
      <c r="B95" s="23"/>
      <c r="C95" s="24">
        <f>ROUND(125.53342,5)</f>
        <v>125.53342</v>
      </c>
      <c r="D95" s="24">
        <f>F95</f>
        <v>128.72135</v>
      </c>
      <c r="E95" s="24">
        <f>F95</f>
        <v>128.72135</v>
      </c>
      <c r="F95" s="24">
        <f>ROUND(128.72135,5)</f>
        <v>128.72135</v>
      </c>
      <c r="G95" s="25"/>
      <c r="H95" s="26"/>
    </row>
    <row r="96" spans="1:8" ht="12.75" customHeight="1">
      <c r="A96" s="23">
        <v>43041</v>
      </c>
      <c r="B96" s="23"/>
      <c r="C96" s="24">
        <f>ROUND(125.53342,5)</f>
        <v>125.53342</v>
      </c>
      <c r="D96" s="24">
        <f>F96</f>
        <v>129.68086</v>
      </c>
      <c r="E96" s="24">
        <f>F96</f>
        <v>129.68086</v>
      </c>
      <c r="F96" s="24">
        <f>ROUND(129.68086,5)</f>
        <v>129.68086</v>
      </c>
      <c r="G96" s="25"/>
      <c r="H96" s="26"/>
    </row>
    <row r="97" spans="1:8" ht="12.75" customHeight="1">
      <c r="A97" s="23">
        <v>43132</v>
      </c>
      <c r="B97" s="23"/>
      <c r="C97" s="24">
        <f>ROUND(125.53342,5)</f>
        <v>125.53342</v>
      </c>
      <c r="D97" s="24">
        <f>F97</f>
        <v>132.29926</v>
      </c>
      <c r="E97" s="24">
        <f>F97</f>
        <v>132.29926</v>
      </c>
      <c r="F97" s="24">
        <f>ROUND(132.29926,5)</f>
        <v>132.29926</v>
      </c>
      <c r="G97" s="25"/>
      <c r="H97" s="26"/>
    </row>
    <row r="98" spans="1:8" ht="12.75" customHeight="1">
      <c r="A98" s="23">
        <v>43223</v>
      </c>
      <c r="B98" s="23"/>
      <c r="C98" s="24">
        <f>ROUND(125.53342,5)</f>
        <v>125.53342</v>
      </c>
      <c r="D98" s="24">
        <f>F98</f>
        <v>134.89386</v>
      </c>
      <c r="E98" s="24">
        <f>F98</f>
        <v>134.89386</v>
      </c>
      <c r="F98" s="24">
        <f>ROUND(134.89386,5)</f>
        <v>134.89386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42859</v>
      </c>
      <c r="B100" s="23"/>
      <c r="C100" s="24">
        <f>ROUND(2.36,5)</f>
        <v>2.36</v>
      </c>
      <c r="D100" s="24">
        <f>F100</f>
        <v>134.80811</v>
      </c>
      <c r="E100" s="24">
        <f>F100</f>
        <v>134.80811</v>
      </c>
      <c r="F100" s="24">
        <f>ROUND(134.80811,5)</f>
        <v>134.80811</v>
      </c>
      <c r="G100" s="25"/>
      <c r="H100" s="26"/>
    </row>
    <row r="101" spans="1:8" ht="12.75" customHeight="1">
      <c r="A101" s="23">
        <v>42950</v>
      </c>
      <c r="B101" s="23"/>
      <c r="C101" s="24">
        <f>ROUND(2.36,5)</f>
        <v>2.36</v>
      </c>
      <c r="D101" s="24">
        <f>F101</f>
        <v>135.74019</v>
      </c>
      <c r="E101" s="24">
        <f>F101</f>
        <v>135.74019</v>
      </c>
      <c r="F101" s="24">
        <f>ROUND(135.74019,5)</f>
        <v>135.74019</v>
      </c>
      <c r="G101" s="25"/>
      <c r="H101" s="26"/>
    </row>
    <row r="102" spans="1:8" ht="12.75" customHeight="1">
      <c r="A102" s="23">
        <v>43041</v>
      </c>
      <c r="B102" s="23"/>
      <c r="C102" s="24">
        <f>ROUND(2.36,5)</f>
        <v>2.36</v>
      </c>
      <c r="D102" s="24">
        <f>F102</f>
        <v>138.43006</v>
      </c>
      <c r="E102" s="24">
        <f>F102</f>
        <v>138.43006</v>
      </c>
      <c r="F102" s="24">
        <f>ROUND(138.43006,5)</f>
        <v>138.43006</v>
      </c>
      <c r="G102" s="25"/>
      <c r="H102" s="26"/>
    </row>
    <row r="103" spans="1:8" ht="12.75" customHeight="1">
      <c r="A103" s="23">
        <v>43132</v>
      </c>
      <c r="B103" s="23"/>
      <c r="C103" s="24">
        <f>ROUND(2.36,5)</f>
        <v>2.36</v>
      </c>
      <c r="D103" s="24">
        <f>F103</f>
        <v>139.52375</v>
      </c>
      <c r="E103" s="24">
        <f>F103</f>
        <v>139.52375</v>
      </c>
      <c r="F103" s="24">
        <f>ROUND(139.52375,5)</f>
        <v>139.52375</v>
      </c>
      <c r="G103" s="25"/>
      <c r="H103" s="26"/>
    </row>
    <row r="104" spans="1:8" ht="12.75" customHeight="1">
      <c r="A104" s="23">
        <v>43223</v>
      </c>
      <c r="B104" s="23"/>
      <c r="C104" s="24">
        <f>ROUND(2.36,5)</f>
        <v>2.36</v>
      </c>
      <c r="D104" s="24">
        <f>F104</f>
        <v>142.25936</v>
      </c>
      <c r="E104" s="24">
        <f>F104</f>
        <v>142.25936</v>
      </c>
      <c r="F104" s="24">
        <f>ROUND(142.25936,5)</f>
        <v>142.25936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42859</v>
      </c>
      <c r="B106" s="23"/>
      <c r="C106" s="24">
        <f>ROUND(3.04,5)</f>
        <v>3.04</v>
      </c>
      <c r="D106" s="24">
        <f>F106</f>
        <v>125.76446</v>
      </c>
      <c r="E106" s="24">
        <f>F106</f>
        <v>125.76446</v>
      </c>
      <c r="F106" s="24">
        <f>ROUND(125.76446,5)</f>
        <v>125.76446</v>
      </c>
      <c r="G106" s="25"/>
      <c r="H106" s="26"/>
    </row>
    <row r="107" spans="1:8" ht="12.75" customHeight="1">
      <c r="A107" s="23">
        <v>42950</v>
      </c>
      <c r="B107" s="23"/>
      <c r="C107" s="24">
        <f>ROUND(3.04,5)</f>
        <v>3.04</v>
      </c>
      <c r="D107" s="24">
        <f>F107</f>
        <v>128.18721</v>
      </c>
      <c r="E107" s="24">
        <f>F107</f>
        <v>128.18721</v>
      </c>
      <c r="F107" s="24">
        <f>ROUND(128.18721,5)</f>
        <v>128.18721</v>
      </c>
      <c r="G107" s="25"/>
      <c r="H107" s="26"/>
    </row>
    <row r="108" spans="1:8" ht="12.75" customHeight="1">
      <c r="A108" s="23">
        <v>43041</v>
      </c>
      <c r="B108" s="23"/>
      <c r="C108" s="24">
        <f>ROUND(3.04,5)</f>
        <v>3.04</v>
      </c>
      <c r="D108" s="24">
        <f>F108</f>
        <v>128.97482</v>
      </c>
      <c r="E108" s="24">
        <f>F108</f>
        <v>128.97482</v>
      </c>
      <c r="F108" s="24">
        <f>ROUND(128.97482,5)</f>
        <v>128.97482</v>
      </c>
      <c r="G108" s="25"/>
      <c r="H108" s="26"/>
    </row>
    <row r="109" spans="1:8" ht="12.75" customHeight="1">
      <c r="A109" s="23">
        <v>43132</v>
      </c>
      <c r="B109" s="23"/>
      <c r="C109" s="24">
        <f>ROUND(3.04,5)</f>
        <v>3.04</v>
      </c>
      <c r="D109" s="24">
        <f>F109</f>
        <v>131.57891</v>
      </c>
      <c r="E109" s="24">
        <f>F109</f>
        <v>131.57891</v>
      </c>
      <c r="F109" s="24">
        <f>ROUND(131.57891,5)</f>
        <v>131.57891</v>
      </c>
      <c r="G109" s="25"/>
      <c r="H109" s="26"/>
    </row>
    <row r="110" spans="1:8" ht="12.75" customHeight="1">
      <c r="A110" s="23">
        <v>43223</v>
      </c>
      <c r="B110" s="23"/>
      <c r="C110" s="24">
        <f>ROUND(3.04,5)</f>
        <v>3.04</v>
      </c>
      <c r="D110" s="24">
        <f>F110</f>
        <v>134.1591</v>
      </c>
      <c r="E110" s="24">
        <f>F110</f>
        <v>134.1591</v>
      </c>
      <c r="F110" s="24">
        <f>ROUND(134.1591,5)</f>
        <v>134.1591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42859</v>
      </c>
      <c r="B112" s="23"/>
      <c r="C112" s="24">
        <f>ROUND(10.845,5)</f>
        <v>10.845</v>
      </c>
      <c r="D112" s="24">
        <f>F112</f>
        <v>10.87489</v>
      </c>
      <c r="E112" s="24">
        <f>F112</f>
        <v>10.87489</v>
      </c>
      <c r="F112" s="24">
        <f>ROUND(10.87489,5)</f>
        <v>10.87489</v>
      </c>
      <c r="G112" s="25"/>
      <c r="H112" s="26"/>
    </row>
    <row r="113" spans="1:8" ht="12.75" customHeight="1">
      <c r="A113" s="23">
        <v>42950</v>
      </c>
      <c r="B113" s="23"/>
      <c r="C113" s="24">
        <f>ROUND(10.845,5)</f>
        <v>10.845</v>
      </c>
      <c r="D113" s="24">
        <f>F113</f>
        <v>10.9684</v>
      </c>
      <c r="E113" s="24">
        <f>F113</f>
        <v>10.9684</v>
      </c>
      <c r="F113" s="24">
        <f>ROUND(10.9684,5)</f>
        <v>10.9684</v>
      </c>
      <c r="G113" s="25"/>
      <c r="H113" s="26"/>
    </row>
    <row r="114" spans="1:8" ht="12.75" customHeight="1">
      <c r="A114" s="23">
        <v>43041</v>
      </c>
      <c r="B114" s="23"/>
      <c r="C114" s="24">
        <f>ROUND(10.845,5)</f>
        <v>10.845</v>
      </c>
      <c r="D114" s="24">
        <f>F114</f>
        <v>11.06222</v>
      </c>
      <c r="E114" s="24">
        <f>F114</f>
        <v>11.06222</v>
      </c>
      <c r="F114" s="24">
        <f>ROUND(11.06222,5)</f>
        <v>11.06222</v>
      </c>
      <c r="G114" s="25"/>
      <c r="H114" s="26"/>
    </row>
    <row r="115" spans="1:8" ht="12.75" customHeight="1">
      <c r="A115" s="23">
        <v>43132</v>
      </c>
      <c r="B115" s="23"/>
      <c r="C115" s="24">
        <f>ROUND(10.845,5)</f>
        <v>10.845</v>
      </c>
      <c r="D115" s="24">
        <f>F115</f>
        <v>11.15834</v>
      </c>
      <c r="E115" s="24">
        <f>F115</f>
        <v>11.15834</v>
      </c>
      <c r="F115" s="24">
        <f>ROUND(11.15834,5)</f>
        <v>11.15834</v>
      </c>
      <c r="G115" s="25"/>
      <c r="H115" s="26"/>
    </row>
    <row r="116" spans="1:8" ht="12.75" customHeight="1">
      <c r="A116" s="23">
        <v>43223</v>
      </c>
      <c r="B116" s="23"/>
      <c r="C116" s="24">
        <f>ROUND(10.845,5)</f>
        <v>10.845</v>
      </c>
      <c r="D116" s="24">
        <f>F116</f>
        <v>11.25883</v>
      </c>
      <c r="E116" s="24">
        <f>F116</f>
        <v>11.25883</v>
      </c>
      <c r="F116" s="24">
        <f>ROUND(11.25883,5)</f>
        <v>11.25883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42859</v>
      </c>
      <c r="B118" s="23"/>
      <c r="C118" s="24">
        <f>ROUND(10.98,5)</f>
        <v>10.98</v>
      </c>
      <c r="D118" s="24">
        <f>F118</f>
        <v>11.01031</v>
      </c>
      <c r="E118" s="24">
        <f>F118</f>
        <v>11.01031</v>
      </c>
      <c r="F118" s="24">
        <f>ROUND(11.01031,5)</f>
        <v>11.01031</v>
      </c>
      <c r="G118" s="25"/>
      <c r="H118" s="26"/>
    </row>
    <row r="119" spans="1:8" ht="12.75" customHeight="1">
      <c r="A119" s="23">
        <v>42950</v>
      </c>
      <c r="B119" s="23"/>
      <c r="C119" s="24">
        <f>ROUND(10.98,5)</f>
        <v>10.98</v>
      </c>
      <c r="D119" s="24">
        <f>F119</f>
        <v>11.10179</v>
      </c>
      <c r="E119" s="24">
        <f>F119</f>
        <v>11.10179</v>
      </c>
      <c r="F119" s="24">
        <f>ROUND(11.10179,5)</f>
        <v>11.10179</v>
      </c>
      <c r="G119" s="25"/>
      <c r="H119" s="26"/>
    </row>
    <row r="120" spans="1:8" ht="12.75" customHeight="1">
      <c r="A120" s="23">
        <v>43041</v>
      </c>
      <c r="B120" s="23"/>
      <c r="C120" s="24">
        <f>ROUND(10.98,5)</f>
        <v>10.98</v>
      </c>
      <c r="D120" s="24">
        <f>F120</f>
        <v>11.19272</v>
      </c>
      <c r="E120" s="24">
        <f>F120</f>
        <v>11.19272</v>
      </c>
      <c r="F120" s="24">
        <f>ROUND(11.19272,5)</f>
        <v>11.19272</v>
      </c>
      <c r="G120" s="25"/>
      <c r="H120" s="26"/>
    </row>
    <row r="121" spans="1:8" ht="12.75" customHeight="1">
      <c r="A121" s="23">
        <v>43132</v>
      </c>
      <c r="B121" s="23"/>
      <c r="C121" s="24">
        <f>ROUND(10.98,5)</f>
        <v>10.98</v>
      </c>
      <c r="D121" s="24">
        <f>F121</f>
        <v>11.28267</v>
      </c>
      <c r="E121" s="24">
        <f>F121</f>
        <v>11.28267</v>
      </c>
      <c r="F121" s="24">
        <f>ROUND(11.28267,5)</f>
        <v>11.28267</v>
      </c>
      <c r="G121" s="25"/>
      <c r="H121" s="26"/>
    </row>
    <row r="122" spans="1:8" ht="12.75" customHeight="1">
      <c r="A122" s="23">
        <v>43223</v>
      </c>
      <c r="B122" s="23"/>
      <c r="C122" s="24">
        <f>ROUND(10.98,5)</f>
        <v>10.98</v>
      </c>
      <c r="D122" s="24">
        <f>F122</f>
        <v>11.38139</v>
      </c>
      <c r="E122" s="24">
        <f>F122</f>
        <v>11.38139</v>
      </c>
      <c r="F122" s="24">
        <f>ROUND(11.38139,5)</f>
        <v>11.38139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42859</v>
      </c>
      <c r="B124" s="23"/>
      <c r="C124" s="24">
        <f>ROUND(8.365,5)</f>
        <v>8.365</v>
      </c>
      <c r="D124" s="24">
        <f>F124</f>
        <v>8.37695</v>
      </c>
      <c r="E124" s="24">
        <f>F124</f>
        <v>8.37695</v>
      </c>
      <c r="F124" s="24">
        <f>ROUND(8.37695,5)</f>
        <v>8.37695</v>
      </c>
      <c r="G124" s="25"/>
      <c r="H124" s="26"/>
    </row>
    <row r="125" spans="1:8" ht="12.75" customHeight="1">
      <c r="A125" s="23">
        <v>42950</v>
      </c>
      <c r="B125" s="23"/>
      <c r="C125" s="24">
        <f>ROUND(8.365,5)</f>
        <v>8.365</v>
      </c>
      <c r="D125" s="24">
        <f>F125</f>
        <v>8.40942</v>
      </c>
      <c r="E125" s="24">
        <f>F125</f>
        <v>8.40942</v>
      </c>
      <c r="F125" s="24">
        <f>ROUND(8.40942,5)</f>
        <v>8.40942</v>
      </c>
      <c r="G125" s="25"/>
      <c r="H125" s="26"/>
    </row>
    <row r="126" spans="1:8" ht="12.75" customHeight="1">
      <c r="A126" s="23">
        <v>43041</v>
      </c>
      <c r="B126" s="23"/>
      <c r="C126" s="24">
        <f>ROUND(8.365,5)</f>
        <v>8.365</v>
      </c>
      <c r="D126" s="24">
        <f>F126</f>
        <v>8.43896</v>
      </c>
      <c r="E126" s="24">
        <f>F126</f>
        <v>8.43896</v>
      </c>
      <c r="F126" s="24">
        <f>ROUND(8.43896,5)</f>
        <v>8.43896</v>
      </c>
      <c r="G126" s="25"/>
      <c r="H126" s="26"/>
    </row>
    <row r="127" spans="1:8" ht="12.75" customHeight="1">
      <c r="A127" s="23">
        <v>43132</v>
      </c>
      <c r="B127" s="23"/>
      <c r="C127" s="24">
        <f>ROUND(8.365,5)</f>
        <v>8.365</v>
      </c>
      <c r="D127" s="24">
        <f>F127</f>
        <v>8.46559</v>
      </c>
      <c r="E127" s="24">
        <f>F127</f>
        <v>8.46559</v>
      </c>
      <c r="F127" s="24">
        <f>ROUND(8.46559,5)</f>
        <v>8.46559</v>
      </c>
      <c r="G127" s="25"/>
      <c r="H127" s="26"/>
    </row>
    <row r="128" spans="1:8" ht="12.75" customHeight="1">
      <c r="A128" s="23">
        <v>43223</v>
      </c>
      <c r="B128" s="23"/>
      <c r="C128" s="24">
        <f>ROUND(8.365,5)</f>
        <v>8.365</v>
      </c>
      <c r="D128" s="24">
        <f>F128</f>
        <v>8.49637</v>
      </c>
      <c r="E128" s="24">
        <f>F128</f>
        <v>8.49637</v>
      </c>
      <c r="F128" s="24">
        <f>ROUND(8.49637,5)</f>
        <v>8.49637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42859</v>
      </c>
      <c r="B130" s="23"/>
      <c r="C130" s="24">
        <f>ROUND(9.715,5)</f>
        <v>9.715</v>
      </c>
      <c r="D130" s="24">
        <f>F130</f>
        <v>9.73356</v>
      </c>
      <c r="E130" s="24">
        <f>F130</f>
        <v>9.73356</v>
      </c>
      <c r="F130" s="24">
        <f>ROUND(9.73356,5)</f>
        <v>9.73356</v>
      </c>
      <c r="G130" s="25"/>
      <c r="H130" s="26"/>
    </row>
    <row r="131" spans="1:8" ht="12.75" customHeight="1">
      <c r="A131" s="23">
        <v>42950</v>
      </c>
      <c r="B131" s="23"/>
      <c r="C131" s="24">
        <f>ROUND(9.715,5)</f>
        <v>9.715</v>
      </c>
      <c r="D131" s="24">
        <f>F131</f>
        <v>9.79004</v>
      </c>
      <c r="E131" s="24">
        <f>F131</f>
        <v>9.79004</v>
      </c>
      <c r="F131" s="24">
        <f>ROUND(9.79004,5)</f>
        <v>9.79004</v>
      </c>
      <c r="G131" s="25"/>
      <c r="H131" s="26"/>
    </row>
    <row r="132" spans="1:8" ht="12.75" customHeight="1">
      <c r="A132" s="23">
        <v>43041</v>
      </c>
      <c r="B132" s="23"/>
      <c r="C132" s="24">
        <f>ROUND(9.715,5)</f>
        <v>9.715</v>
      </c>
      <c r="D132" s="24">
        <f>F132</f>
        <v>9.84554</v>
      </c>
      <c r="E132" s="24">
        <f>F132</f>
        <v>9.84554</v>
      </c>
      <c r="F132" s="24">
        <f>ROUND(9.84554,5)</f>
        <v>9.84554</v>
      </c>
      <c r="G132" s="25"/>
      <c r="H132" s="26"/>
    </row>
    <row r="133" spans="1:8" ht="12.75" customHeight="1">
      <c r="A133" s="23">
        <v>43132</v>
      </c>
      <c r="B133" s="23"/>
      <c r="C133" s="24">
        <f>ROUND(9.715,5)</f>
        <v>9.715</v>
      </c>
      <c r="D133" s="24">
        <f>F133</f>
        <v>9.90094</v>
      </c>
      <c r="E133" s="24">
        <f>F133</f>
        <v>9.90094</v>
      </c>
      <c r="F133" s="24">
        <f>ROUND(9.90094,5)</f>
        <v>9.90094</v>
      </c>
      <c r="G133" s="25"/>
      <c r="H133" s="26"/>
    </row>
    <row r="134" spans="1:8" ht="12.75" customHeight="1">
      <c r="A134" s="23">
        <v>43223</v>
      </c>
      <c r="B134" s="23"/>
      <c r="C134" s="24">
        <f>ROUND(9.715,5)</f>
        <v>9.715</v>
      </c>
      <c r="D134" s="24">
        <f>F134</f>
        <v>9.95808</v>
      </c>
      <c r="E134" s="24">
        <f>F134</f>
        <v>9.95808</v>
      </c>
      <c r="F134" s="24">
        <f>ROUND(9.95808,5)</f>
        <v>9.95808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42859</v>
      </c>
      <c r="B136" s="23"/>
      <c r="C136" s="24">
        <f>ROUND(8.99,5)</f>
        <v>8.99</v>
      </c>
      <c r="D136" s="24">
        <f>F136</f>
        <v>9.00829</v>
      </c>
      <c r="E136" s="24">
        <f>F136</f>
        <v>9.00829</v>
      </c>
      <c r="F136" s="24">
        <f>ROUND(9.00829,5)</f>
        <v>9.00829</v>
      </c>
      <c r="G136" s="25"/>
      <c r="H136" s="26"/>
    </row>
    <row r="137" spans="1:8" ht="12.75" customHeight="1">
      <c r="A137" s="23">
        <v>42950</v>
      </c>
      <c r="B137" s="23"/>
      <c r="C137" s="24">
        <f>ROUND(8.99,5)</f>
        <v>8.99</v>
      </c>
      <c r="D137" s="24">
        <f>F137</f>
        <v>9.06065</v>
      </c>
      <c r="E137" s="24">
        <f>F137</f>
        <v>9.06065</v>
      </c>
      <c r="F137" s="24">
        <f>ROUND(9.06065,5)</f>
        <v>9.06065</v>
      </c>
      <c r="G137" s="25"/>
      <c r="H137" s="26"/>
    </row>
    <row r="138" spans="1:8" ht="12.75" customHeight="1">
      <c r="A138" s="23">
        <v>43041</v>
      </c>
      <c r="B138" s="23"/>
      <c r="C138" s="24">
        <f>ROUND(8.99,5)</f>
        <v>8.99</v>
      </c>
      <c r="D138" s="24">
        <f>F138</f>
        <v>9.10665</v>
      </c>
      <c r="E138" s="24">
        <f>F138</f>
        <v>9.10665</v>
      </c>
      <c r="F138" s="24">
        <f>ROUND(9.10665,5)</f>
        <v>9.10665</v>
      </c>
      <c r="G138" s="25"/>
      <c r="H138" s="26"/>
    </row>
    <row r="139" spans="1:8" ht="12.75" customHeight="1">
      <c r="A139" s="23">
        <v>43132</v>
      </c>
      <c r="B139" s="23"/>
      <c r="C139" s="24">
        <f>ROUND(8.99,5)</f>
        <v>8.99</v>
      </c>
      <c r="D139" s="24">
        <f>F139</f>
        <v>9.15067</v>
      </c>
      <c r="E139" s="24">
        <f>F139</f>
        <v>9.15067</v>
      </c>
      <c r="F139" s="24">
        <f>ROUND(9.15067,5)</f>
        <v>9.15067</v>
      </c>
      <c r="G139" s="25"/>
      <c r="H139" s="26"/>
    </row>
    <row r="140" spans="1:8" ht="12.75" customHeight="1">
      <c r="A140" s="23">
        <v>43223</v>
      </c>
      <c r="B140" s="23"/>
      <c r="C140" s="24">
        <f>ROUND(8.99,5)</f>
        <v>8.99</v>
      </c>
      <c r="D140" s="24">
        <f>F140</f>
        <v>9.20432</v>
      </c>
      <c r="E140" s="24">
        <f>F140</f>
        <v>9.20432</v>
      </c>
      <c r="F140" s="24">
        <f>ROUND(9.20432,5)</f>
        <v>9.20432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42859</v>
      </c>
      <c r="B142" s="23"/>
      <c r="C142" s="24">
        <f>ROUND(2.35,5)</f>
        <v>2.35</v>
      </c>
      <c r="D142" s="24">
        <f>F142</f>
        <v>296.63423</v>
      </c>
      <c r="E142" s="24">
        <f>F142</f>
        <v>296.63423</v>
      </c>
      <c r="F142" s="24">
        <f>ROUND(296.63423,5)</f>
        <v>296.63423</v>
      </c>
      <c r="G142" s="25"/>
      <c r="H142" s="26"/>
    </row>
    <row r="143" spans="1:8" ht="12.75" customHeight="1">
      <c r="A143" s="23">
        <v>42950</v>
      </c>
      <c r="B143" s="23"/>
      <c r="C143" s="24">
        <f>ROUND(2.35,5)</f>
        <v>2.35</v>
      </c>
      <c r="D143" s="24">
        <f>F143</f>
        <v>295.45362</v>
      </c>
      <c r="E143" s="24">
        <f>F143</f>
        <v>295.45362</v>
      </c>
      <c r="F143" s="24">
        <f>ROUND(295.45362,5)</f>
        <v>295.45362</v>
      </c>
      <c r="G143" s="25"/>
      <c r="H143" s="26"/>
    </row>
    <row r="144" spans="1:8" ht="12.75" customHeight="1">
      <c r="A144" s="23">
        <v>43041</v>
      </c>
      <c r="B144" s="23"/>
      <c r="C144" s="24">
        <f>ROUND(2.35,5)</f>
        <v>2.35</v>
      </c>
      <c r="D144" s="24">
        <f>F144</f>
        <v>301.30838</v>
      </c>
      <c r="E144" s="24">
        <f>F144</f>
        <v>301.30838</v>
      </c>
      <c r="F144" s="24">
        <f>ROUND(301.30838,5)</f>
        <v>301.30838</v>
      </c>
      <c r="G144" s="25"/>
      <c r="H144" s="26"/>
    </row>
    <row r="145" spans="1:8" ht="12.75" customHeight="1">
      <c r="A145" s="23">
        <v>43132</v>
      </c>
      <c r="B145" s="23"/>
      <c r="C145" s="24">
        <f>ROUND(2.35,5)</f>
        <v>2.35</v>
      </c>
      <c r="D145" s="24">
        <f>F145</f>
        <v>300.30025</v>
      </c>
      <c r="E145" s="24">
        <f>F145</f>
        <v>300.30025</v>
      </c>
      <c r="F145" s="24">
        <f>ROUND(300.30025,5)</f>
        <v>300.30025</v>
      </c>
      <c r="G145" s="25"/>
      <c r="H145" s="26"/>
    </row>
    <row r="146" spans="1:8" ht="12.75" customHeight="1">
      <c r="A146" s="23">
        <v>43223</v>
      </c>
      <c r="B146" s="23"/>
      <c r="C146" s="24">
        <f>ROUND(2.35,5)</f>
        <v>2.35</v>
      </c>
      <c r="D146" s="24">
        <f>F146</f>
        <v>306.18623</v>
      </c>
      <c r="E146" s="24">
        <f>F146</f>
        <v>306.18623</v>
      </c>
      <c r="F146" s="24">
        <f>ROUND(306.18623,5)</f>
        <v>306.18623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42859</v>
      </c>
      <c r="B148" s="23"/>
      <c r="C148" s="24">
        <f>ROUND(2.3,5)</f>
        <v>2.3</v>
      </c>
      <c r="D148" s="24">
        <f>F148</f>
        <v>242.53531</v>
      </c>
      <c r="E148" s="24">
        <f>F148</f>
        <v>242.53531</v>
      </c>
      <c r="F148" s="24">
        <f>ROUND(242.53531,5)</f>
        <v>242.53531</v>
      </c>
      <c r="G148" s="25"/>
      <c r="H148" s="26"/>
    </row>
    <row r="149" spans="1:8" ht="12.75" customHeight="1">
      <c r="A149" s="23">
        <v>42950</v>
      </c>
      <c r="B149" s="23"/>
      <c r="C149" s="24">
        <f>ROUND(2.3,5)</f>
        <v>2.3</v>
      </c>
      <c r="D149" s="24">
        <f>F149</f>
        <v>243.54545</v>
      </c>
      <c r="E149" s="24">
        <f>F149</f>
        <v>243.54545</v>
      </c>
      <c r="F149" s="24">
        <f>ROUND(243.54545,5)</f>
        <v>243.54545</v>
      </c>
      <c r="G149" s="25"/>
      <c r="H149" s="26"/>
    </row>
    <row r="150" spans="1:8" ht="12.75" customHeight="1">
      <c r="A150" s="23">
        <v>43041</v>
      </c>
      <c r="B150" s="23"/>
      <c r="C150" s="24">
        <f>ROUND(2.3,5)</f>
        <v>2.3</v>
      </c>
      <c r="D150" s="24">
        <f>F150</f>
        <v>248.37126</v>
      </c>
      <c r="E150" s="24">
        <f>F150</f>
        <v>248.37126</v>
      </c>
      <c r="F150" s="24">
        <f>ROUND(248.37126,5)</f>
        <v>248.37126</v>
      </c>
      <c r="G150" s="25"/>
      <c r="H150" s="26"/>
    </row>
    <row r="151" spans="1:8" ht="12.75" customHeight="1">
      <c r="A151" s="23">
        <v>43132</v>
      </c>
      <c r="B151" s="23"/>
      <c r="C151" s="24">
        <f>ROUND(2.3,5)</f>
        <v>2.3</v>
      </c>
      <c r="D151" s="24">
        <f>F151</f>
        <v>249.61928</v>
      </c>
      <c r="E151" s="24">
        <f>F151</f>
        <v>249.61928</v>
      </c>
      <c r="F151" s="24">
        <f>ROUND(249.61928,5)</f>
        <v>249.61928</v>
      </c>
      <c r="G151" s="25"/>
      <c r="H151" s="26"/>
    </row>
    <row r="152" spans="1:8" ht="12.75" customHeight="1">
      <c r="A152" s="23">
        <v>43223</v>
      </c>
      <c r="B152" s="23"/>
      <c r="C152" s="24">
        <f>ROUND(2.3,5)</f>
        <v>2.3</v>
      </c>
      <c r="D152" s="24">
        <f>F152</f>
        <v>254.51335</v>
      </c>
      <c r="E152" s="24">
        <f>F152</f>
        <v>254.51335</v>
      </c>
      <c r="F152" s="24">
        <f>ROUND(254.51335,5)</f>
        <v>254.51335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42859</v>
      </c>
      <c r="B154" s="23"/>
      <c r="C154" s="24">
        <f>ROUND(7.495,5)</f>
        <v>7.495</v>
      </c>
      <c r="D154" s="24">
        <f>F154</f>
        <v>7.45602</v>
      </c>
      <c r="E154" s="24">
        <f>F154</f>
        <v>7.45602</v>
      </c>
      <c r="F154" s="24">
        <f>ROUND(7.45602,5)</f>
        <v>7.45602</v>
      </c>
      <c r="G154" s="25"/>
      <c r="H154" s="26"/>
    </row>
    <row r="155" spans="1:8" ht="12.75" customHeight="1">
      <c r="A155" s="23">
        <v>42950</v>
      </c>
      <c r="B155" s="23"/>
      <c r="C155" s="24">
        <f>ROUND(7.495,5)</f>
        <v>7.495</v>
      </c>
      <c r="D155" s="24">
        <f>F155</f>
        <v>5.97551</v>
      </c>
      <c r="E155" s="24">
        <f>F155</f>
        <v>5.97551</v>
      </c>
      <c r="F155" s="24">
        <f>ROUND(5.97551,5)</f>
        <v>5.97551</v>
      </c>
      <c r="G155" s="25"/>
      <c r="H155" s="26"/>
    </row>
    <row r="156" spans="1:8" ht="12.75" customHeight="1">
      <c r="A156" s="23">
        <v>43041</v>
      </c>
      <c r="B156" s="23"/>
      <c r="C156" s="24">
        <f>ROUND(7.495,5)</f>
        <v>7.495</v>
      </c>
      <c r="D156" s="24">
        <f>F156</f>
        <v>1.03146</v>
      </c>
      <c r="E156" s="24">
        <f>F156</f>
        <v>1.03146</v>
      </c>
      <c r="F156" s="24">
        <f>ROUND(1.03146,5)</f>
        <v>1.03146</v>
      </c>
      <c r="G156" s="25"/>
      <c r="H156" s="26"/>
    </row>
    <row r="157" spans="1:8" ht="12.75" customHeight="1">
      <c r="A157" s="23" t="s">
        <v>49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42859</v>
      </c>
      <c r="B158" s="23"/>
      <c r="C158" s="24">
        <f>ROUND(7.645,5)</f>
        <v>7.645</v>
      </c>
      <c r="D158" s="24">
        <f>F158</f>
        <v>7.64904</v>
      </c>
      <c r="E158" s="24">
        <f>F158</f>
        <v>7.64904</v>
      </c>
      <c r="F158" s="24">
        <f>ROUND(7.64904,5)</f>
        <v>7.64904</v>
      </c>
      <c r="G158" s="25"/>
      <c r="H158" s="26"/>
    </row>
    <row r="159" spans="1:8" ht="12.75" customHeight="1">
      <c r="A159" s="23">
        <v>42950</v>
      </c>
      <c r="B159" s="23"/>
      <c r="C159" s="24">
        <f>ROUND(7.645,5)</f>
        <v>7.645</v>
      </c>
      <c r="D159" s="24">
        <f>F159</f>
        <v>7.63366</v>
      </c>
      <c r="E159" s="24">
        <f>F159</f>
        <v>7.63366</v>
      </c>
      <c r="F159" s="24">
        <f>ROUND(7.63366,5)</f>
        <v>7.63366</v>
      </c>
      <c r="G159" s="25"/>
      <c r="H159" s="26"/>
    </row>
    <row r="160" spans="1:8" ht="12.75" customHeight="1">
      <c r="A160" s="23">
        <v>43041</v>
      </c>
      <c r="B160" s="23"/>
      <c r="C160" s="24">
        <f>ROUND(7.645,5)</f>
        <v>7.645</v>
      </c>
      <c r="D160" s="24">
        <f>F160</f>
        <v>7.55891</v>
      </c>
      <c r="E160" s="24">
        <f>F160</f>
        <v>7.55891</v>
      </c>
      <c r="F160" s="24">
        <f>ROUND(7.55891,5)</f>
        <v>7.55891</v>
      </c>
      <c r="G160" s="25"/>
      <c r="H160" s="26"/>
    </row>
    <row r="161" spans="1:8" ht="12.75" customHeight="1">
      <c r="A161" s="23">
        <v>43132</v>
      </c>
      <c r="B161" s="23"/>
      <c r="C161" s="24">
        <f>ROUND(7.645,5)</f>
        <v>7.645</v>
      </c>
      <c r="D161" s="24">
        <f>F161</f>
        <v>7.40696</v>
      </c>
      <c r="E161" s="24">
        <f>F161</f>
        <v>7.40696</v>
      </c>
      <c r="F161" s="24">
        <f>ROUND(7.40696,5)</f>
        <v>7.40696</v>
      </c>
      <c r="G161" s="25"/>
      <c r="H161" s="26"/>
    </row>
    <row r="162" spans="1:8" ht="12.75" customHeight="1">
      <c r="A162" s="23">
        <v>43223</v>
      </c>
      <c r="B162" s="23"/>
      <c r="C162" s="24">
        <f>ROUND(7.645,5)</f>
        <v>7.645</v>
      </c>
      <c r="D162" s="24">
        <f>F162</f>
        <v>7.19534</v>
      </c>
      <c r="E162" s="24">
        <f>F162</f>
        <v>7.19534</v>
      </c>
      <c r="F162" s="24">
        <f>ROUND(7.19534,5)</f>
        <v>7.19534</v>
      </c>
      <c r="G162" s="25"/>
      <c r="H162" s="26"/>
    </row>
    <row r="163" spans="1:8" ht="12.75" customHeight="1">
      <c r="A163" s="23" t="s">
        <v>50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42859</v>
      </c>
      <c r="B164" s="23"/>
      <c r="C164" s="24">
        <f>ROUND(7.815,5)</f>
        <v>7.815</v>
      </c>
      <c r="D164" s="24">
        <f>F164</f>
        <v>7.82451</v>
      </c>
      <c r="E164" s="24">
        <f>F164</f>
        <v>7.82451</v>
      </c>
      <c r="F164" s="24">
        <f>ROUND(7.82451,5)</f>
        <v>7.82451</v>
      </c>
      <c r="G164" s="25"/>
      <c r="H164" s="26"/>
    </row>
    <row r="165" spans="1:8" ht="12.75" customHeight="1">
      <c r="A165" s="23">
        <v>42950</v>
      </c>
      <c r="B165" s="23"/>
      <c r="C165" s="24">
        <f>ROUND(7.815,5)</f>
        <v>7.815</v>
      </c>
      <c r="D165" s="24">
        <f>F165</f>
        <v>7.83911</v>
      </c>
      <c r="E165" s="24">
        <f>F165</f>
        <v>7.83911</v>
      </c>
      <c r="F165" s="24">
        <f>ROUND(7.83911,5)</f>
        <v>7.83911</v>
      </c>
      <c r="G165" s="25"/>
      <c r="H165" s="26"/>
    </row>
    <row r="166" spans="1:8" ht="12.75" customHeight="1">
      <c r="A166" s="23">
        <v>43041</v>
      </c>
      <c r="B166" s="23"/>
      <c r="C166" s="24">
        <f>ROUND(7.815,5)</f>
        <v>7.815</v>
      </c>
      <c r="D166" s="24">
        <f>F166</f>
        <v>7.81962</v>
      </c>
      <c r="E166" s="24">
        <f>F166</f>
        <v>7.81962</v>
      </c>
      <c r="F166" s="24">
        <f>ROUND(7.81962,5)</f>
        <v>7.81962</v>
      </c>
      <c r="G166" s="25"/>
      <c r="H166" s="26"/>
    </row>
    <row r="167" spans="1:8" ht="12.75" customHeight="1">
      <c r="A167" s="23">
        <v>43132</v>
      </c>
      <c r="B167" s="23"/>
      <c r="C167" s="24">
        <f>ROUND(7.815,5)</f>
        <v>7.815</v>
      </c>
      <c r="D167" s="24">
        <f>F167</f>
        <v>7.78</v>
      </c>
      <c r="E167" s="24">
        <f>F167</f>
        <v>7.78</v>
      </c>
      <c r="F167" s="24">
        <f>ROUND(7.78,5)</f>
        <v>7.78</v>
      </c>
      <c r="G167" s="25"/>
      <c r="H167" s="26"/>
    </row>
    <row r="168" spans="1:8" ht="12.75" customHeight="1">
      <c r="A168" s="23">
        <v>43223</v>
      </c>
      <c r="B168" s="23"/>
      <c r="C168" s="24">
        <f>ROUND(7.815,5)</f>
        <v>7.815</v>
      </c>
      <c r="D168" s="24">
        <f>F168</f>
        <v>7.76537</v>
      </c>
      <c r="E168" s="24">
        <f>F168</f>
        <v>7.76537</v>
      </c>
      <c r="F168" s="24">
        <f>ROUND(7.76537,5)</f>
        <v>7.76537</v>
      </c>
      <c r="G168" s="25"/>
      <c r="H168" s="26"/>
    </row>
    <row r="169" spans="1:8" ht="12.75" customHeight="1">
      <c r="A169" s="23" t="s">
        <v>51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42859</v>
      </c>
      <c r="B170" s="23"/>
      <c r="C170" s="24">
        <f>ROUND(7.96,5)</f>
        <v>7.96</v>
      </c>
      <c r="D170" s="24">
        <f>F170</f>
        <v>7.96801</v>
      </c>
      <c r="E170" s="24">
        <f>F170</f>
        <v>7.96801</v>
      </c>
      <c r="F170" s="24">
        <f>ROUND(7.96801,5)</f>
        <v>7.96801</v>
      </c>
      <c r="G170" s="25"/>
      <c r="H170" s="26"/>
    </row>
    <row r="171" spans="1:8" ht="12.75" customHeight="1">
      <c r="A171" s="23">
        <v>42950</v>
      </c>
      <c r="B171" s="23"/>
      <c r="C171" s="24">
        <f>ROUND(7.96,5)</f>
        <v>7.96</v>
      </c>
      <c r="D171" s="24">
        <f>F171</f>
        <v>7.98494</v>
      </c>
      <c r="E171" s="24">
        <f>F171</f>
        <v>7.98494</v>
      </c>
      <c r="F171" s="24">
        <f>ROUND(7.98494,5)</f>
        <v>7.98494</v>
      </c>
      <c r="G171" s="25"/>
      <c r="H171" s="26"/>
    </row>
    <row r="172" spans="1:8" ht="12.75" customHeight="1">
      <c r="A172" s="23">
        <v>43041</v>
      </c>
      <c r="B172" s="23"/>
      <c r="C172" s="24">
        <f>ROUND(7.96,5)</f>
        <v>7.96</v>
      </c>
      <c r="D172" s="24">
        <f>F172</f>
        <v>7.98913</v>
      </c>
      <c r="E172" s="24">
        <f>F172</f>
        <v>7.98913</v>
      </c>
      <c r="F172" s="24">
        <f>ROUND(7.98913,5)</f>
        <v>7.98913</v>
      </c>
      <c r="G172" s="25"/>
      <c r="H172" s="26"/>
    </row>
    <row r="173" spans="1:8" ht="12.75" customHeight="1">
      <c r="A173" s="23">
        <v>43132</v>
      </c>
      <c r="B173" s="23"/>
      <c r="C173" s="24">
        <f>ROUND(7.96,5)</f>
        <v>7.96</v>
      </c>
      <c r="D173" s="24">
        <f>F173</f>
        <v>7.98394</v>
      </c>
      <c r="E173" s="24">
        <f>F173</f>
        <v>7.98394</v>
      </c>
      <c r="F173" s="24">
        <f>ROUND(7.98394,5)</f>
        <v>7.98394</v>
      </c>
      <c r="G173" s="25"/>
      <c r="H173" s="26"/>
    </row>
    <row r="174" spans="1:8" ht="12.75" customHeight="1">
      <c r="A174" s="23">
        <v>43223</v>
      </c>
      <c r="B174" s="23"/>
      <c r="C174" s="24">
        <f>ROUND(7.96,5)</f>
        <v>7.96</v>
      </c>
      <c r="D174" s="24">
        <f>F174</f>
        <v>7.98849</v>
      </c>
      <c r="E174" s="24">
        <f>F174</f>
        <v>7.98849</v>
      </c>
      <c r="F174" s="24">
        <f>ROUND(7.98849,5)</f>
        <v>7.98849</v>
      </c>
      <c r="G174" s="25"/>
      <c r="H174" s="26"/>
    </row>
    <row r="175" spans="1:8" ht="12.75" customHeight="1">
      <c r="A175" s="23" t="s">
        <v>52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42859</v>
      </c>
      <c r="B176" s="23"/>
      <c r="C176" s="24">
        <f>ROUND(9.72,5)</f>
        <v>9.72</v>
      </c>
      <c r="D176" s="24">
        <f>F176</f>
        <v>9.73725</v>
      </c>
      <c r="E176" s="24">
        <f>F176</f>
        <v>9.73725</v>
      </c>
      <c r="F176" s="24">
        <f>ROUND(9.73725,5)</f>
        <v>9.73725</v>
      </c>
      <c r="G176" s="25"/>
      <c r="H176" s="26"/>
    </row>
    <row r="177" spans="1:8" ht="12.75" customHeight="1">
      <c r="A177" s="23">
        <v>42950</v>
      </c>
      <c r="B177" s="23"/>
      <c r="C177" s="24">
        <f>ROUND(9.72,5)</f>
        <v>9.72</v>
      </c>
      <c r="D177" s="24">
        <f>F177</f>
        <v>9.78966</v>
      </c>
      <c r="E177" s="24">
        <f>F177</f>
        <v>9.78966</v>
      </c>
      <c r="F177" s="24">
        <f>ROUND(9.78966,5)</f>
        <v>9.78966</v>
      </c>
      <c r="G177" s="25"/>
      <c r="H177" s="26"/>
    </row>
    <row r="178" spans="1:8" ht="12.75" customHeight="1">
      <c r="A178" s="23">
        <v>43041</v>
      </c>
      <c r="B178" s="23"/>
      <c r="C178" s="24">
        <f>ROUND(9.72,5)</f>
        <v>9.72</v>
      </c>
      <c r="D178" s="24">
        <f>F178</f>
        <v>9.83919</v>
      </c>
      <c r="E178" s="24">
        <f>F178</f>
        <v>9.83919</v>
      </c>
      <c r="F178" s="24">
        <f>ROUND(9.83919,5)</f>
        <v>9.83919</v>
      </c>
      <c r="G178" s="25"/>
      <c r="H178" s="26"/>
    </row>
    <row r="179" spans="1:8" ht="12.75" customHeight="1">
      <c r="A179" s="23">
        <v>43132</v>
      </c>
      <c r="B179" s="23"/>
      <c r="C179" s="24">
        <f>ROUND(9.72,5)</f>
        <v>9.72</v>
      </c>
      <c r="D179" s="24">
        <f>F179</f>
        <v>9.88732</v>
      </c>
      <c r="E179" s="24">
        <f>F179</f>
        <v>9.88732</v>
      </c>
      <c r="F179" s="24">
        <f>ROUND(9.88732,5)</f>
        <v>9.88732</v>
      </c>
      <c r="G179" s="25"/>
      <c r="H179" s="26"/>
    </row>
    <row r="180" spans="1:8" ht="12.75" customHeight="1">
      <c r="A180" s="23">
        <v>43223</v>
      </c>
      <c r="B180" s="23"/>
      <c r="C180" s="24">
        <f>ROUND(9.72,5)</f>
        <v>9.72</v>
      </c>
      <c r="D180" s="24">
        <f>F180</f>
        <v>9.94025</v>
      </c>
      <c r="E180" s="24">
        <f>F180</f>
        <v>9.94025</v>
      </c>
      <c r="F180" s="24">
        <f>ROUND(9.94025,5)</f>
        <v>9.94025</v>
      </c>
      <c r="G180" s="25"/>
      <c r="H180" s="26"/>
    </row>
    <row r="181" spans="1:8" ht="12.75" customHeight="1">
      <c r="A181" s="23" t="s">
        <v>53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42859</v>
      </c>
      <c r="B182" s="23"/>
      <c r="C182" s="24">
        <f>ROUND(2.35,5)</f>
        <v>2.35</v>
      </c>
      <c r="D182" s="24">
        <f>F182</f>
        <v>182.77706</v>
      </c>
      <c r="E182" s="24">
        <f>F182</f>
        <v>182.77706</v>
      </c>
      <c r="F182" s="24">
        <f>ROUND(182.77706,5)</f>
        <v>182.77706</v>
      </c>
      <c r="G182" s="25"/>
      <c r="H182" s="26"/>
    </row>
    <row r="183" spans="1:8" ht="12.75" customHeight="1">
      <c r="A183" s="23">
        <v>42950</v>
      </c>
      <c r="B183" s="23"/>
      <c r="C183" s="24">
        <f>ROUND(2.35,5)</f>
        <v>2.35</v>
      </c>
      <c r="D183" s="24">
        <f>F183</f>
        <v>186.29816</v>
      </c>
      <c r="E183" s="24">
        <f>F183</f>
        <v>186.29816</v>
      </c>
      <c r="F183" s="24">
        <f>ROUND(186.29816,5)</f>
        <v>186.29816</v>
      </c>
      <c r="G183" s="25"/>
      <c r="H183" s="26"/>
    </row>
    <row r="184" spans="1:8" ht="12.75" customHeight="1">
      <c r="A184" s="23">
        <v>43041</v>
      </c>
      <c r="B184" s="23"/>
      <c r="C184" s="24">
        <f>ROUND(2.35,5)</f>
        <v>2.35</v>
      </c>
      <c r="D184" s="24">
        <f>F184</f>
        <v>187.57793</v>
      </c>
      <c r="E184" s="24">
        <f>F184</f>
        <v>187.57793</v>
      </c>
      <c r="F184" s="24">
        <f>ROUND(187.57793,5)</f>
        <v>187.57793</v>
      </c>
      <c r="G184" s="25"/>
      <c r="H184" s="26"/>
    </row>
    <row r="185" spans="1:8" ht="12.75" customHeight="1">
      <c r="A185" s="23">
        <v>43132</v>
      </c>
      <c r="B185" s="23"/>
      <c r="C185" s="24">
        <f>ROUND(2.35,5)</f>
        <v>2.35</v>
      </c>
      <c r="D185" s="24">
        <f>F185</f>
        <v>191.36526</v>
      </c>
      <c r="E185" s="24">
        <f>F185</f>
        <v>191.36526</v>
      </c>
      <c r="F185" s="24">
        <f>ROUND(191.36526,5)</f>
        <v>191.36526</v>
      </c>
      <c r="G185" s="25"/>
      <c r="H185" s="26"/>
    </row>
    <row r="186" spans="1:8" ht="12.75" customHeight="1">
      <c r="A186" s="23">
        <v>43223</v>
      </c>
      <c r="B186" s="23"/>
      <c r="C186" s="24">
        <f>ROUND(2.35,5)</f>
        <v>2.35</v>
      </c>
      <c r="D186" s="24">
        <f>F186</f>
        <v>195.1182</v>
      </c>
      <c r="E186" s="24">
        <f>F186</f>
        <v>195.1182</v>
      </c>
      <c r="F186" s="24">
        <f>ROUND(195.1182,5)</f>
        <v>195.1182</v>
      </c>
      <c r="G186" s="25"/>
      <c r="H186" s="26"/>
    </row>
    <row r="187" spans="1:8" ht="12.75" customHeight="1">
      <c r="A187" s="23" t="s">
        <v>54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42859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ROUND(0,5)</f>
        <v>0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ROUND(0,5)</f>
        <v>0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42859</v>
      </c>
      <c r="B192" s="23"/>
      <c r="C192" s="24">
        <f>ROUND(2.34,5)</f>
        <v>2.34</v>
      </c>
      <c r="D192" s="24">
        <f>F192</f>
        <v>147.28594</v>
      </c>
      <c r="E192" s="24">
        <f>F192</f>
        <v>147.28594</v>
      </c>
      <c r="F192" s="24">
        <f>ROUND(147.28594,5)</f>
        <v>147.28594</v>
      </c>
      <c r="G192" s="25"/>
      <c r="H192" s="26"/>
    </row>
    <row r="193" spans="1:8" ht="12.75" customHeight="1">
      <c r="A193" s="23">
        <v>42950</v>
      </c>
      <c r="B193" s="23"/>
      <c r="C193" s="24">
        <f>ROUND(2.34,5)</f>
        <v>2.34</v>
      </c>
      <c r="D193" s="24">
        <f>F193</f>
        <v>148.09041</v>
      </c>
      <c r="E193" s="24">
        <f>F193</f>
        <v>148.09041</v>
      </c>
      <c r="F193" s="24">
        <f>ROUND(148.09041,5)</f>
        <v>148.09041</v>
      </c>
      <c r="G193" s="25"/>
      <c r="H193" s="26"/>
    </row>
    <row r="194" spans="1:8" ht="12.75" customHeight="1">
      <c r="A194" s="23">
        <v>43041</v>
      </c>
      <c r="B194" s="23"/>
      <c r="C194" s="24">
        <f>ROUND(2.34,5)</f>
        <v>2.34</v>
      </c>
      <c r="D194" s="24">
        <f>F194</f>
        <v>151.02495</v>
      </c>
      <c r="E194" s="24">
        <f>F194</f>
        <v>151.02495</v>
      </c>
      <c r="F194" s="24">
        <f>ROUND(151.02495,5)</f>
        <v>151.02495</v>
      </c>
      <c r="G194" s="25"/>
      <c r="H194" s="26"/>
    </row>
    <row r="195" spans="1:8" ht="12.75" customHeight="1">
      <c r="A195" s="23">
        <v>43132</v>
      </c>
      <c r="B195" s="23"/>
      <c r="C195" s="24">
        <f>ROUND(2.34,5)</f>
        <v>2.34</v>
      </c>
      <c r="D195" s="24">
        <f>F195</f>
        <v>154.00768</v>
      </c>
      <c r="E195" s="24">
        <f>F195</f>
        <v>154.00768</v>
      </c>
      <c r="F195" s="24">
        <f>ROUND(154.00768,5)</f>
        <v>154.00768</v>
      </c>
      <c r="G195" s="25"/>
      <c r="H195" s="26"/>
    </row>
    <row r="196" spans="1:8" ht="12.75" customHeight="1">
      <c r="A196" s="23">
        <v>43223</v>
      </c>
      <c r="B196" s="23"/>
      <c r="C196" s="24">
        <f>ROUND(2.34,5)</f>
        <v>2.34</v>
      </c>
      <c r="D196" s="24">
        <f>F196</f>
        <v>157.02819</v>
      </c>
      <c r="E196" s="24">
        <f>F196</f>
        <v>157.02819</v>
      </c>
      <c r="F196" s="24">
        <f>ROUND(157.02819,5)</f>
        <v>157.02819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42859</v>
      </c>
      <c r="B198" s="23"/>
      <c r="C198" s="24">
        <f>ROUND(9.43,5)</f>
        <v>9.43</v>
      </c>
      <c r="D198" s="24">
        <f>F198</f>
        <v>9.44679</v>
      </c>
      <c r="E198" s="24">
        <f>F198</f>
        <v>9.44679</v>
      </c>
      <c r="F198" s="24">
        <f>ROUND(9.44679,5)</f>
        <v>9.44679</v>
      </c>
      <c r="G198" s="25"/>
      <c r="H198" s="26"/>
    </row>
    <row r="199" spans="1:8" ht="12.75" customHeight="1">
      <c r="A199" s="23">
        <v>42950</v>
      </c>
      <c r="B199" s="23"/>
      <c r="C199" s="24">
        <f>ROUND(9.43,5)</f>
        <v>9.43</v>
      </c>
      <c r="D199" s="24">
        <f>F199</f>
        <v>9.49736</v>
      </c>
      <c r="E199" s="24">
        <f>F199</f>
        <v>9.49736</v>
      </c>
      <c r="F199" s="24">
        <f>ROUND(9.49736,5)</f>
        <v>9.49736</v>
      </c>
      <c r="G199" s="25"/>
      <c r="H199" s="26"/>
    </row>
    <row r="200" spans="1:8" ht="12.75" customHeight="1">
      <c r="A200" s="23">
        <v>43041</v>
      </c>
      <c r="B200" s="23"/>
      <c r="C200" s="24">
        <f>ROUND(9.43,5)</f>
        <v>9.43</v>
      </c>
      <c r="D200" s="24">
        <f>F200</f>
        <v>9.54686</v>
      </c>
      <c r="E200" s="24">
        <f>F200</f>
        <v>9.54686</v>
      </c>
      <c r="F200" s="24">
        <f>ROUND(9.54686,5)</f>
        <v>9.54686</v>
      </c>
      <c r="G200" s="25"/>
      <c r="H200" s="26"/>
    </row>
    <row r="201" spans="1:8" ht="12.75" customHeight="1">
      <c r="A201" s="23">
        <v>43132</v>
      </c>
      <c r="B201" s="23"/>
      <c r="C201" s="24">
        <f>ROUND(9.43,5)</f>
        <v>9.43</v>
      </c>
      <c r="D201" s="24">
        <f>F201</f>
        <v>9.59592</v>
      </c>
      <c r="E201" s="24">
        <f>F201</f>
        <v>9.59592</v>
      </c>
      <c r="F201" s="24">
        <f>ROUND(9.59592,5)</f>
        <v>9.59592</v>
      </c>
      <c r="G201" s="25"/>
      <c r="H201" s="26"/>
    </row>
    <row r="202" spans="1:8" ht="12.75" customHeight="1">
      <c r="A202" s="23">
        <v>43223</v>
      </c>
      <c r="B202" s="23"/>
      <c r="C202" s="24">
        <f>ROUND(9.43,5)</f>
        <v>9.43</v>
      </c>
      <c r="D202" s="24">
        <f>F202</f>
        <v>9.64699</v>
      </c>
      <c r="E202" s="24">
        <f>F202</f>
        <v>9.64699</v>
      </c>
      <c r="F202" s="24">
        <f>ROUND(9.64699,5)</f>
        <v>9.64699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42859</v>
      </c>
      <c r="B204" s="23"/>
      <c r="C204" s="24">
        <f>ROUND(9.795,5)</f>
        <v>9.795</v>
      </c>
      <c r="D204" s="24">
        <f>F204</f>
        <v>9.81174</v>
      </c>
      <c r="E204" s="24">
        <f>F204</f>
        <v>9.81174</v>
      </c>
      <c r="F204" s="24">
        <f>ROUND(9.81174,5)</f>
        <v>9.81174</v>
      </c>
      <c r="G204" s="25"/>
      <c r="H204" s="26"/>
    </row>
    <row r="205" spans="1:8" ht="12.75" customHeight="1">
      <c r="A205" s="23">
        <v>42950</v>
      </c>
      <c r="B205" s="23"/>
      <c r="C205" s="24">
        <f>ROUND(9.795,5)</f>
        <v>9.795</v>
      </c>
      <c r="D205" s="24">
        <f>F205</f>
        <v>9.86259</v>
      </c>
      <c r="E205" s="24">
        <f>F205</f>
        <v>9.86259</v>
      </c>
      <c r="F205" s="24">
        <f>ROUND(9.86259,5)</f>
        <v>9.86259</v>
      </c>
      <c r="G205" s="25"/>
      <c r="H205" s="26"/>
    </row>
    <row r="206" spans="1:8" ht="12.75" customHeight="1">
      <c r="A206" s="23">
        <v>43041</v>
      </c>
      <c r="B206" s="23"/>
      <c r="C206" s="24">
        <f>ROUND(9.795,5)</f>
        <v>9.795</v>
      </c>
      <c r="D206" s="24">
        <f>F206</f>
        <v>9.91235</v>
      </c>
      <c r="E206" s="24">
        <f>F206</f>
        <v>9.91235</v>
      </c>
      <c r="F206" s="24">
        <f>ROUND(9.91235,5)</f>
        <v>9.91235</v>
      </c>
      <c r="G206" s="25"/>
      <c r="H206" s="26"/>
    </row>
    <row r="207" spans="1:8" ht="12.75" customHeight="1">
      <c r="A207" s="23">
        <v>43132</v>
      </c>
      <c r="B207" s="23"/>
      <c r="C207" s="24">
        <f>ROUND(9.795,5)</f>
        <v>9.795</v>
      </c>
      <c r="D207" s="24">
        <f>F207</f>
        <v>9.96176</v>
      </c>
      <c r="E207" s="24">
        <f>F207</f>
        <v>9.96176</v>
      </c>
      <c r="F207" s="24">
        <f>ROUND(9.96176,5)</f>
        <v>9.96176</v>
      </c>
      <c r="G207" s="25"/>
      <c r="H207" s="26"/>
    </row>
    <row r="208" spans="1:8" ht="12.75" customHeight="1">
      <c r="A208" s="23">
        <v>43223</v>
      </c>
      <c r="B208" s="23"/>
      <c r="C208" s="24">
        <f>ROUND(9.795,5)</f>
        <v>9.795</v>
      </c>
      <c r="D208" s="24">
        <f>F208</f>
        <v>10.01236</v>
      </c>
      <c r="E208" s="24">
        <f>F208</f>
        <v>10.01236</v>
      </c>
      <c r="F208" s="24">
        <f>ROUND(10.01236,5)</f>
        <v>10.01236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42859</v>
      </c>
      <c r="B210" s="23"/>
      <c r="C210" s="24">
        <f>ROUND(9.85,5)</f>
        <v>9.85</v>
      </c>
      <c r="D210" s="24">
        <f>F210</f>
        <v>9.86732</v>
      </c>
      <c r="E210" s="24">
        <f>F210</f>
        <v>9.86732</v>
      </c>
      <c r="F210" s="24">
        <f>ROUND(9.86732,5)</f>
        <v>9.86732</v>
      </c>
      <c r="G210" s="25"/>
      <c r="H210" s="26"/>
    </row>
    <row r="211" spans="1:8" ht="12.75" customHeight="1">
      <c r="A211" s="23">
        <v>42950</v>
      </c>
      <c r="B211" s="23"/>
      <c r="C211" s="24">
        <f>ROUND(9.85,5)</f>
        <v>9.85</v>
      </c>
      <c r="D211" s="24">
        <f>F211</f>
        <v>9.92006</v>
      </c>
      <c r="E211" s="24">
        <f>F211</f>
        <v>9.92006</v>
      </c>
      <c r="F211" s="24">
        <f>ROUND(9.92006,5)</f>
        <v>9.92006</v>
      </c>
      <c r="G211" s="25"/>
      <c r="H211" s="26"/>
    </row>
    <row r="212" spans="1:8" ht="12.75" customHeight="1">
      <c r="A212" s="23">
        <v>43041</v>
      </c>
      <c r="B212" s="23"/>
      <c r="C212" s="24">
        <f>ROUND(9.85,5)</f>
        <v>9.85</v>
      </c>
      <c r="D212" s="24">
        <f>F212</f>
        <v>9.97172</v>
      </c>
      <c r="E212" s="24">
        <f>F212</f>
        <v>9.97172</v>
      </c>
      <c r="F212" s="24">
        <f>ROUND(9.97172,5)</f>
        <v>9.97172</v>
      </c>
      <c r="G212" s="25"/>
      <c r="H212" s="26"/>
    </row>
    <row r="213" spans="1:8" ht="12.75" customHeight="1">
      <c r="A213" s="23">
        <v>43132</v>
      </c>
      <c r="B213" s="23"/>
      <c r="C213" s="24">
        <f>ROUND(9.85,5)</f>
        <v>9.85</v>
      </c>
      <c r="D213" s="24">
        <f>F213</f>
        <v>10.02313</v>
      </c>
      <c r="E213" s="24">
        <f>F213</f>
        <v>10.02313</v>
      </c>
      <c r="F213" s="24">
        <f>ROUND(10.02313,5)</f>
        <v>10.02313</v>
      </c>
      <c r="G213" s="25"/>
      <c r="H213" s="26"/>
    </row>
    <row r="214" spans="1:8" ht="12.75" customHeight="1">
      <c r="A214" s="23">
        <v>43223</v>
      </c>
      <c r="B214" s="23"/>
      <c r="C214" s="24">
        <f>ROUND(9.85,5)</f>
        <v>9.85</v>
      </c>
      <c r="D214" s="24">
        <f>F214</f>
        <v>10.07574</v>
      </c>
      <c r="E214" s="24">
        <f>F214</f>
        <v>10.07574</v>
      </c>
      <c r="F214" s="24">
        <f>ROUND(10.07574,5)</f>
        <v>10.07574</v>
      </c>
      <c r="G214" s="25"/>
      <c r="H214" s="26"/>
    </row>
    <row r="215" spans="1:8" ht="12.75" customHeight="1">
      <c r="A215" s="23" t="s">
        <v>59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42857</v>
      </c>
      <c r="B216" s="23"/>
      <c r="C216" s="28">
        <f>ROUND(2.02386191171238,4)</f>
        <v>2.0239</v>
      </c>
      <c r="D216" s="28">
        <f>F216</f>
        <v>2.0035</v>
      </c>
      <c r="E216" s="28">
        <f>F216</f>
        <v>2.0035</v>
      </c>
      <c r="F216" s="28">
        <f>ROUND(2.0035,4)</f>
        <v>2.0035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42838</v>
      </c>
      <c r="B218" s="23"/>
      <c r="C218" s="28">
        <f>ROUND(14.6709407777778,4)</f>
        <v>14.6709</v>
      </c>
      <c r="D218" s="28">
        <f>F218</f>
        <v>14.6893</v>
      </c>
      <c r="E218" s="28">
        <f>F218</f>
        <v>14.6893</v>
      </c>
      <c r="F218" s="28">
        <f>ROUND(14.6893,4)</f>
        <v>14.6893</v>
      </c>
      <c r="G218" s="25"/>
      <c r="H218" s="26"/>
    </row>
    <row r="219" spans="1:8" ht="12.75" customHeight="1">
      <c r="A219" s="23">
        <v>42853</v>
      </c>
      <c r="B219" s="23"/>
      <c r="C219" s="28">
        <f>ROUND(14.6709407777778,4)</f>
        <v>14.6709</v>
      </c>
      <c r="D219" s="28">
        <f>F219</f>
        <v>14.7086</v>
      </c>
      <c r="E219" s="28">
        <f>F219</f>
        <v>14.7086</v>
      </c>
      <c r="F219" s="28">
        <f>ROUND(14.7086,4)</f>
        <v>14.7086</v>
      </c>
      <c r="G219" s="25"/>
      <c r="H219" s="26"/>
    </row>
    <row r="220" spans="1:8" ht="12.75" customHeight="1">
      <c r="A220" s="23" t="s">
        <v>61</v>
      </c>
      <c r="B220" s="23"/>
      <c r="C220" s="27"/>
      <c r="D220" s="27"/>
      <c r="E220" s="27"/>
      <c r="F220" s="27"/>
      <c r="G220" s="25"/>
      <c r="H220" s="26"/>
    </row>
    <row r="221" spans="1:8" ht="12.75" customHeight="1">
      <c r="A221" s="23">
        <v>42838</v>
      </c>
      <c r="B221" s="23"/>
      <c r="C221" s="28">
        <f>ROUND(17.1684588472222,4)</f>
        <v>17.1685</v>
      </c>
      <c r="D221" s="28">
        <f>F221</f>
        <v>17.1881</v>
      </c>
      <c r="E221" s="28">
        <f>F221</f>
        <v>17.1881</v>
      </c>
      <c r="F221" s="28">
        <f>ROUND(17.1881,4)</f>
        <v>17.1881</v>
      </c>
      <c r="G221" s="25"/>
      <c r="H221" s="26"/>
    </row>
    <row r="222" spans="1:8" ht="12.75" customHeight="1">
      <c r="A222" s="23">
        <v>42849</v>
      </c>
      <c r="B222" s="23"/>
      <c r="C222" s="28">
        <f>ROUND(17.1684588472222,4)</f>
        <v>17.1685</v>
      </c>
      <c r="D222" s="28">
        <f>F222</f>
        <v>17.2149</v>
      </c>
      <c r="E222" s="28">
        <f>F222</f>
        <v>17.2149</v>
      </c>
      <c r="F222" s="28">
        <f>ROUND(17.2149,4)</f>
        <v>17.2149</v>
      </c>
      <c r="G222" s="25"/>
      <c r="H222" s="26"/>
    </row>
    <row r="223" spans="1:8" ht="12.75" customHeight="1">
      <c r="A223" s="23">
        <v>42850</v>
      </c>
      <c r="B223" s="23"/>
      <c r="C223" s="28">
        <f>ROUND(17.1684588472222,4)</f>
        <v>17.1685</v>
      </c>
      <c r="D223" s="28">
        <f>F223</f>
        <v>17.2272</v>
      </c>
      <c r="E223" s="28">
        <f>F223</f>
        <v>17.2272</v>
      </c>
      <c r="F223" s="28">
        <f>ROUND(17.2272,4)</f>
        <v>17.2272</v>
      </c>
      <c r="G223" s="25"/>
      <c r="H223" s="26"/>
    </row>
    <row r="224" spans="1:8" ht="12.75" customHeight="1">
      <c r="A224" s="23">
        <v>42853</v>
      </c>
      <c r="B224" s="23"/>
      <c r="C224" s="28">
        <f>ROUND(17.1684588472222,4)</f>
        <v>17.1685</v>
      </c>
      <c r="D224" s="28">
        <f>F224</f>
        <v>17.2372</v>
      </c>
      <c r="E224" s="28">
        <f>F224</f>
        <v>17.2372</v>
      </c>
      <c r="F224" s="28">
        <f>ROUND(17.2372,4)</f>
        <v>17.2372</v>
      </c>
      <c r="G224" s="25"/>
      <c r="H224" s="26"/>
    </row>
    <row r="225" spans="1:8" ht="12.75" customHeight="1">
      <c r="A225" s="23" t="s">
        <v>62</v>
      </c>
      <c r="B225" s="23"/>
      <c r="C225" s="27"/>
      <c r="D225" s="27"/>
      <c r="E225" s="27"/>
      <c r="F225" s="27"/>
      <c r="G225" s="25"/>
      <c r="H225" s="26"/>
    </row>
    <row r="226" spans="1:8" ht="12.75" customHeight="1">
      <c r="A226" s="23">
        <v>42835</v>
      </c>
      <c r="B226" s="23"/>
      <c r="C226" s="28">
        <f>ROUND(13.7591666666667,4)</f>
        <v>13.7592</v>
      </c>
      <c r="D226" s="28">
        <f>F226</f>
        <v>13.766</v>
      </c>
      <c r="E226" s="28">
        <f>F226</f>
        <v>13.766</v>
      </c>
      <c r="F226" s="28">
        <f>ROUND(13.766,4)</f>
        <v>13.766</v>
      </c>
      <c r="G226" s="25"/>
      <c r="H226" s="26"/>
    </row>
    <row r="227" spans="1:8" ht="12.75" customHeight="1">
      <c r="A227" s="23">
        <v>42836</v>
      </c>
      <c r="B227" s="23"/>
      <c r="C227" s="28">
        <f>ROUND(13.7591666666667,4)</f>
        <v>13.7592</v>
      </c>
      <c r="D227" s="28">
        <f>F227</f>
        <v>13.7684</v>
      </c>
      <c r="E227" s="28">
        <f>F227</f>
        <v>13.7684</v>
      </c>
      <c r="F227" s="28">
        <f>ROUND(13.7684,4)</f>
        <v>13.7684</v>
      </c>
      <c r="G227" s="25"/>
      <c r="H227" s="26"/>
    </row>
    <row r="228" spans="1:8" ht="12.75" customHeight="1">
      <c r="A228" s="23">
        <v>42837</v>
      </c>
      <c r="B228" s="23"/>
      <c r="C228" s="28">
        <f>ROUND(13.7591666666667,4)</f>
        <v>13.7592</v>
      </c>
      <c r="D228" s="28">
        <f>F228</f>
        <v>13.7707</v>
      </c>
      <c r="E228" s="28">
        <f>F228</f>
        <v>13.7707</v>
      </c>
      <c r="F228" s="28">
        <f>ROUND(13.7707,4)</f>
        <v>13.7707</v>
      </c>
      <c r="G228" s="25"/>
      <c r="H228" s="26"/>
    </row>
    <row r="229" spans="1:8" ht="12.75" customHeight="1">
      <c r="A229" s="23">
        <v>42838</v>
      </c>
      <c r="B229" s="23"/>
      <c r="C229" s="28">
        <f>ROUND(13.7591666666667,4)</f>
        <v>13.7592</v>
      </c>
      <c r="D229" s="28">
        <f>F229</f>
        <v>13.773</v>
      </c>
      <c r="E229" s="28">
        <f>F229</f>
        <v>13.773</v>
      </c>
      <c r="F229" s="28">
        <f>ROUND(13.773,4)</f>
        <v>13.773</v>
      </c>
      <c r="G229" s="25"/>
      <c r="H229" s="26"/>
    </row>
    <row r="230" spans="1:8" ht="12.75" customHeight="1">
      <c r="A230" s="23">
        <v>42843</v>
      </c>
      <c r="B230" s="23"/>
      <c r="C230" s="28">
        <f>ROUND(13.7591666666667,4)</f>
        <v>13.7592</v>
      </c>
      <c r="D230" s="28">
        <f>F230</f>
        <v>13.7848</v>
      </c>
      <c r="E230" s="28">
        <f>F230</f>
        <v>13.7848</v>
      </c>
      <c r="F230" s="28">
        <f>ROUND(13.7848,4)</f>
        <v>13.7848</v>
      </c>
      <c r="G230" s="25"/>
      <c r="H230" s="26"/>
    </row>
    <row r="231" spans="1:8" ht="12.75" customHeight="1">
      <c r="A231" s="23">
        <v>42845</v>
      </c>
      <c r="B231" s="23"/>
      <c r="C231" s="28">
        <f>ROUND(13.7591666666667,4)</f>
        <v>13.7592</v>
      </c>
      <c r="D231" s="28">
        <f>F231</f>
        <v>13.7896</v>
      </c>
      <c r="E231" s="28">
        <f>F231</f>
        <v>13.7896</v>
      </c>
      <c r="F231" s="28">
        <f>ROUND(13.7896,4)</f>
        <v>13.7896</v>
      </c>
      <c r="G231" s="25"/>
      <c r="H231" s="26"/>
    </row>
    <row r="232" spans="1:8" ht="12.75" customHeight="1">
      <c r="A232" s="23">
        <v>42846</v>
      </c>
      <c r="B232" s="23"/>
      <c r="C232" s="28">
        <f>ROUND(13.7591666666667,4)</f>
        <v>13.7592</v>
      </c>
      <c r="D232" s="28">
        <f>F232</f>
        <v>13.792</v>
      </c>
      <c r="E232" s="28">
        <f>F232</f>
        <v>13.792</v>
      </c>
      <c r="F232" s="28">
        <f>ROUND(13.792,4)</f>
        <v>13.792</v>
      </c>
      <c r="G232" s="25"/>
      <c r="H232" s="26"/>
    </row>
    <row r="233" spans="1:8" ht="12.75" customHeight="1">
      <c r="A233" s="23">
        <v>42849</v>
      </c>
      <c r="B233" s="23"/>
      <c r="C233" s="28">
        <f>ROUND(13.7591666666667,4)</f>
        <v>13.7592</v>
      </c>
      <c r="D233" s="28">
        <f>F233</f>
        <v>13.7993</v>
      </c>
      <c r="E233" s="28">
        <f>F233</f>
        <v>13.7993</v>
      </c>
      <c r="F233" s="28">
        <f>ROUND(13.7993,4)</f>
        <v>13.7993</v>
      </c>
      <c r="G233" s="25"/>
      <c r="H233" s="26"/>
    </row>
    <row r="234" spans="1:8" ht="12.75" customHeight="1">
      <c r="A234" s="23">
        <v>42850</v>
      </c>
      <c r="B234" s="23"/>
      <c r="C234" s="28">
        <f>ROUND(13.7591666666667,4)</f>
        <v>13.7592</v>
      </c>
      <c r="D234" s="28">
        <f>F234</f>
        <v>13.8017</v>
      </c>
      <c r="E234" s="28">
        <f>F234</f>
        <v>13.8017</v>
      </c>
      <c r="F234" s="28">
        <f>ROUND(13.8017,4)</f>
        <v>13.8017</v>
      </c>
      <c r="G234" s="25"/>
      <c r="H234" s="26"/>
    </row>
    <row r="235" spans="1:8" ht="12.75" customHeight="1">
      <c r="A235" s="23">
        <v>42853</v>
      </c>
      <c r="B235" s="23"/>
      <c r="C235" s="28">
        <f>ROUND(13.7591666666667,4)</f>
        <v>13.7592</v>
      </c>
      <c r="D235" s="28">
        <f>F235</f>
        <v>13.8089</v>
      </c>
      <c r="E235" s="28">
        <f>F235</f>
        <v>13.8089</v>
      </c>
      <c r="F235" s="28">
        <f>ROUND(13.8089,4)</f>
        <v>13.8089</v>
      </c>
      <c r="G235" s="25"/>
      <c r="H235" s="26"/>
    </row>
    <row r="236" spans="1:8" ht="12.75" customHeight="1">
      <c r="A236" s="23">
        <v>42857</v>
      </c>
      <c r="B236" s="23"/>
      <c r="C236" s="28">
        <f>ROUND(13.7591666666667,4)</f>
        <v>13.7592</v>
      </c>
      <c r="D236" s="28">
        <f>F236</f>
        <v>13.8186</v>
      </c>
      <c r="E236" s="28">
        <f>F236</f>
        <v>13.8186</v>
      </c>
      <c r="F236" s="28">
        <f>ROUND(13.8186,4)</f>
        <v>13.8186</v>
      </c>
      <c r="G236" s="25"/>
      <c r="H236" s="26"/>
    </row>
    <row r="237" spans="1:8" ht="12.75" customHeight="1">
      <c r="A237" s="23">
        <v>42859</v>
      </c>
      <c r="B237" s="23"/>
      <c r="C237" s="28">
        <f>ROUND(13.7591666666667,4)</f>
        <v>13.7592</v>
      </c>
      <c r="D237" s="28">
        <f>F237</f>
        <v>13.8234</v>
      </c>
      <c r="E237" s="28">
        <f>F237</f>
        <v>13.8234</v>
      </c>
      <c r="F237" s="28">
        <f>ROUND(13.8234,4)</f>
        <v>13.8234</v>
      </c>
      <c r="G237" s="25"/>
      <c r="H237" s="26"/>
    </row>
    <row r="238" spans="1:8" ht="12.75" customHeight="1">
      <c r="A238" s="23">
        <v>42866</v>
      </c>
      <c r="B238" s="23"/>
      <c r="C238" s="28">
        <f>ROUND(13.7591666666667,4)</f>
        <v>13.7592</v>
      </c>
      <c r="D238" s="28">
        <f>F238</f>
        <v>13.8404</v>
      </c>
      <c r="E238" s="28">
        <f>F238</f>
        <v>13.8404</v>
      </c>
      <c r="F238" s="28">
        <f>ROUND(13.8404,4)</f>
        <v>13.8404</v>
      </c>
      <c r="G238" s="25"/>
      <c r="H238" s="26"/>
    </row>
    <row r="239" spans="1:8" ht="12.75" customHeight="1">
      <c r="A239" s="23">
        <v>42881</v>
      </c>
      <c r="B239" s="23"/>
      <c r="C239" s="28">
        <f>ROUND(13.7591666666667,4)</f>
        <v>13.7592</v>
      </c>
      <c r="D239" s="28">
        <f>F239</f>
        <v>13.8769</v>
      </c>
      <c r="E239" s="28">
        <f>F239</f>
        <v>13.8769</v>
      </c>
      <c r="F239" s="28">
        <f>ROUND(13.8769,4)</f>
        <v>13.8769</v>
      </c>
      <c r="G239" s="25"/>
      <c r="H239" s="26"/>
    </row>
    <row r="240" spans="1:8" ht="12.75" customHeight="1">
      <c r="A240" s="23">
        <v>42886</v>
      </c>
      <c r="B240" s="23"/>
      <c r="C240" s="28">
        <f>ROUND(13.7591666666667,4)</f>
        <v>13.7592</v>
      </c>
      <c r="D240" s="28">
        <f>F240</f>
        <v>13.8891</v>
      </c>
      <c r="E240" s="28">
        <f>F240</f>
        <v>13.8891</v>
      </c>
      <c r="F240" s="28">
        <f>ROUND(13.8891,4)</f>
        <v>13.8891</v>
      </c>
      <c r="G240" s="25"/>
      <c r="H240" s="26"/>
    </row>
    <row r="241" spans="1:8" ht="12.75" customHeight="1">
      <c r="A241" s="23">
        <v>42914</v>
      </c>
      <c r="B241" s="23"/>
      <c r="C241" s="28">
        <f>ROUND(13.7591666666667,4)</f>
        <v>13.7592</v>
      </c>
      <c r="D241" s="28">
        <f>F241</f>
        <v>13.9571</v>
      </c>
      <c r="E241" s="28">
        <f>F241</f>
        <v>13.9571</v>
      </c>
      <c r="F241" s="28">
        <f>ROUND(13.9571,4)</f>
        <v>13.9571</v>
      </c>
      <c r="G241" s="25"/>
      <c r="H241" s="26"/>
    </row>
    <row r="242" spans="1:8" ht="12.75" customHeight="1">
      <c r="A242" s="23">
        <v>42916</v>
      </c>
      <c r="B242" s="23"/>
      <c r="C242" s="28">
        <f>ROUND(13.7591666666667,4)</f>
        <v>13.7592</v>
      </c>
      <c r="D242" s="28">
        <f>F242</f>
        <v>13.9619</v>
      </c>
      <c r="E242" s="28">
        <f>F242</f>
        <v>13.9619</v>
      </c>
      <c r="F242" s="28">
        <f>ROUND(13.9619,4)</f>
        <v>13.9619</v>
      </c>
      <c r="G242" s="25"/>
      <c r="H242" s="26"/>
    </row>
    <row r="243" spans="1:8" ht="12.75" customHeight="1">
      <c r="A243" s="23">
        <v>42921</v>
      </c>
      <c r="B243" s="23"/>
      <c r="C243" s="28">
        <f>ROUND(13.7591666666667,4)</f>
        <v>13.7592</v>
      </c>
      <c r="D243" s="28">
        <f>F243</f>
        <v>13.9741</v>
      </c>
      <c r="E243" s="28">
        <f>F243</f>
        <v>13.9741</v>
      </c>
      <c r="F243" s="28">
        <f>ROUND(13.9741,4)</f>
        <v>13.9741</v>
      </c>
      <c r="G243" s="25"/>
      <c r="H243" s="26"/>
    </row>
    <row r="244" spans="1:8" ht="12.75" customHeight="1">
      <c r="A244" s="23">
        <v>42928</v>
      </c>
      <c r="B244" s="23"/>
      <c r="C244" s="28">
        <f>ROUND(13.7591666666667,4)</f>
        <v>13.7592</v>
      </c>
      <c r="D244" s="28">
        <f>F244</f>
        <v>13.991</v>
      </c>
      <c r="E244" s="28">
        <f>F244</f>
        <v>13.991</v>
      </c>
      <c r="F244" s="28">
        <f>ROUND(13.991,4)</f>
        <v>13.991</v>
      </c>
      <c r="G244" s="25"/>
      <c r="H244" s="26"/>
    </row>
    <row r="245" spans="1:8" ht="12.75" customHeight="1">
      <c r="A245" s="23">
        <v>42937</v>
      </c>
      <c r="B245" s="23"/>
      <c r="C245" s="28">
        <f>ROUND(13.7591666666667,4)</f>
        <v>13.7592</v>
      </c>
      <c r="D245" s="28">
        <f>F245</f>
        <v>14.0127</v>
      </c>
      <c r="E245" s="28">
        <f>F245</f>
        <v>14.0127</v>
      </c>
      <c r="F245" s="28">
        <f>ROUND(14.0127,4)</f>
        <v>14.0127</v>
      </c>
      <c r="G245" s="25"/>
      <c r="H245" s="26"/>
    </row>
    <row r="246" spans="1:8" ht="12.75" customHeight="1">
      <c r="A246" s="23">
        <v>42941</v>
      </c>
      <c r="B246" s="23"/>
      <c r="C246" s="28">
        <f>ROUND(13.7591666666667,4)</f>
        <v>13.7592</v>
      </c>
      <c r="D246" s="28">
        <f>F246</f>
        <v>14.0224</v>
      </c>
      <c r="E246" s="28">
        <f>F246</f>
        <v>14.0224</v>
      </c>
      <c r="F246" s="28">
        <f>ROUND(14.0224,4)</f>
        <v>14.0224</v>
      </c>
      <c r="G246" s="25"/>
      <c r="H246" s="26"/>
    </row>
    <row r="247" spans="1:8" ht="12.75" customHeight="1">
      <c r="A247" s="23">
        <v>42943</v>
      </c>
      <c r="B247" s="23"/>
      <c r="C247" s="28">
        <f>ROUND(13.7591666666667,4)</f>
        <v>13.7592</v>
      </c>
      <c r="D247" s="28">
        <f>F247</f>
        <v>14.0272</v>
      </c>
      <c r="E247" s="28">
        <f>F247</f>
        <v>14.0272</v>
      </c>
      <c r="F247" s="28">
        <f>ROUND(14.0272,4)</f>
        <v>14.0272</v>
      </c>
      <c r="G247" s="25"/>
      <c r="H247" s="26"/>
    </row>
    <row r="248" spans="1:8" ht="12.75" customHeight="1">
      <c r="A248" s="23">
        <v>42947</v>
      </c>
      <c r="B248" s="23"/>
      <c r="C248" s="28">
        <f>ROUND(13.7591666666667,4)</f>
        <v>13.7592</v>
      </c>
      <c r="D248" s="28">
        <f>F248</f>
        <v>14.0369</v>
      </c>
      <c r="E248" s="28">
        <f>F248</f>
        <v>14.0369</v>
      </c>
      <c r="F248" s="28">
        <f>ROUND(14.0369,4)</f>
        <v>14.0369</v>
      </c>
      <c r="G248" s="25"/>
      <c r="H248" s="26"/>
    </row>
    <row r="249" spans="1:8" ht="12.75" customHeight="1">
      <c r="A249" s="23">
        <v>42958</v>
      </c>
      <c r="B249" s="23"/>
      <c r="C249" s="28">
        <f>ROUND(13.7591666666667,4)</f>
        <v>13.7592</v>
      </c>
      <c r="D249" s="28">
        <f>F249</f>
        <v>14.0634</v>
      </c>
      <c r="E249" s="28">
        <f>F249</f>
        <v>14.0634</v>
      </c>
      <c r="F249" s="28">
        <f>ROUND(14.0634,4)</f>
        <v>14.0634</v>
      </c>
      <c r="G249" s="25"/>
      <c r="H249" s="26"/>
    </row>
    <row r="250" spans="1:8" ht="12.75" customHeight="1">
      <c r="A250" s="23">
        <v>42976</v>
      </c>
      <c r="B250" s="23"/>
      <c r="C250" s="28">
        <f>ROUND(13.7591666666667,4)</f>
        <v>13.7592</v>
      </c>
      <c r="D250" s="28">
        <f>F250</f>
        <v>14.1069</v>
      </c>
      <c r="E250" s="28">
        <f>F250</f>
        <v>14.1069</v>
      </c>
      <c r="F250" s="28">
        <f>ROUND(14.1069,4)</f>
        <v>14.1069</v>
      </c>
      <c r="G250" s="25"/>
      <c r="H250" s="26"/>
    </row>
    <row r="251" spans="1:8" ht="12.75" customHeight="1">
      <c r="A251" s="23">
        <v>43005</v>
      </c>
      <c r="B251" s="23"/>
      <c r="C251" s="28">
        <f>ROUND(13.7591666666667,4)</f>
        <v>13.7592</v>
      </c>
      <c r="D251" s="28">
        <f>F251</f>
        <v>14.1769</v>
      </c>
      <c r="E251" s="28">
        <f>F251</f>
        <v>14.1769</v>
      </c>
      <c r="F251" s="28">
        <f>ROUND(14.1769,4)</f>
        <v>14.1769</v>
      </c>
      <c r="G251" s="25"/>
      <c r="H251" s="26"/>
    </row>
    <row r="252" spans="1:8" ht="12.75" customHeight="1">
      <c r="A252" s="23">
        <v>43006</v>
      </c>
      <c r="B252" s="23"/>
      <c r="C252" s="28">
        <f>ROUND(13.7591666666667,4)</f>
        <v>13.7592</v>
      </c>
      <c r="D252" s="28">
        <f>F252</f>
        <v>14.1794</v>
      </c>
      <c r="E252" s="28">
        <f>F252</f>
        <v>14.1794</v>
      </c>
      <c r="F252" s="28">
        <f>ROUND(14.1794,4)</f>
        <v>14.1794</v>
      </c>
      <c r="G252" s="25"/>
      <c r="H252" s="26"/>
    </row>
    <row r="253" spans="1:8" ht="12.75" customHeight="1">
      <c r="A253" s="23">
        <v>43031</v>
      </c>
      <c r="B253" s="23"/>
      <c r="C253" s="28">
        <f>ROUND(13.7591666666667,4)</f>
        <v>13.7592</v>
      </c>
      <c r="D253" s="28">
        <f>F253</f>
        <v>14.24</v>
      </c>
      <c r="E253" s="28">
        <f>F253</f>
        <v>14.24</v>
      </c>
      <c r="F253" s="28">
        <f>ROUND(14.24,4)</f>
        <v>14.24</v>
      </c>
      <c r="G253" s="25"/>
      <c r="H253" s="26"/>
    </row>
    <row r="254" spans="1:8" ht="12.75" customHeight="1">
      <c r="A254" s="23">
        <v>43035</v>
      </c>
      <c r="B254" s="23"/>
      <c r="C254" s="28">
        <f>ROUND(13.7591666666667,4)</f>
        <v>13.7592</v>
      </c>
      <c r="D254" s="28">
        <f>F254</f>
        <v>14.2498</v>
      </c>
      <c r="E254" s="28">
        <f>F254</f>
        <v>14.2498</v>
      </c>
      <c r="F254" s="28">
        <f>ROUND(14.2498,4)</f>
        <v>14.2498</v>
      </c>
      <c r="G254" s="25"/>
      <c r="H254" s="26"/>
    </row>
    <row r="255" spans="1:8" ht="12.75" customHeight="1">
      <c r="A255" s="23">
        <v>43052</v>
      </c>
      <c r="B255" s="23"/>
      <c r="C255" s="28">
        <f>ROUND(13.7591666666667,4)</f>
        <v>13.7592</v>
      </c>
      <c r="D255" s="28">
        <f>F255</f>
        <v>14.2912</v>
      </c>
      <c r="E255" s="28">
        <f>F255</f>
        <v>14.2912</v>
      </c>
      <c r="F255" s="28">
        <f>ROUND(14.2912,4)</f>
        <v>14.2912</v>
      </c>
      <c r="G255" s="25"/>
      <c r="H255" s="26"/>
    </row>
    <row r="256" spans="1:8" ht="12.75" customHeight="1">
      <c r="A256" s="23">
        <v>43067</v>
      </c>
      <c r="B256" s="23"/>
      <c r="C256" s="28">
        <f>ROUND(13.7591666666667,4)</f>
        <v>13.7592</v>
      </c>
      <c r="D256" s="28">
        <f>F256</f>
        <v>14.3278</v>
      </c>
      <c r="E256" s="28">
        <f>F256</f>
        <v>14.3278</v>
      </c>
      <c r="F256" s="28">
        <f>ROUND(14.3278,4)</f>
        <v>14.3278</v>
      </c>
      <c r="G256" s="25"/>
      <c r="H256" s="26"/>
    </row>
    <row r="257" spans="1:8" ht="12.75" customHeight="1">
      <c r="A257" s="23">
        <v>43091</v>
      </c>
      <c r="B257" s="23"/>
      <c r="C257" s="28">
        <f>ROUND(13.7591666666667,4)</f>
        <v>13.7592</v>
      </c>
      <c r="D257" s="28">
        <f>F257</f>
        <v>14.3864</v>
      </c>
      <c r="E257" s="28">
        <f>F257</f>
        <v>14.3864</v>
      </c>
      <c r="F257" s="28">
        <f>ROUND(14.3864,4)</f>
        <v>14.3864</v>
      </c>
      <c r="G257" s="25"/>
      <c r="H257" s="26"/>
    </row>
    <row r="258" spans="1:8" ht="12.75" customHeight="1">
      <c r="A258" s="23">
        <v>43144</v>
      </c>
      <c r="B258" s="23"/>
      <c r="C258" s="28">
        <f>ROUND(13.7591666666667,4)</f>
        <v>13.7592</v>
      </c>
      <c r="D258" s="28">
        <f>F258</f>
        <v>14.5148</v>
      </c>
      <c r="E258" s="28">
        <f>F258</f>
        <v>14.5148</v>
      </c>
      <c r="F258" s="28">
        <f>ROUND(14.5148,4)</f>
        <v>14.5148</v>
      </c>
      <c r="G258" s="25"/>
      <c r="H258" s="26"/>
    </row>
    <row r="259" spans="1:8" ht="12.75" customHeight="1">
      <c r="A259" s="23">
        <v>43146</v>
      </c>
      <c r="B259" s="23"/>
      <c r="C259" s="28">
        <f>ROUND(13.7591666666667,4)</f>
        <v>13.7592</v>
      </c>
      <c r="D259" s="28">
        <f>F259</f>
        <v>14.5196</v>
      </c>
      <c r="E259" s="28">
        <f>F259</f>
        <v>14.5196</v>
      </c>
      <c r="F259" s="28">
        <f>ROUND(14.5196,4)</f>
        <v>14.5196</v>
      </c>
      <c r="G259" s="25"/>
      <c r="H259" s="26"/>
    </row>
    <row r="260" spans="1:8" ht="12.75" customHeight="1">
      <c r="A260" s="23">
        <v>43215</v>
      </c>
      <c r="B260" s="23"/>
      <c r="C260" s="28">
        <f>ROUND(13.7591666666667,4)</f>
        <v>13.7592</v>
      </c>
      <c r="D260" s="28">
        <f>F260</f>
        <v>14.687</v>
      </c>
      <c r="E260" s="28">
        <f>F260</f>
        <v>14.687</v>
      </c>
      <c r="F260" s="28">
        <f>ROUND(14.687,4)</f>
        <v>14.687</v>
      </c>
      <c r="G260" s="25"/>
      <c r="H260" s="26"/>
    </row>
    <row r="261" spans="1:8" ht="12.75" customHeight="1">
      <c r="A261" s="23">
        <v>43231</v>
      </c>
      <c r="B261" s="23"/>
      <c r="C261" s="28">
        <f>ROUND(13.7591666666667,4)</f>
        <v>13.7592</v>
      </c>
      <c r="D261" s="28">
        <f>F261</f>
        <v>14.7264</v>
      </c>
      <c r="E261" s="28">
        <f>F261</f>
        <v>14.7264</v>
      </c>
      <c r="F261" s="28">
        <f>ROUND(14.7264,4)</f>
        <v>14.7264</v>
      </c>
      <c r="G261" s="25"/>
      <c r="H261" s="26"/>
    </row>
    <row r="262" spans="1:8" ht="12.75" customHeight="1">
      <c r="A262" s="23">
        <v>43235</v>
      </c>
      <c r="B262" s="23"/>
      <c r="C262" s="28">
        <f>ROUND(13.7591666666667,4)</f>
        <v>13.7592</v>
      </c>
      <c r="D262" s="28">
        <f>F262</f>
        <v>14.7363</v>
      </c>
      <c r="E262" s="28">
        <f>F262</f>
        <v>14.7363</v>
      </c>
      <c r="F262" s="28">
        <f>ROUND(14.7363,4)</f>
        <v>14.7363</v>
      </c>
      <c r="G262" s="25"/>
      <c r="H262" s="26"/>
    </row>
    <row r="263" spans="1:8" ht="12.75" customHeight="1">
      <c r="A263" s="23">
        <v>43325</v>
      </c>
      <c r="B263" s="23"/>
      <c r="C263" s="28">
        <f>ROUND(13.7591666666667,4)</f>
        <v>13.7592</v>
      </c>
      <c r="D263" s="28">
        <f>F263</f>
        <v>14.9581</v>
      </c>
      <c r="E263" s="28">
        <f>F263</f>
        <v>14.9581</v>
      </c>
      <c r="F263" s="28">
        <f>ROUND(14.9581,4)</f>
        <v>14.9581</v>
      </c>
      <c r="G263" s="25"/>
      <c r="H263" s="26"/>
    </row>
    <row r="264" spans="1:8" ht="12.75" customHeight="1">
      <c r="A264" s="23">
        <v>43417</v>
      </c>
      <c r="B264" s="23"/>
      <c r="C264" s="28">
        <f>ROUND(13.7591666666667,4)</f>
        <v>13.7592</v>
      </c>
      <c r="D264" s="28">
        <f>F264</f>
        <v>15.1848</v>
      </c>
      <c r="E264" s="28">
        <f>F264</f>
        <v>15.1848</v>
      </c>
      <c r="F264" s="28">
        <f>ROUND(15.1848,4)</f>
        <v>15.1848</v>
      </c>
      <c r="G264" s="25"/>
      <c r="H264" s="26"/>
    </row>
    <row r="265" spans="1:8" ht="12.75" customHeight="1">
      <c r="A265" s="23">
        <v>43509</v>
      </c>
      <c r="B265" s="23"/>
      <c r="C265" s="28">
        <f>ROUND(13.7591666666667,4)</f>
        <v>13.7592</v>
      </c>
      <c r="D265" s="28">
        <f>F265</f>
        <v>15.4116</v>
      </c>
      <c r="E265" s="28">
        <f>F265</f>
        <v>15.4116</v>
      </c>
      <c r="F265" s="28">
        <f>ROUND(15.4116,4)</f>
        <v>15.4116</v>
      </c>
      <c r="G265" s="25"/>
      <c r="H265" s="26"/>
    </row>
    <row r="266" spans="1:8" ht="12.75" customHeight="1">
      <c r="A266" s="23" t="s">
        <v>63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42905</v>
      </c>
      <c r="B267" s="23"/>
      <c r="C267" s="28">
        <f>ROUND(1.06626666666667,4)</f>
        <v>1.0663</v>
      </c>
      <c r="D267" s="28">
        <f>F267</f>
        <v>1.0699</v>
      </c>
      <c r="E267" s="28">
        <f>F267</f>
        <v>1.0699</v>
      </c>
      <c r="F267" s="28">
        <f>ROUND(1.0699,4)</f>
        <v>1.0699</v>
      </c>
      <c r="G267" s="25"/>
      <c r="H267" s="26"/>
    </row>
    <row r="268" spans="1:8" ht="12.75" customHeight="1">
      <c r="A268" s="23">
        <v>42996</v>
      </c>
      <c r="B268" s="23"/>
      <c r="C268" s="28">
        <f>ROUND(1.06626666666667,4)</f>
        <v>1.0663</v>
      </c>
      <c r="D268" s="28">
        <f>F268</f>
        <v>1.0749</v>
      </c>
      <c r="E268" s="28">
        <f>F268</f>
        <v>1.0749</v>
      </c>
      <c r="F268" s="28">
        <f>ROUND(1.0749,4)</f>
        <v>1.0749</v>
      </c>
      <c r="G268" s="25"/>
      <c r="H268" s="26"/>
    </row>
    <row r="269" spans="1:8" ht="12.75" customHeight="1">
      <c r="A269" s="23">
        <v>43087</v>
      </c>
      <c r="B269" s="23"/>
      <c r="C269" s="28">
        <f>ROUND(1.06626666666667,4)</f>
        <v>1.0663</v>
      </c>
      <c r="D269" s="28">
        <f>F269</f>
        <v>1.0803</v>
      </c>
      <c r="E269" s="28">
        <f>F269</f>
        <v>1.0803</v>
      </c>
      <c r="F269" s="28">
        <f>ROUND(1.0803,4)</f>
        <v>1.0803</v>
      </c>
      <c r="G269" s="25"/>
      <c r="H269" s="26"/>
    </row>
    <row r="270" spans="1:8" ht="12.75" customHeight="1">
      <c r="A270" s="23">
        <v>43178</v>
      </c>
      <c r="B270" s="23"/>
      <c r="C270" s="28">
        <f>ROUND(1.06626666666667,4)</f>
        <v>1.0663</v>
      </c>
      <c r="D270" s="28">
        <f>F270</f>
        <v>1.0862</v>
      </c>
      <c r="E270" s="28">
        <f>F270</f>
        <v>1.0862</v>
      </c>
      <c r="F270" s="28">
        <f>ROUND(1.0862,4)</f>
        <v>1.0862</v>
      </c>
      <c r="G270" s="25"/>
      <c r="H270" s="26"/>
    </row>
    <row r="271" spans="1:8" ht="12.75" customHeight="1">
      <c r="A271" s="23" t="s">
        <v>64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42905</v>
      </c>
      <c r="B272" s="23"/>
      <c r="C272" s="28">
        <f>ROUND(1.24778333333333,4)</f>
        <v>1.2478</v>
      </c>
      <c r="D272" s="28">
        <f>F272</f>
        <v>1.25</v>
      </c>
      <c r="E272" s="28">
        <f>F272</f>
        <v>1.25</v>
      </c>
      <c r="F272" s="28">
        <f>ROUND(1.25,4)</f>
        <v>1.25</v>
      </c>
      <c r="G272" s="25"/>
      <c r="H272" s="26"/>
    </row>
    <row r="273" spans="1:8" ht="12.75" customHeight="1">
      <c r="A273" s="23">
        <v>42996</v>
      </c>
      <c r="B273" s="23"/>
      <c r="C273" s="28">
        <f>ROUND(1.24778333333333,4)</f>
        <v>1.2478</v>
      </c>
      <c r="D273" s="28">
        <f>F273</f>
        <v>1.2532</v>
      </c>
      <c r="E273" s="28">
        <f>F273</f>
        <v>1.2532</v>
      </c>
      <c r="F273" s="28">
        <f>ROUND(1.2532,4)</f>
        <v>1.2532</v>
      </c>
      <c r="G273" s="25"/>
      <c r="H273" s="26"/>
    </row>
    <row r="274" spans="1:8" ht="12.75" customHeight="1">
      <c r="A274" s="23">
        <v>43087</v>
      </c>
      <c r="B274" s="23"/>
      <c r="C274" s="28">
        <f>ROUND(1.24778333333333,4)</f>
        <v>1.2478</v>
      </c>
      <c r="D274" s="28">
        <f>F274</f>
        <v>1.2566</v>
      </c>
      <c r="E274" s="28">
        <f>F274</f>
        <v>1.2566</v>
      </c>
      <c r="F274" s="28">
        <f>ROUND(1.2566,4)</f>
        <v>1.2566</v>
      </c>
      <c r="G274" s="25"/>
      <c r="H274" s="26"/>
    </row>
    <row r="275" spans="1:8" ht="12.75" customHeight="1">
      <c r="A275" s="23">
        <v>43178</v>
      </c>
      <c r="B275" s="23"/>
      <c r="C275" s="28">
        <f>ROUND(1.24778333333333,4)</f>
        <v>1.2478</v>
      </c>
      <c r="D275" s="28">
        <f>F275</f>
        <v>1.2604</v>
      </c>
      <c r="E275" s="28">
        <f>F275</f>
        <v>1.2604</v>
      </c>
      <c r="F275" s="28">
        <f>ROUND(1.2604,4)</f>
        <v>1.2604</v>
      </c>
      <c r="G275" s="25"/>
      <c r="H275" s="26"/>
    </row>
    <row r="276" spans="1:8" ht="12.75" customHeight="1">
      <c r="A276" s="23" t="s">
        <v>65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42905</v>
      </c>
      <c r="B277" s="23"/>
      <c r="C277" s="28">
        <f>ROUND(10.4296776527778,4)</f>
        <v>10.4297</v>
      </c>
      <c r="D277" s="28">
        <f>F277</f>
        <v>10.5487</v>
      </c>
      <c r="E277" s="28">
        <f>F277</f>
        <v>10.5487</v>
      </c>
      <c r="F277" s="28">
        <f>ROUND(10.5487,4)</f>
        <v>10.5487</v>
      </c>
      <c r="G277" s="25"/>
      <c r="H277" s="26"/>
    </row>
    <row r="278" spans="1:8" ht="12.75" customHeight="1">
      <c r="A278" s="23">
        <v>42996</v>
      </c>
      <c r="B278" s="23"/>
      <c r="C278" s="28">
        <f>ROUND(10.4296776527778,4)</f>
        <v>10.4297</v>
      </c>
      <c r="D278" s="28">
        <f>F278</f>
        <v>10.7007</v>
      </c>
      <c r="E278" s="28">
        <f>F278</f>
        <v>10.7007</v>
      </c>
      <c r="F278" s="28">
        <f>ROUND(10.7007,4)</f>
        <v>10.7007</v>
      </c>
      <c r="G278" s="25"/>
      <c r="H278" s="26"/>
    </row>
    <row r="279" spans="1:8" ht="12.75" customHeight="1">
      <c r="A279" s="23">
        <v>43087</v>
      </c>
      <c r="B279" s="23"/>
      <c r="C279" s="28">
        <f>ROUND(10.4296776527778,4)</f>
        <v>10.4297</v>
      </c>
      <c r="D279" s="28">
        <f>F279</f>
        <v>10.8557</v>
      </c>
      <c r="E279" s="28">
        <f>F279</f>
        <v>10.8557</v>
      </c>
      <c r="F279" s="28">
        <f>ROUND(10.8557,4)</f>
        <v>10.8557</v>
      </c>
      <c r="G279" s="25"/>
      <c r="H279" s="26"/>
    </row>
    <row r="280" spans="1:8" ht="12.75" customHeight="1">
      <c r="A280" s="23">
        <v>43178</v>
      </c>
      <c r="B280" s="23"/>
      <c r="C280" s="28">
        <f>ROUND(10.4296776527778,4)</f>
        <v>10.4297</v>
      </c>
      <c r="D280" s="28">
        <f>F280</f>
        <v>11.0103</v>
      </c>
      <c r="E280" s="28">
        <f>F280</f>
        <v>11.0103</v>
      </c>
      <c r="F280" s="28">
        <f>ROUND(11.0103,4)</f>
        <v>11.0103</v>
      </c>
      <c r="G280" s="25"/>
      <c r="H280" s="26"/>
    </row>
    <row r="281" spans="1:8" ht="12.75" customHeight="1">
      <c r="A281" s="23">
        <v>43269</v>
      </c>
      <c r="B281" s="23"/>
      <c r="C281" s="28">
        <f>ROUND(10.4296776527778,4)</f>
        <v>10.4297</v>
      </c>
      <c r="D281" s="28">
        <f>F281</f>
        <v>11.1669</v>
      </c>
      <c r="E281" s="28">
        <f>F281</f>
        <v>11.1669</v>
      </c>
      <c r="F281" s="28">
        <f>ROUND(11.1669,4)</f>
        <v>11.1669</v>
      </c>
      <c r="G281" s="25"/>
      <c r="H281" s="26"/>
    </row>
    <row r="282" spans="1:8" ht="12.75" customHeight="1">
      <c r="A282" s="23">
        <v>43360</v>
      </c>
      <c r="B282" s="23"/>
      <c r="C282" s="28">
        <f>ROUND(10.4296776527778,4)</f>
        <v>10.4297</v>
      </c>
      <c r="D282" s="28">
        <f>F282</f>
        <v>11.3257</v>
      </c>
      <c r="E282" s="28">
        <f>F282</f>
        <v>11.3257</v>
      </c>
      <c r="F282" s="28">
        <f>ROUND(11.3257,4)</f>
        <v>11.3257</v>
      </c>
      <c r="G282" s="25"/>
      <c r="H282" s="26"/>
    </row>
    <row r="283" spans="1:8" ht="12.75" customHeight="1">
      <c r="A283" s="23">
        <v>43448</v>
      </c>
      <c r="B283" s="23"/>
      <c r="C283" s="28">
        <f>ROUND(10.4296776527778,4)</f>
        <v>10.4297</v>
      </c>
      <c r="D283" s="28">
        <f>F283</f>
        <v>11.4784</v>
      </c>
      <c r="E283" s="28">
        <f>F283</f>
        <v>11.4784</v>
      </c>
      <c r="F283" s="28">
        <f>ROUND(11.4784,4)</f>
        <v>11.4784</v>
      </c>
      <c r="G283" s="25"/>
      <c r="H283" s="26"/>
    </row>
    <row r="284" spans="1:8" ht="12.75" customHeight="1">
      <c r="A284" s="23" t="s">
        <v>66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42905</v>
      </c>
      <c r="B285" s="23"/>
      <c r="C285" s="28">
        <f>ROUND(3.74602958526182,4)</f>
        <v>3.746</v>
      </c>
      <c r="D285" s="28">
        <f>F285</f>
        <v>4.155</v>
      </c>
      <c r="E285" s="28">
        <f>F285</f>
        <v>4.155</v>
      </c>
      <c r="F285" s="28">
        <f>ROUND(4.155,4)</f>
        <v>4.155</v>
      </c>
      <c r="G285" s="25"/>
      <c r="H285" s="26"/>
    </row>
    <row r="286" spans="1:8" ht="12.75" customHeight="1">
      <c r="A286" s="23">
        <v>42996</v>
      </c>
      <c r="B286" s="23"/>
      <c r="C286" s="28">
        <f>ROUND(3.74602958526182,4)</f>
        <v>3.746</v>
      </c>
      <c r="D286" s="28">
        <f>F286</f>
        <v>4.2181</v>
      </c>
      <c r="E286" s="28">
        <f>F286</f>
        <v>4.2181</v>
      </c>
      <c r="F286" s="28">
        <f>ROUND(4.2181,4)</f>
        <v>4.2181</v>
      </c>
      <c r="G286" s="25"/>
      <c r="H286" s="26"/>
    </row>
    <row r="287" spans="1:8" ht="12.75" customHeight="1">
      <c r="A287" s="23">
        <v>43087</v>
      </c>
      <c r="B287" s="23"/>
      <c r="C287" s="28">
        <f>ROUND(3.74602958526182,4)</f>
        <v>3.746</v>
      </c>
      <c r="D287" s="28">
        <f>F287</f>
        <v>4.2814</v>
      </c>
      <c r="E287" s="28">
        <f>F287</f>
        <v>4.2814</v>
      </c>
      <c r="F287" s="28">
        <f>ROUND(4.2814,4)</f>
        <v>4.2814</v>
      </c>
      <c r="G287" s="25"/>
      <c r="H287" s="26"/>
    </row>
    <row r="288" spans="1:8" ht="12.75" customHeight="1">
      <c r="A288" s="23" t="s">
        <v>67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42905</v>
      </c>
      <c r="B289" s="23"/>
      <c r="C289" s="28">
        <f>ROUND(1.29336166666667,4)</f>
        <v>1.2934</v>
      </c>
      <c r="D289" s="28">
        <f>F289</f>
        <v>1.3063</v>
      </c>
      <c r="E289" s="28">
        <f>F289</f>
        <v>1.3063</v>
      </c>
      <c r="F289" s="28">
        <f>ROUND(1.3063,4)</f>
        <v>1.3063</v>
      </c>
      <c r="G289" s="25"/>
      <c r="H289" s="26"/>
    </row>
    <row r="290" spans="1:8" ht="12.75" customHeight="1">
      <c r="A290" s="23">
        <v>42996</v>
      </c>
      <c r="B290" s="23"/>
      <c r="C290" s="28">
        <f>ROUND(1.29336166666667,4)</f>
        <v>1.2934</v>
      </c>
      <c r="D290" s="28">
        <f>F290</f>
        <v>1.3215</v>
      </c>
      <c r="E290" s="28">
        <f>F290</f>
        <v>1.3215</v>
      </c>
      <c r="F290" s="28">
        <f>ROUND(1.3215,4)</f>
        <v>1.3215</v>
      </c>
      <c r="G290" s="25"/>
      <c r="H290" s="26"/>
    </row>
    <row r="291" spans="1:8" ht="12.75" customHeight="1">
      <c r="A291" s="23">
        <v>43087</v>
      </c>
      <c r="B291" s="23"/>
      <c r="C291" s="28">
        <f>ROUND(1.29336166666667,4)</f>
        <v>1.2934</v>
      </c>
      <c r="D291" s="28">
        <f>F291</f>
        <v>1.3387</v>
      </c>
      <c r="E291" s="28">
        <f>F291</f>
        <v>1.3387</v>
      </c>
      <c r="F291" s="28">
        <f>ROUND(1.3387,4)</f>
        <v>1.3387</v>
      </c>
      <c r="G291" s="25"/>
      <c r="H291" s="26"/>
    </row>
    <row r="292" spans="1:8" ht="12.75" customHeight="1">
      <c r="A292" s="23">
        <v>43178</v>
      </c>
      <c r="B292" s="23"/>
      <c r="C292" s="28">
        <f>ROUND(1.29336166666667,4)</f>
        <v>1.2934</v>
      </c>
      <c r="D292" s="28">
        <f>F292</f>
        <v>1.3573</v>
      </c>
      <c r="E292" s="28">
        <f>F292</f>
        <v>1.3573</v>
      </c>
      <c r="F292" s="28">
        <f>ROUND(1.3573,4)</f>
        <v>1.3573</v>
      </c>
      <c r="G292" s="25"/>
      <c r="H292" s="26"/>
    </row>
    <row r="293" spans="1:8" ht="12.75" customHeight="1">
      <c r="A293" s="23" t="s">
        <v>68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42905</v>
      </c>
      <c r="B294" s="23"/>
      <c r="C294" s="28">
        <f>ROUND(10.2569359026924,4)</f>
        <v>10.2569</v>
      </c>
      <c r="D294" s="28">
        <f>F294</f>
        <v>10.3982</v>
      </c>
      <c r="E294" s="28">
        <f>F294</f>
        <v>10.3982</v>
      </c>
      <c r="F294" s="28">
        <f>ROUND(10.3982,4)</f>
        <v>10.3982</v>
      </c>
      <c r="G294" s="25"/>
      <c r="H294" s="26"/>
    </row>
    <row r="295" spans="1:8" ht="12.75" customHeight="1">
      <c r="A295" s="23">
        <v>42996</v>
      </c>
      <c r="B295" s="23"/>
      <c r="C295" s="28">
        <f>ROUND(10.2569359026924,4)</f>
        <v>10.2569</v>
      </c>
      <c r="D295" s="28">
        <f>F295</f>
        <v>10.5767</v>
      </c>
      <c r="E295" s="28">
        <f>F295</f>
        <v>10.5767</v>
      </c>
      <c r="F295" s="28">
        <f>ROUND(10.5767,4)</f>
        <v>10.5767</v>
      </c>
      <c r="G295" s="25"/>
      <c r="H295" s="26"/>
    </row>
    <row r="296" spans="1:8" ht="12.75" customHeight="1">
      <c r="A296" s="23">
        <v>43087</v>
      </c>
      <c r="B296" s="23"/>
      <c r="C296" s="28">
        <f>ROUND(10.2569359026924,4)</f>
        <v>10.2569</v>
      </c>
      <c r="D296" s="28">
        <f>F296</f>
        <v>10.7586</v>
      </c>
      <c r="E296" s="28">
        <f>F296</f>
        <v>10.7586</v>
      </c>
      <c r="F296" s="28">
        <f>ROUND(10.7586,4)</f>
        <v>10.7586</v>
      </c>
      <c r="G296" s="25"/>
      <c r="H296" s="26"/>
    </row>
    <row r="297" spans="1:8" ht="12.75" customHeight="1">
      <c r="A297" s="23">
        <v>43178</v>
      </c>
      <c r="B297" s="23"/>
      <c r="C297" s="28">
        <f>ROUND(10.2569359026924,4)</f>
        <v>10.2569</v>
      </c>
      <c r="D297" s="28">
        <f>F297</f>
        <v>10.9416</v>
      </c>
      <c r="E297" s="28">
        <f>F297</f>
        <v>10.9416</v>
      </c>
      <c r="F297" s="28">
        <f>ROUND(10.9416,4)</f>
        <v>10.9416</v>
      </c>
      <c r="G297" s="25"/>
      <c r="H297" s="26"/>
    </row>
    <row r="298" spans="1:8" ht="12.75" customHeight="1">
      <c r="A298" s="23" t="s">
        <v>69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42905</v>
      </c>
      <c r="B299" s="23"/>
      <c r="C299" s="28">
        <f>ROUND(2.02386191171238,4)</f>
        <v>2.0239</v>
      </c>
      <c r="D299" s="28">
        <f>F299</f>
        <v>2.0128</v>
      </c>
      <c r="E299" s="28">
        <f>F299</f>
        <v>2.0128</v>
      </c>
      <c r="F299" s="28">
        <f>ROUND(2.0128,4)</f>
        <v>2.0128</v>
      </c>
      <c r="G299" s="25"/>
      <c r="H299" s="26"/>
    </row>
    <row r="300" spans="1:8" ht="12.75" customHeight="1">
      <c r="A300" s="23">
        <v>42996</v>
      </c>
      <c r="B300" s="23"/>
      <c r="C300" s="28">
        <f>ROUND(2.02386191171238,4)</f>
        <v>2.0239</v>
      </c>
      <c r="D300" s="28">
        <f>F300</f>
        <v>2.0319</v>
      </c>
      <c r="E300" s="28">
        <f>F300</f>
        <v>2.0319</v>
      </c>
      <c r="F300" s="28">
        <f>ROUND(2.0319,4)</f>
        <v>2.0319</v>
      </c>
      <c r="G300" s="25"/>
      <c r="H300" s="26"/>
    </row>
    <row r="301" spans="1:8" ht="12.75" customHeight="1">
      <c r="A301" s="23">
        <v>43087</v>
      </c>
      <c r="B301" s="23"/>
      <c r="C301" s="28">
        <f>ROUND(2.02386191171238,4)</f>
        <v>2.0239</v>
      </c>
      <c r="D301" s="28">
        <f>F301</f>
        <v>2.0504</v>
      </c>
      <c r="E301" s="28">
        <f>F301</f>
        <v>2.0504</v>
      </c>
      <c r="F301" s="28">
        <f>ROUND(2.0504,4)</f>
        <v>2.0504</v>
      </c>
      <c r="G301" s="25"/>
      <c r="H301" s="26"/>
    </row>
    <row r="302" spans="1:8" ht="12.75" customHeight="1">
      <c r="A302" s="23">
        <v>43178</v>
      </c>
      <c r="B302" s="23"/>
      <c r="C302" s="28">
        <f>ROUND(2.02386191171238,4)</f>
        <v>2.0239</v>
      </c>
      <c r="D302" s="28">
        <f>F302</f>
        <v>2.0682</v>
      </c>
      <c r="E302" s="28">
        <f>F302</f>
        <v>2.0682</v>
      </c>
      <c r="F302" s="28">
        <f>ROUND(2.0682,4)</f>
        <v>2.0682</v>
      </c>
      <c r="G302" s="25"/>
      <c r="H302" s="26"/>
    </row>
    <row r="303" spans="1:8" ht="12.75" customHeight="1">
      <c r="A303" s="23" t="s">
        <v>70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42905</v>
      </c>
      <c r="B304" s="23"/>
      <c r="C304" s="28">
        <f>ROUND(1.97329107328103,4)</f>
        <v>1.9733</v>
      </c>
      <c r="D304" s="28">
        <f>F304</f>
        <v>2.0059</v>
      </c>
      <c r="E304" s="28">
        <f>F304</f>
        <v>2.0059</v>
      </c>
      <c r="F304" s="28">
        <f>ROUND(2.0059,4)</f>
        <v>2.0059</v>
      </c>
      <c r="G304" s="25"/>
      <c r="H304" s="26"/>
    </row>
    <row r="305" spans="1:8" ht="12.75" customHeight="1">
      <c r="A305" s="23">
        <v>42996</v>
      </c>
      <c r="B305" s="23"/>
      <c r="C305" s="28">
        <f>ROUND(1.97329107328103,4)</f>
        <v>1.9733</v>
      </c>
      <c r="D305" s="28">
        <f>F305</f>
        <v>2.0478</v>
      </c>
      <c r="E305" s="28">
        <f>F305</f>
        <v>2.0478</v>
      </c>
      <c r="F305" s="28">
        <f>ROUND(2.0478,4)</f>
        <v>2.0478</v>
      </c>
      <c r="G305" s="25"/>
      <c r="H305" s="26"/>
    </row>
    <row r="306" spans="1:8" ht="12.75" customHeight="1">
      <c r="A306" s="23">
        <v>43087</v>
      </c>
      <c r="B306" s="23"/>
      <c r="C306" s="28">
        <f>ROUND(1.97329107328103,4)</f>
        <v>1.9733</v>
      </c>
      <c r="D306" s="28">
        <f>F306</f>
        <v>2.0909</v>
      </c>
      <c r="E306" s="28">
        <f>F306</f>
        <v>2.0909</v>
      </c>
      <c r="F306" s="28">
        <f>ROUND(2.0909,4)</f>
        <v>2.0909</v>
      </c>
      <c r="G306" s="25"/>
      <c r="H306" s="26"/>
    </row>
    <row r="307" spans="1:8" ht="12.75" customHeight="1">
      <c r="A307" s="23">
        <v>43178</v>
      </c>
      <c r="B307" s="23"/>
      <c r="C307" s="28">
        <f>ROUND(1.97329107328103,4)</f>
        <v>1.9733</v>
      </c>
      <c r="D307" s="28">
        <f>F307</f>
        <v>2.1354</v>
      </c>
      <c r="E307" s="28">
        <f>F307</f>
        <v>2.1354</v>
      </c>
      <c r="F307" s="28">
        <f>ROUND(2.1354,4)</f>
        <v>2.1354</v>
      </c>
      <c r="G307" s="25"/>
      <c r="H307" s="26"/>
    </row>
    <row r="308" spans="1:8" ht="12.75" customHeight="1">
      <c r="A308" s="23" t="s">
        <v>71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42905</v>
      </c>
      <c r="B309" s="23"/>
      <c r="C309" s="28">
        <f>ROUND(14.6709407777778,4)</f>
        <v>14.6709</v>
      </c>
      <c r="D309" s="28">
        <f>F309</f>
        <v>14.9086</v>
      </c>
      <c r="E309" s="28">
        <f>F309</f>
        <v>14.9086</v>
      </c>
      <c r="F309" s="28">
        <f>ROUND(14.9086,4)</f>
        <v>14.9086</v>
      </c>
      <c r="G309" s="25"/>
      <c r="H309" s="26"/>
    </row>
    <row r="310" spans="1:8" ht="12.75" customHeight="1">
      <c r="A310" s="23">
        <v>42996</v>
      </c>
      <c r="B310" s="23"/>
      <c r="C310" s="28">
        <f>ROUND(14.6709407777778,4)</f>
        <v>14.6709</v>
      </c>
      <c r="D310" s="28">
        <f>F310</f>
        <v>15.2151</v>
      </c>
      <c r="E310" s="28">
        <f>F310</f>
        <v>15.2151</v>
      </c>
      <c r="F310" s="28">
        <f>ROUND(15.2151,4)</f>
        <v>15.2151</v>
      </c>
      <c r="G310" s="25"/>
      <c r="H310" s="26"/>
    </row>
    <row r="311" spans="1:8" ht="12.75" customHeight="1">
      <c r="A311" s="23">
        <v>43087</v>
      </c>
      <c r="B311" s="23"/>
      <c r="C311" s="28">
        <f>ROUND(14.6709407777778,4)</f>
        <v>14.6709</v>
      </c>
      <c r="D311" s="28">
        <f>F311</f>
        <v>15.5318</v>
      </c>
      <c r="E311" s="28">
        <f>F311</f>
        <v>15.5318</v>
      </c>
      <c r="F311" s="28">
        <f>ROUND(15.5318,4)</f>
        <v>15.5318</v>
      </c>
      <c r="G311" s="25"/>
      <c r="H311" s="26"/>
    </row>
    <row r="312" spans="1:8" ht="12.75" customHeight="1">
      <c r="A312" s="23">
        <v>43178</v>
      </c>
      <c r="B312" s="23"/>
      <c r="C312" s="28">
        <f>ROUND(14.6709407777778,4)</f>
        <v>14.6709</v>
      </c>
      <c r="D312" s="28">
        <f>F312</f>
        <v>15.8554</v>
      </c>
      <c r="E312" s="28">
        <f>F312</f>
        <v>15.8554</v>
      </c>
      <c r="F312" s="28">
        <f>ROUND(15.8554,4)</f>
        <v>15.8554</v>
      </c>
      <c r="G312" s="25"/>
      <c r="H312" s="26"/>
    </row>
    <row r="313" spans="1:8" ht="12.75" customHeight="1">
      <c r="A313" s="23">
        <v>43269</v>
      </c>
      <c r="B313" s="23"/>
      <c r="C313" s="28">
        <f>ROUND(14.6709407777778,4)</f>
        <v>14.6709</v>
      </c>
      <c r="D313" s="28">
        <f>F313</f>
        <v>16.153</v>
      </c>
      <c r="E313" s="28">
        <f>F313</f>
        <v>16.153</v>
      </c>
      <c r="F313" s="28">
        <f>ROUND(16.153,4)</f>
        <v>16.153</v>
      </c>
      <c r="G313" s="25"/>
      <c r="H313" s="26"/>
    </row>
    <row r="314" spans="1:8" ht="12.75" customHeight="1">
      <c r="A314" s="23">
        <v>43360</v>
      </c>
      <c r="B314" s="23"/>
      <c r="C314" s="28">
        <f>ROUND(14.6709407777778,4)</f>
        <v>14.6709</v>
      </c>
      <c r="D314" s="28">
        <f>F314</f>
        <v>16.5153</v>
      </c>
      <c r="E314" s="28">
        <f>F314</f>
        <v>16.5153</v>
      </c>
      <c r="F314" s="28">
        <f>ROUND(16.5153,4)</f>
        <v>16.5153</v>
      </c>
      <c r="G314" s="25"/>
      <c r="H314" s="26"/>
    </row>
    <row r="315" spans="1:8" ht="12.75" customHeight="1">
      <c r="A315" s="23">
        <v>43448</v>
      </c>
      <c r="B315" s="23"/>
      <c r="C315" s="28">
        <f>ROUND(14.6709407777778,4)</f>
        <v>14.6709</v>
      </c>
      <c r="D315" s="28">
        <f>F315</f>
        <v>16.8904</v>
      </c>
      <c r="E315" s="28">
        <f>F315</f>
        <v>16.8904</v>
      </c>
      <c r="F315" s="28">
        <f>ROUND(16.8904,4)</f>
        <v>16.8904</v>
      </c>
      <c r="G315" s="25"/>
      <c r="H315" s="26"/>
    </row>
    <row r="316" spans="1:8" ht="12.75" customHeight="1">
      <c r="A316" s="23" t="s">
        <v>72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42905</v>
      </c>
      <c r="B317" s="23"/>
      <c r="C317" s="28">
        <f>ROUND(13.7043492695883,4)</f>
        <v>13.7043</v>
      </c>
      <c r="D317" s="28">
        <f>F317</f>
        <v>13.9389</v>
      </c>
      <c r="E317" s="28">
        <f>F317</f>
        <v>13.9389</v>
      </c>
      <c r="F317" s="28">
        <f>ROUND(13.9389,4)</f>
        <v>13.9389</v>
      </c>
      <c r="G317" s="25"/>
      <c r="H317" s="26"/>
    </row>
    <row r="318" spans="1:8" ht="12.75" customHeight="1">
      <c r="A318" s="23">
        <v>42996</v>
      </c>
      <c r="B318" s="23"/>
      <c r="C318" s="28">
        <f>ROUND(13.7043492695883,4)</f>
        <v>13.7043</v>
      </c>
      <c r="D318" s="28">
        <f>F318</f>
        <v>14.2432</v>
      </c>
      <c r="E318" s="28">
        <f>F318</f>
        <v>14.2432</v>
      </c>
      <c r="F318" s="28">
        <f>ROUND(14.2432,4)</f>
        <v>14.2432</v>
      </c>
      <c r="G318" s="25"/>
      <c r="H318" s="26"/>
    </row>
    <row r="319" spans="1:8" ht="12.75" customHeight="1">
      <c r="A319" s="23">
        <v>43087</v>
      </c>
      <c r="B319" s="23"/>
      <c r="C319" s="28">
        <f>ROUND(13.7043492695883,4)</f>
        <v>13.7043</v>
      </c>
      <c r="D319" s="28">
        <f>F319</f>
        <v>14.5588</v>
      </c>
      <c r="E319" s="28">
        <f>F319</f>
        <v>14.5588</v>
      </c>
      <c r="F319" s="28">
        <f>ROUND(14.5588,4)</f>
        <v>14.5588</v>
      </c>
      <c r="G319" s="25"/>
      <c r="H319" s="26"/>
    </row>
    <row r="320" spans="1:8" ht="12.75" customHeight="1">
      <c r="A320" s="23">
        <v>43178</v>
      </c>
      <c r="B320" s="23"/>
      <c r="C320" s="28">
        <f>ROUND(13.7043492695883,4)</f>
        <v>13.7043</v>
      </c>
      <c r="D320" s="28">
        <f>F320</f>
        <v>14.8893</v>
      </c>
      <c r="E320" s="28">
        <f>F320</f>
        <v>14.8893</v>
      </c>
      <c r="F320" s="28">
        <f>ROUND(14.8893,4)</f>
        <v>14.8893</v>
      </c>
      <c r="G320" s="25"/>
      <c r="H320" s="26"/>
    </row>
    <row r="321" spans="1:8" ht="12.75" customHeight="1">
      <c r="A321" s="23">
        <v>43269</v>
      </c>
      <c r="B321" s="23"/>
      <c r="C321" s="28">
        <f>ROUND(13.7043492695883,4)</f>
        <v>13.7043</v>
      </c>
      <c r="D321" s="28">
        <f>F321</f>
        <v>15.1767</v>
      </c>
      <c r="E321" s="28">
        <f>F321</f>
        <v>15.1767</v>
      </c>
      <c r="F321" s="28">
        <f>ROUND(15.1767,4)</f>
        <v>15.1767</v>
      </c>
      <c r="G321" s="25"/>
      <c r="H321" s="26"/>
    </row>
    <row r="322" spans="1:8" ht="12.75" customHeight="1">
      <c r="A322" s="23" t="s">
        <v>73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42905</v>
      </c>
      <c r="B323" s="23"/>
      <c r="C323" s="28">
        <f>ROUND(17.1684588472222,4)</f>
        <v>17.1685</v>
      </c>
      <c r="D323" s="28">
        <f>F323</f>
        <v>17.4192</v>
      </c>
      <c r="E323" s="28">
        <f>F323</f>
        <v>17.4192</v>
      </c>
      <c r="F323" s="28">
        <f>ROUND(17.4192,4)</f>
        <v>17.4192</v>
      </c>
      <c r="G323" s="25"/>
      <c r="H323" s="26"/>
    </row>
    <row r="324" spans="1:8" ht="12.75" customHeight="1">
      <c r="A324" s="23">
        <v>42996</v>
      </c>
      <c r="B324" s="23"/>
      <c r="C324" s="28">
        <f>ROUND(17.1684588472222,4)</f>
        <v>17.1685</v>
      </c>
      <c r="D324" s="28">
        <f>F324</f>
        <v>17.7393</v>
      </c>
      <c r="E324" s="28">
        <f>F324</f>
        <v>17.7393</v>
      </c>
      <c r="F324" s="28">
        <f>ROUND(17.7393,4)</f>
        <v>17.7393</v>
      </c>
      <c r="G324" s="25"/>
      <c r="H324" s="26"/>
    </row>
    <row r="325" spans="1:8" ht="12.75" customHeight="1">
      <c r="A325" s="23">
        <v>43087</v>
      </c>
      <c r="B325" s="23"/>
      <c r="C325" s="28">
        <f>ROUND(17.1684588472222,4)</f>
        <v>17.1685</v>
      </c>
      <c r="D325" s="28">
        <f>F325</f>
        <v>18.0652</v>
      </c>
      <c r="E325" s="28">
        <f>F325</f>
        <v>18.0652</v>
      </c>
      <c r="F325" s="28">
        <f>ROUND(18.0652,4)</f>
        <v>18.0652</v>
      </c>
      <c r="G325" s="25"/>
      <c r="H325" s="26"/>
    </row>
    <row r="326" spans="1:8" ht="12.75" customHeight="1">
      <c r="A326" s="23">
        <v>43178</v>
      </c>
      <c r="B326" s="23"/>
      <c r="C326" s="28">
        <f>ROUND(17.1684588472222,4)</f>
        <v>17.1685</v>
      </c>
      <c r="D326" s="28">
        <f>F326</f>
        <v>18.3975</v>
      </c>
      <c r="E326" s="28">
        <f>F326</f>
        <v>18.3975</v>
      </c>
      <c r="F326" s="28">
        <f>ROUND(18.3975,4)</f>
        <v>18.3975</v>
      </c>
      <c r="G326" s="25"/>
      <c r="H326" s="26"/>
    </row>
    <row r="327" spans="1:8" ht="12.75" customHeight="1">
      <c r="A327" s="23">
        <v>43269</v>
      </c>
      <c r="B327" s="23"/>
      <c r="C327" s="28">
        <f>ROUND(17.1684588472222,4)</f>
        <v>17.1685</v>
      </c>
      <c r="D327" s="28">
        <f>F327</f>
        <v>18.7397</v>
      </c>
      <c r="E327" s="28">
        <f>F327</f>
        <v>18.7397</v>
      </c>
      <c r="F327" s="28">
        <f>ROUND(18.7397,4)</f>
        <v>18.7397</v>
      </c>
      <c r="G327" s="25"/>
      <c r="H327" s="26"/>
    </row>
    <row r="328" spans="1:8" ht="12.75" customHeight="1">
      <c r="A328" s="23">
        <v>43360</v>
      </c>
      <c r="B328" s="23"/>
      <c r="C328" s="28">
        <f>ROUND(17.1684588472222,4)</f>
        <v>17.1685</v>
      </c>
      <c r="D328" s="28">
        <f>F328</f>
        <v>19.0843</v>
      </c>
      <c r="E328" s="28">
        <f>F328</f>
        <v>19.0843</v>
      </c>
      <c r="F328" s="28">
        <f>ROUND(19.0843,4)</f>
        <v>19.0843</v>
      </c>
      <c r="G328" s="25"/>
      <c r="H328" s="26"/>
    </row>
    <row r="329" spans="1:8" ht="12.75" customHeight="1">
      <c r="A329" s="23">
        <v>43448</v>
      </c>
      <c r="B329" s="23"/>
      <c r="C329" s="28">
        <f>ROUND(17.1684588472222,4)</f>
        <v>17.1685</v>
      </c>
      <c r="D329" s="28">
        <f>F329</f>
        <v>19.1482</v>
      </c>
      <c r="E329" s="28">
        <f>F329</f>
        <v>19.1482</v>
      </c>
      <c r="F329" s="28">
        <f>ROUND(19.1482,4)</f>
        <v>19.1482</v>
      </c>
      <c r="G329" s="25"/>
      <c r="H329" s="26"/>
    </row>
    <row r="330" spans="1:8" ht="12.75" customHeight="1">
      <c r="A330" s="23" t="s">
        <v>74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42905</v>
      </c>
      <c r="B331" s="23"/>
      <c r="C331" s="28">
        <f>ROUND(1.77109144542773,4)</f>
        <v>1.7711</v>
      </c>
      <c r="D331" s="28">
        <f>F331</f>
        <v>1.7965</v>
      </c>
      <c r="E331" s="28">
        <f>F331</f>
        <v>1.7965</v>
      </c>
      <c r="F331" s="28">
        <f>ROUND(1.7965,4)</f>
        <v>1.7965</v>
      </c>
      <c r="G331" s="25"/>
      <c r="H331" s="26"/>
    </row>
    <row r="332" spans="1:8" ht="12.75" customHeight="1">
      <c r="A332" s="23">
        <v>42996</v>
      </c>
      <c r="B332" s="23"/>
      <c r="C332" s="28">
        <f>ROUND(1.77109144542773,4)</f>
        <v>1.7711</v>
      </c>
      <c r="D332" s="28">
        <f>F332</f>
        <v>1.8272</v>
      </c>
      <c r="E332" s="28">
        <f>F332</f>
        <v>1.8272</v>
      </c>
      <c r="F332" s="28">
        <f>ROUND(1.8272,4)</f>
        <v>1.8272</v>
      </c>
      <c r="G332" s="25"/>
      <c r="H332" s="26"/>
    </row>
    <row r="333" spans="1:8" ht="12.75" customHeight="1">
      <c r="A333" s="23">
        <v>43087</v>
      </c>
      <c r="B333" s="23"/>
      <c r="C333" s="28">
        <f>ROUND(1.77109144542773,4)</f>
        <v>1.7711</v>
      </c>
      <c r="D333" s="28">
        <f>F333</f>
        <v>1.8574</v>
      </c>
      <c r="E333" s="28">
        <f>F333</f>
        <v>1.8574</v>
      </c>
      <c r="F333" s="28">
        <f>ROUND(1.8574,4)</f>
        <v>1.8574</v>
      </c>
      <c r="G333" s="25"/>
      <c r="H333" s="26"/>
    </row>
    <row r="334" spans="1:8" ht="12.75" customHeight="1">
      <c r="A334" s="23">
        <v>43178</v>
      </c>
      <c r="B334" s="23"/>
      <c r="C334" s="28">
        <f>ROUND(1.77109144542773,4)</f>
        <v>1.7711</v>
      </c>
      <c r="D334" s="28">
        <f>F334</f>
        <v>1.8865</v>
      </c>
      <c r="E334" s="28">
        <f>F334</f>
        <v>1.8865</v>
      </c>
      <c r="F334" s="28">
        <f>ROUND(1.8865,4)</f>
        <v>1.8865</v>
      </c>
      <c r="G334" s="25"/>
      <c r="H334" s="26"/>
    </row>
    <row r="335" spans="1:8" ht="12.75" customHeight="1">
      <c r="A335" s="23" t="s">
        <v>75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42905</v>
      </c>
      <c r="B336" s="23"/>
      <c r="C336" s="30">
        <f>ROUND(0.123759481905676,6)</f>
        <v>0.123759</v>
      </c>
      <c r="D336" s="30">
        <f>F336</f>
        <v>0.125679</v>
      </c>
      <c r="E336" s="30">
        <f>F336</f>
        <v>0.125679</v>
      </c>
      <c r="F336" s="30">
        <f>ROUND(0.125679,6)</f>
        <v>0.125679</v>
      </c>
      <c r="G336" s="25"/>
      <c r="H336" s="26"/>
    </row>
    <row r="337" spans="1:8" ht="12.75" customHeight="1">
      <c r="A337" s="23">
        <v>42996</v>
      </c>
      <c r="B337" s="23"/>
      <c r="C337" s="30">
        <f>ROUND(0.123759481905676,6)</f>
        <v>0.123759</v>
      </c>
      <c r="D337" s="30">
        <f>F337</f>
        <v>0.128192</v>
      </c>
      <c r="E337" s="30">
        <f>F337</f>
        <v>0.128192</v>
      </c>
      <c r="F337" s="30">
        <f>ROUND(0.128192,6)</f>
        <v>0.128192</v>
      </c>
      <c r="G337" s="25"/>
      <c r="H337" s="26"/>
    </row>
    <row r="338" spans="1:8" ht="12.75" customHeight="1">
      <c r="A338" s="23">
        <v>43087</v>
      </c>
      <c r="B338" s="23"/>
      <c r="C338" s="30">
        <f>ROUND(0.123759481905676,6)</f>
        <v>0.123759</v>
      </c>
      <c r="D338" s="30">
        <f>F338</f>
        <v>0.130803</v>
      </c>
      <c r="E338" s="30">
        <f>F338</f>
        <v>0.130803</v>
      </c>
      <c r="F338" s="30">
        <f>ROUND(0.130803,6)</f>
        <v>0.130803</v>
      </c>
      <c r="G338" s="25"/>
      <c r="H338" s="26"/>
    </row>
    <row r="339" spans="1:8" ht="12.75" customHeight="1">
      <c r="A339" s="23">
        <v>43178</v>
      </c>
      <c r="B339" s="23"/>
      <c r="C339" s="30">
        <f>ROUND(0.123759481905676,6)</f>
        <v>0.123759</v>
      </c>
      <c r="D339" s="30">
        <f>F339</f>
        <v>0.133521</v>
      </c>
      <c r="E339" s="30">
        <f>F339</f>
        <v>0.133521</v>
      </c>
      <c r="F339" s="30">
        <f>ROUND(0.133521,6)</f>
        <v>0.133521</v>
      </c>
      <c r="G339" s="25"/>
      <c r="H339" s="26"/>
    </row>
    <row r="340" spans="1:8" ht="12.75" customHeight="1">
      <c r="A340" s="23">
        <v>43269</v>
      </c>
      <c r="B340" s="23"/>
      <c r="C340" s="30">
        <f>ROUND(0.123759481905676,6)</f>
        <v>0.123759</v>
      </c>
      <c r="D340" s="30">
        <f>F340</f>
        <v>0.136322</v>
      </c>
      <c r="E340" s="30">
        <f>F340</f>
        <v>0.136322</v>
      </c>
      <c r="F340" s="30">
        <f>ROUND(0.136322,6)</f>
        <v>0.136322</v>
      </c>
      <c r="G340" s="25"/>
      <c r="H340" s="26"/>
    </row>
    <row r="341" spans="1:8" ht="12.75" customHeight="1">
      <c r="A341" s="23" t="s">
        <v>76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42905</v>
      </c>
      <c r="B342" s="23"/>
      <c r="C342" s="28">
        <f>ROUND(0.133239143563866,4)</f>
        <v>0.1332</v>
      </c>
      <c r="D342" s="28">
        <f>F342</f>
        <v>0.133</v>
      </c>
      <c r="E342" s="28">
        <f>F342</f>
        <v>0.133</v>
      </c>
      <c r="F342" s="28">
        <f>ROUND(0.133,4)</f>
        <v>0.133</v>
      </c>
      <c r="G342" s="25"/>
      <c r="H342" s="26"/>
    </row>
    <row r="343" spans="1:8" ht="12.75" customHeight="1">
      <c r="A343" s="23">
        <v>42996</v>
      </c>
      <c r="B343" s="23"/>
      <c r="C343" s="28">
        <f>ROUND(0.133239143563866,4)</f>
        <v>0.1332</v>
      </c>
      <c r="D343" s="28">
        <f>F343</f>
        <v>0.132</v>
      </c>
      <c r="E343" s="28">
        <f>F343</f>
        <v>0.132</v>
      </c>
      <c r="F343" s="28">
        <f>ROUND(0.132,4)</f>
        <v>0.132</v>
      </c>
      <c r="G343" s="25"/>
      <c r="H343" s="26"/>
    </row>
    <row r="344" spans="1:8" ht="12.75" customHeight="1">
      <c r="A344" s="23">
        <v>43087</v>
      </c>
      <c r="B344" s="23"/>
      <c r="C344" s="28">
        <f>ROUND(0.133239143563866,4)</f>
        <v>0.1332</v>
      </c>
      <c r="D344" s="28">
        <f>F344</f>
        <v>0.1328</v>
      </c>
      <c r="E344" s="28">
        <f>F344</f>
        <v>0.1328</v>
      </c>
      <c r="F344" s="28">
        <f>ROUND(0.1328,4)</f>
        <v>0.1328</v>
      </c>
      <c r="G344" s="25"/>
      <c r="H344" s="26"/>
    </row>
    <row r="345" spans="1:8" ht="12.75" customHeight="1">
      <c r="A345" s="23">
        <v>43178</v>
      </c>
      <c r="B345" s="23"/>
      <c r="C345" s="28">
        <f>ROUND(0.133239143563866,4)</f>
        <v>0.1332</v>
      </c>
      <c r="D345" s="28">
        <f>F345</f>
        <v>0.1302</v>
      </c>
      <c r="E345" s="28">
        <f>F345</f>
        <v>0.1302</v>
      </c>
      <c r="F345" s="28">
        <f>ROUND(0.1302,4)</f>
        <v>0.1302</v>
      </c>
      <c r="G345" s="25"/>
      <c r="H345" s="26"/>
    </row>
    <row r="346" spans="1:8" ht="12.75" customHeight="1">
      <c r="A346" s="23" t="s">
        <v>77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42905</v>
      </c>
      <c r="B347" s="23"/>
      <c r="C347" s="28">
        <f>ROUND(0.0892261001517451,4)</f>
        <v>0.0892</v>
      </c>
      <c r="D347" s="28">
        <f>F347</f>
        <v>0.0391</v>
      </c>
      <c r="E347" s="28">
        <f>F347</f>
        <v>0.0391</v>
      </c>
      <c r="F347" s="28">
        <f>ROUND(0.0391,4)</f>
        <v>0.0391</v>
      </c>
      <c r="G347" s="25"/>
      <c r="H347" s="26"/>
    </row>
    <row r="348" spans="1:8" ht="12.75" customHeight="1">
      <c r="A348" s="23">
        <v>42996</v>
      </c>
      <c r="B348" s="23"/>
      <c r="C348" s="28">
        <f>ROUND(0.0892261001517451,4)</f>
        <v>0.0892</v>
      </c>
      <c r="D348" s="28">
        <f>F348</f>
        <v>0.0383</v>
      </c>
      <c r="E348" s="28">
        <f>F348</f>
        <v>0.0383</v>
      </c>
      <c r="F348" s="28">
        <f>ROUND(0.0383,4)</f>
        <v>0.0383</v>
      </c>
      <c r="G348" s="25"/>
      <c r="H348" s="26"/>
    </row>
    <row r="349" spans="1:8" ht="12.75" customHeight="1">
      <c r="A349" s="23" t="s">
        <v>78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42905</v>
      </c>
      <c r="B350" s="23"/>
      <c r="C350" s="28">
        <f>ROUND(9.57362816666667,4)</f>
        <v>9.5736</v>
      </c>
      <c r="D350" s="28">
        <f>F350</f>
        <v>9.6781</v>
      </c>
      <c r="E350" s="28">
        <f>F350</f>
        <v>9.6781</v>
      </c>
      <c r="F350" s="28">
        <f>ROUND(9.6781,4)</f>
        <v>9.6781</v>
      </c>
      <c r="G350" s="25"/>
      <c r="H350" s="26"/>
    </row>
    <row r="351" spans="1:8" ht="12.75" customHeight="1">
      <c r="A351" s="23">
        <v>42996</v>
      </c>
      <c r="B351" s="23"/>
      <c r="C351" s="28">
        <f>ROUND(9.57362816666667,4)</f>
        <v>9.5736</v>
      </c>
      <c r="D351" s="28">
        <f>F351</f>
        <v>9.8109</v>
      </c>
      <c r="E351" s="28">
        <f>F351</f>
        <v>9.8109</v>
      </c>
      <c r="F351" s="28">
        <f>ROUND(9.8109,4)</f>
        <v>9.8109</v>
      </c>
      <c r="G351" s="25"/>
      <c r="H351" s="26"/>
    </row>
    <row r="352" spans="1:8" ht="12.75" customHeight="1">
      <c r="A352" s="23">
        <v>43087</v>
      </c>
      <c r="B352" s="23"/>
      <c r="C352" s="28">
        <f>ROUND(9.57362816666667,4)</f>
        <v>9.5736</v>
      </c>
      <c r="D352" s="28">
        <f>F352</f>
        <v>9.9458</v>
      </c>
      <c r="E352" s="28">
        <f>F352</f>
        <v>9.9458</v>
      </c>
      <c r="F352" s="28">
        <f>ROUND(9.9458,4)</f>
        <v>9.9458</v>
      </c>
      <c r="G352" s="25"/>
      <c r="H352" s="26"/>
    </row>
    <row r="353" spans="1:8" ht="12.75" customHeight="1">
      <c r="A353" s="23">
        <v>43178</v>
      </c>
      <c r="B353" s="23"/>
      <c r="C353" s="28">
        <f>ROUND(9.57362816666667,4)</f>
        <v>9.5736</v>
      </c>
      <c r="D353" s="28">
        <f>F353</f>
        <v>10.0795</v>
      </c>
      <c r="E353" s="28">
        <f>F353</f>
        <v>10.0795</v>
      </c>
      <c r="F353" s="28">
        <f>ROUND(10.0795,4)</f>
        <v>10.0795</v>
      </c>
      <c r="G353" s="25"/>
      <c r="H353" s="26"/>
    </row>
    <row r="354" spans="1:8" ht="12.75" customHeight="1">
      <c r="A354" s="23" t="s">
        <v>79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42905</v>
      </c>
      <c r="B355" s="23"/>
      <c r="C355" s="28">
        <f>ROUND(9.82271402224999,4)</f>
        <v>9.8227</v>
      </c>
      <c r="D355" s="28">
        <f>F355</f>
        <v>9.9538</v>
      </c>
      <c r="E355" s="28">
        <f>F355</f>
        <v>9.9538</v>
      </c>
      <c r="F355" s="28">
        <f>ROUND(9.9538,4)</f>
        <v>9.9538</v>
      </c>
      <c r="G355" s="25"/>
      <c r="H355" s="26"/>
    </row>
    <row r="356" spans="1:8" ht="12.75" customHeight="1">
      <c r="A356" s="23">
        <v>42996</v>
      </c>
      <c r="B356" s="23"/>
      <c r="C356" s="28">
        <f>ROUND(9.82271402224999,4)</f>
        <v>9.8227</v>
      </c>
      <c r="D356" s="28">
        <f>F356</f>
        <v>10.1175</v>
      </c>
      <c r="E356" s="28">
        <f>F356</f>
        <v>10.1175</v>
      </c>
      <c r="F356" s="28">
        <f>ROUND(10.1175,4)</f>
        <v>10.1175</v>
      </c>
      <c r="G356" s="25"/>
      <c r="H356" s="26"/>
    </row>
    <row r="357" spans="1:8" ht="12.75" customHeight="1">
      <c r="A357" s="23">
        <v>43087</v>
      </c>
      <c r="B357" s="23"/>
      <c r="C357" s="28">
        <f>ROUND(9.82271402224999,4)</f>
        <v>9.8227</v>
      </c>
      <c r="D357" s="28">
        <f>F357</f>
        <v>10.2827</v>
      </c>
      <c r="E357" s="28">
        <f>F357</f>
        <v>10.2827</v>
      </c>
      <c r="F357" s="28">
        <f>ROUND(10.2827,4)</f>
        <v>10.2827</v>
      </c>
      <c r="G357" s="25"/>
      <c r="H357" s="26"/>
    </row>
    <row r="358" spans="1:8" ht="12.75" customHeight="1">
      <c r="A358" s="23">
        <v>43178</v>
      </c>
      <c r="B358" s="23"/>
      <c r="C358" s="28">
        <f>ROUND(9.82271402224999,4)</f>
        <v>9.8227</v>
      </c>
      <c r="D358" s="28">
        <f>F358</f>
        <v>10.4467</v>
      </c>
      <c r="E358" s="28">
        <f>F358</f>
        <v>10.4467</v>
      </c>
      <c r="F358" s="28">
        <f>ROUND(10.4467,4)</f>
        <v>10.4467</v>
      </c>
      <c r="G358" s="25"/>
      <c r="H358" s="26"/>
    </row>
    <row r="359" spans="1:8" ht="12.75" customHeight="1">
      <c r="A359" s="23" t="s">
        <v>80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42905</v>
      </c>
      <c r="B360" s="23"/>
      <c r="C360" s="28">
        <f>ROUND(3.72488505669333,4)</f>
        <v>3.7249</v>
      </c>
      <c r="D360" s="28">
        <f>F360</f>
        <v>3.6937</v>
      </c>
      <c r="E360" s="28">
        <f>F360</f>
        <v>3.6937</v>
      </c>
      <c r="F360" s="28">
        <f>ROUND(3.6937,4)</f>
        <v>3.6937</v>
      </c>
      <c r="G360" s="25"/>
      <c r="H360" s="26"/>
    </row>
    <row r="361" spans="1:8" ht="12.75" customHeight="1">
      <c r="A361" s="23">
        <v>42996</v>
      </c>
      <c r="B361" s="23"/>
      <c r="C361" s="28">
        <f>ROUND(3.72488505669333,4)</f>
        <v>3.7249</v>
      </c>
      <c r="D361" s="28">
        <f>F361</f>
        <v>3.6573</v>
      </c>
      <c r="E361" s="28">
        <f>F361</f>
        <v>3.6573</v>
      </c>
      <c r="F361" s="28">
        <f>ROUND(3.6573,4)</f>
        <v>3.6573</v>
      </c>
      <c r="G361" s="25"/>
      <c r="H361" s="26"/>
    </row>
    <row r="362" spans="1:8" ht="12.75" customHeight="1">
      <c r="A362" s="23">
        <v>43087</v>
      </c>
      <c r="B362" s="23"/>
      <c r="C362" s="28">
        <f>ROUND(3.72488505669333,4)</f>
        <v>3.7249</v>
      </c>
      <c r="D362" s="28">
        <f>F362</f>
        <v>3.621</v>
      </c>
      <c r="E362" s="28">
        <f>F362</f>
        <v>3.621</v>
      </c>
      <c r="F362" s="28">
        <f>ROUND(3.621,4)</f>
        <v>3.621</v>
      </c>
      <c r="G362" s="25"/>
      <c r="H362" s="26"/>
    </row>
    <row r="363" spans="1:8" ht="12.75" customHeight="1">
      <c r="A363" s="23" t="s">
        <v>81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42905</v>
      </c>
      <c r="B364" s="23"/>
      <c r="C364" s="28">
        <f>ROUND(13.7591666666667,4)</f>
        <v>13.7592</v>
      </c>
      <c r="D364" s="28">
        <f>F364</f>
        <v>13.9352</v>
      </c>
      <c r="E364" s="28">
        <f>F364</f>
        <v>13.9352</v>
      </c>
      <c r="F364" s="28">
        <f>ROUND(13.9352,4)</f>
        <v>13.9352</v>
      </c>
      <c r="G364" s="25"/>
      <c r="H364" s="26"/>
    </row>
    <row r="365" spans="1:8" ht="12.75" customHeight="1">
      <c r="A365" s="23">
        <v>42996</v>
      </c>
      <c r="B365" s="23"/>
      <c r="C365" s="28">
        <f>ROUND(13.7591666666667,4)</f>
        <v>13.7592</v>
      </c>
      <c r="D365" s="28">
        <f>F365</f>
        <v>14.1552</v>
      </c>
      <c r="E365" s="28">
        <f>F365</f>
        <v>14.1552</v>
      </c>
      <c r="F365" s="28">
        <f>ROUND(14.1552,4)</f>
        <v>14.1552</v>
      </c>
      <c r="G365" s="25"/>
      <c r="H365" s="26"/>
    </row>
    <row r="366" spans="1:8" ht="12.75" customHeight="1">
      <c r="A366" s="23">
        <v>43087</v>
      </c>
      <c r="B366" s="23"/>
      <c r="C366" s="28">
        <f>ROUND(13.7591666666667,4)</f>
        <v>13.7592</v>
      </c>
      <c r="D366" s="28">
        <f>F366</f>
        <v>14.3766</v>
      </c>
      <c r="E366" s="28">
        <f>F366</f>
        <v>14.3766</v>
      </c>
      <c r="F366" s="28">
        <f>ROUND(14.3766,4)</f>
        <v>14.3766</v>
      </c>
      <c r="G366" s="25"/>
      <c r="H366" s="26"/>
    </row>
    <row r="367" spans="1:8" ht="12.75" customHeight="1">
      <c r="A367" s="23">
        <v>43178</v>
      </c>
      <c r="B367" s="23"/>
      <c r="C367" s="28">
        <f>ROUND(13.7591666666667,4)</f>
        <v>13.7592</v>
      </c>
      <c r="D367" s="28">
        <f>F367</f>
        <v>14.5969</v>
      </c>
      <c r="E367" s="28">
        <f>F367</f>
        <v>14.5969</v>
      </c>
      <c r="F367" s="28">
        <f>ROUND(14.5969,4)</f>
        <v>14.5969</v>
      </c>
      <c r="G367" s="25"/>
      <c r="H367" s="26"/>
    </row>
    <row r="368" spans="1:8" ht="12.75" customHeight="1">
      <c r="A368" s="23">
        <v>43269</v>
      </c>
      <c r="B368" s="23"/>
      <c r="C368" s="28">
        <f>ROUND(13.7591666666667,4)</f>
        <v>13.7592</v>
      </c>
      <c r="D368" s="28">
        <f>F368</f>
        <v>14.8201</v>
      </c>
      <c r="E368" s="28">
        <f>F368</f>
        <v>14.8201</v>
      </c>
      <c r="F368" s="28">
        <f>ROUND(14.8201,4)</f>
        <v>14.8201</v>
      </c>
      <c r="G368" s="25"/>
      <c r="H368" s="26"/>
    </row>
    <row r="369" spans="1:8" ht="12.75" customHeight="1">
      <c r="A369" s="23" t="s">
        <v>82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42905</v>
      </c>
      <c r="B370" s="23"/>
      <c r="C370" s="28">
        <f>ROUND(13.7591666666667,4)</f>
        <v>13.7592</v>
      </c>
      <c r="D370" s="28">
        <f>F370</f>
        <v>13.9352</v>
      </c>
      <c r="E370" s="28">
        <f>F370</f>
        <v>13.9352</v>
      </c>
      <c r="F370" s="28">
        <f>ROUND(13.9352,4)</f>
        <v>13.9352</v>
      </c>
      <c r="G370" s="25"/>
      <c r="H370" s="26"/>
    </row>
    <row r="371" spans="1:8" ht="12.75" customHeight="1">
      <c r="A371" s="23">
        <v>42996</v>
      </c>
      <c r="B371" s="23"/>
      <c r="C371" s="28">
        <f>ROUND(13.7591666666667,4)</f>
        <v>13.7592</v>
      </c>
      <c r="D371" s="28">
        <f>F371</f>
        <v>14.1552</v>
      </c>
      <c r="E371" s="28">
        <f>F371</f>
        <v>14.1552</v>
      </c>
      <c r="F371" s="28">
        <f>ROUND(14.1552,4)</f>
        <v>14.1552</v>
      </c>
      <c r="G371" s="25"/>
      <c r="H371" s="26"/>
    </row>
    <row r="372" spans="1:8" ht="12.75" customHeight="1">
      <c r="A372" s="23">
        <v>43087</v>
      </c>
      <c r="B372" s="23"/>
      <c r="C372" s="28">
        <f>ROUND(13.7591666666667,4)</f>
        <v>13.7592</v>
      </c>
      <c r="D372" s="28">
        <f>F372</f>
        <v>14.3766</v>
      </c>
      <c r="E372" s="28">
        <f>F372</f>
        <v>14.3766</v>
      </c>
      <c r="F372" s="28">
        <f>ROUND(14.3766,4)</f>
        <v>14.3766</v>
      </c>
      <c r="G372" s="25"/>
      <c r="H372" s="26"/>
    </row>
    <row r="373" spans="1:8" ht="12.75" customHeight="1">
      <c r="A373" s="23">
        <v>43175</v>
      </c>
      <c r="B373" s="23"/>
      <c r="C373" s="28">
        <f>ROUND(13.7591666666667,4)</f>
        <v>13.7592</v>
      </c>
      <c r="D373" s="28">
        <f>F373</f>
        <v>17.5004</v>
      </c>
      <c r="E373" s="28">
        <f>F373</f>
        <v>17.5004</v>
      </c>
      <c r="F373" s="28">
        <f>ROUND(17.5004,4)</f>
        <v>17.5004</v>
      </c>
      <c r="G373" s="25"/>
      <c r="H373" s="26"/>
    </row>
    <row r="374" spans="1:8" ht="12.75" customHeight="1">
      <c r="A374" s="23">
        <v>43178</v>
      </c>
      <c r="B374" s="23"/>
      <c r="C374" s="28">
        <f>ROUND(13.7591666666667,4)</f>
        <v>13.7592</v>
      </c>
      <c r="D374" s="28">
        <f>F374</f>
        <v>14.5969</v>
      </c>
      <c r="E374" s="28">
        <f>F374</f>
        <v>14.5969</v>
      </c>
      <c r="F374" s="28">
        <f>ROUND(14.5969,4)</f>
        <v>14.5969</v>
      </c>
      <c r="G374" s="25"/>
      <c r="H374" s="26"/>
    </row>
    <row r="375" spans="1:8" ht="12.75" customHeight="1">
      <c r="A375" s="23">
        <v>43269</v>
      </c>
      <c r="B375" s="23"/>
      <c r="C375" s="28">
        <f>ROUND(13.7591666666667,4)</f>
        <v>13.7592</v>
      </c>
      <c r="D375" s="28">
        <f>F375</f>
        <v>14.8201</v>
      </c>
      <c r="E375" s="28">
        <f>F375</f>
        <v>14.8201</v>
      </c>
      <c r="F375" s="28">
        <f>ROUND(14.8201,4)</f>
        <v>14.8201</v>
      </c>
      <c r="G375" s="25"/>
      <c r="H375" s="26"/>
    </row>
    <row r="376" spans="1:8" ht="12.75" customHeight="1">
      <c r="A376" s="23">
        <v>43360</v>
      </c>
      <c r="B376" s="23"/>
      <c r="C376" s="28">
        <f>ROUND(13.7591666666667,4)</f>
        <v>13.7592</v>
      </c>
      <c r="D376" s="28">
        <f>F376</f>
        <v>15.0444</v>
      </c>
      <c r="E376" s="28">
        <f>F376</f>
        <v>15.0444</v>
      </c>
      <c r="F376" s="28">
        <f>ROUND(15.0444,4)</f>
        <v>15.0444</v>
      </c>
      <c r="G376" s="25"/>
      <c r="H376" s="26"/>
    </row>
    <row r="377" spans="1:8" ht="12.75" customHeight="1">
      <c r="A377" s="23">
        <v>43448</v>
      </c>
      <c r="B377" s="23"/>
      <c r="C377" s="28">
        <f>ROUND(13.7591666666667,4)</f>
        <v>13.7592</v>
      </c>
      <c r="D377" s="28">
        <f>F377</f>
        <v>15.2612</v>
      </c>
      <c r="E377" s="28">
        <f>F377</f>
        <v>15.2612</v>
      </c>
      <c r="F377" s="28">
        <f>ROUND(15.2612,4)</f>
        <v>15.2612</v>
      </c>
      <c r="G377" s="25"/>
      <c r="H377" s="26"/>
    </row>
    <row r="378" spans="1:8" ht="12.75" customHeight="1">
      <c r="A378" s="23">
        <v>43542</v>
      </c>
      <c r="B378" s="23"/>
      <c r="C378" s="28">
        <f>ROUND(13.7591666666667,4)</f>
        <v>13.7592</v>
      </c>
      <c r="D378" s="28">
        <f>F378</f>
        <v>15.4929</v>
      </c>
      <c r="E378" s="28">
        <f>F378</f>
        <v>15.4929</v>
      </c>
      <c r="F378" s="28">
        <f>ROUND(15.4929,4)</f>
        <v>15.4929</v>
      </c>
      <c r="G378" s="25"/>
      <c r="H378" s="26"/>
    </row>
    <row r="379" spans="1:8" ht="12.75" customHeight="1">
      <c r="A379" s="23">
        <v>43630</v>
      </c>
      <c r="B379" s="23"/>
      <c r="C379" s="28">
        <f>ROUND(13.7591666666667,4)</f>
        <v>13.7592</v>
      </c>
      <c r="D379" s="28">
        <f>F379</f>
        <v>15.7254</v>
      </c>
      <c r="E379" s="28">
        <f>F379</f>
        <v>15.7254</v>
      </c>
      <c r="F379" s="28">
        <f>ROUND(15.7254,4)</f>
        <v>15.7254</v>
      </c>
      <c r="G379" s="25"/>
      <c r="H379" s="26"/>
    </row>
    <row r="380" spans="1:8" ht="12.75" customHeight="1">
      <c r="A380" s="23">
        <v>43724</v>
      </c>
      <c r="B380" s="23"/>
      <c r="C380" s="28">
        <f>ROUND(13.7591666666667,4)</f>
        <v>13.7592</v>
      </c>
      <c r="D380" s="28">
        <f>F380</f>
        <v>15.9789</v>
      </c>
      <c r="E380" s="28">
        <f>F380</f>
        <v>15.9789</v>
      </c>
      <c r="F380" s="28">
        <f>ROUND(15.9789,4)</f>
        <v>15.9789</v>
      </c>
      <c r="G380" s="25"/>
      <c r="H380" s="26"/>
    </row>
    <row r="381" spans="1:8" ht="12.75" customHeight="1">
      <c r="A381" s="23">
        <v>43812</v>
      </c>
      <c r="B381" s="23"/>
      <c r="C381" s="28">
        <f>ROUND(13.7591666666667,4)</f>
        <v>13.7592</v>
      </c>
      <c r="D381" s="28">
        <f>F381</f>
        <v>16.2163</v>
      </c>
      <c r="E381" s="28">
        <f>F381</f>
        <v>16.2163</v>
      </c>
      <c r="F381" s="28">
        <f>ROUND(16.2163,4)</f>
        <v>16.2163</v>
      </c>
      <c r="G381" s="25"/>
      <c r="H381" s="26"/>
    </row>
    <row r="382" spans="1:8" ht="12.75" customHeight="1">
      <c r="A382" s="23">
        <v>43906</v>
      </c>
      <c r="B382" s="23"/>
      <c r="C382" s="28">
        <f>ROUND(13.7591666666667,4)</f>
        <v>13.7592</v>
      </c>
      <c r="D382" s="28">
        <f>F382</f>
        <v>16.4698</v>
      </c>
      <c r="E382" s="28">
        <f>F382</f>
        <v>16.4698</v>
      </c>
      <c r="F382" s="28">
        <f>ROUND(16.4698,4)</f>
        <v>16.4698</v>
      </c>
      <c r="G382" s="25"/>
      <c r="H382" s="26"/>
    </row>
    <row r="383" spans="1:8" ht="12.75" customHeight="1">
      <c r="A383" s="23">
        <v>43994</v>
      </c>
      <c r="B383" s="23"/>
      <c r="C383" s="28">
        <f>ROUND(13.7591666666667,4)</f>
        <v>13.7592</v>
      </c>
      <c r="D383" s="28">
        <f>F383</f>
        <v>16.7072</v>
      </c>
      <c r="E383" s="28">
        <f>F383</f>
        <v>16.7072</v>
      </c>
      <c r="F383" s="28">
        <f>ROUND(16.7072,4)</f>
        <v>16.7072</v>
      </c>
      <c r="G383" s="25"/>
      <c r="H383" s="26"/>
    </row>
    <row r="384" spans="1:8" ht="12.75" customHeight="1">
      <c r="A384" s="23" t="s">
        <v>83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42905</v>
      </c>
      <c r="B385" s="23"/>
      <c r="C385" s="28">
        <f>ROUND(1.44498704753903,4)</f>
        <v>1.445</v>
      </c>
      <c r="D385" s="28">
        <f>F385</f>
        <v>1.4253</v>
      </c>
      <c r="E385" s="28">
        <f>F385</f>
        <v>1.4253</v>
      </c>
      <c r="F385" s="28">
        <f>ROUND(1.4253,4)</f>
        <v>1.4253</v>
      </c>
      <c r="G385" s="25"/>
      <c r="H385" s="26"/>
    </row>
    <row r="386" spans="1:8" ht="12.75" customHeight="1">
      <c r="A386" s="23">
        <v>42996</v>
      </c>
      <c r="B386" s="23"/>
      <c r="C386" s="28">
        <f>ROUND(1.44498704753903,4)</f>
        <v>1.445</v>
      </c>
      <c r="D386" s="28">
        <f>F386</f>
        <v>1.4024</v>
      </c>
      <c r="E386" s="28">
        <f>F386</f>
        <v>1.4024</v>
      </c>
      <c r="F386" s="28">
        <f>ROUND(1.4024,4)</f>
        <v>1.4024</v>
      </c>
      <c r="G386" s="25"/>
      <c r="H386" s="26"/>
    </row>
    <row r="387" spans="1:8" ht="12.75" customHeight="1">
      <c r="A387" s="23">
        <v>43087</v>
      </c>
      <c r="B387" s="23"/>
      <c r="C387" s="28">
        <f>ROUND(1.44498704753903,4)</f>
        <v>1.445</v>
      </c>
      <c r="D387" s="28">
        <f>F387</f>
        <v>1.3821</v>
      </c>
      <c r="E387" s="28">
        <f>F387</f>
        <v>1.3821</v>
      </c>
      <c r="F387" s="28">
        <f>ROUND(1.3821,4)</f>
        <v>1.3821</v>
      </c>
      <c r="G387" s="25"/>
      <c r="H387" s="26"/>
    </row>
    <row r="388" spans="1:8" ht="12.75" customHeight="1">
      <c r="A388" s="23">
        <v>43178</v>
      </c>
      <c r="B388" s="23"/>
      <c r="C388" s="28">
        <f>ROUND(1.44498704753903,4)</f>
        <v>1.445</v>
      </c>
      <c r="D388" s="28">
        <f>F388</f>
        <v>1.3622</v>
      </c>
      <c r="E388" s="28">
        <f>F388</f>
        <v>1.3622</v>
      </c>
      <c r="F388" s="28">
        <f>ROUND(1.3622,4)</f>
        <v>1.3622</v>
      </c>
      <c r="G388" s="25"/>
      <c r="H388" s="26"/>
    </row>
    <row r="389" spans="1:8" ht="12.75" customHeight="1">
      <c r="A389" s="23" t="s">
        <v>84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42859</v>
      </c>
      <c r="B390" s="23"/>
      <c r="C390" s="29">
        <f>ROUND(587.822,3)</f>
        <v>587.822</v>
      </c>
      <c r="D390" s="29">
        <f>F390</f>
        <v>591.311</v>
      </c>
      <c r="E390" s="29">
        <f>F390</f>
        <v>591.311</v>
      </c>
      <c r="F390" s="29">
        <f>ROUND(591.311,3)</f>
        <v>591.311</v>
      </c>
      <c r="G390" s="25"/>
      <c r="H390" s="26"/>
    </row>
    <row r="391" spans="1:8" ht="12.75" customHeight="1">
      <c r="A391" s="23">
        <v>42950</v>
      </c>
      <c r="B391" s="23"/>
      <c r="C391" s="29">
        <f>ROUND(587.822,3)</f>
        <v>587.822</v>
      </c>
      <c r="D391" s="29">
        <f>F391</f>
        <v>602.596</v>
      </c>
      <c r="E391" s="29">
        <f>F391</f>
        <v>602.596</v>
      </c>
      <c r="F391" s="29">
        <f>ROUND(602.596,3)</f>
        <v>602.596</v>
      </c>
      <c r="G391" s="25"/>
      <c r="H391" s="26"/>
    </row>
    <row r="392" spans="1:8" ht="12.75" customHeight="1">
      <c r="A392" s="23">
        <v>43041</v>
      </c>
      <c r="B392" s="23"/>
      <c r="C392" s="29">
        <f>ROUND(587.822,3)</f>
        <v>587.822</v>
      </c>
      <c r="D392" s="29">
        <f>F392</f>
        <v>614.395</v>
      </c>
      <c r="E392" s="29">
        <f>F392</f>
        <v>614.395</v>
      </c>
      <c r="F392" s="29">
        <f>ROUND(614.395,3)</f>
        <v>614.395</v>
      </c>
      <c r="G392" s="25"/>
      <c r="H392" s="26"/>
    </row>
    <row r="393" spans="1:8" ht="12.75" customHeight="1">
      <c r="A393" s="23">
        <v>43132</v>
      </c>
      <c r="B393" s="23"/>
      <c r="C393" s="29">
        <f>ROUND(587.822,3)</f>
        <v>587.822</v>
      </c>
      <c r="D393" s="29">
        <f>F393</f>
        <v>626.634</v>
      </c>
      <c r="E393" s="29">
        <f>F393</f>
        <v>626.634</v>
      </c>
      <c r="F393" s="29">
        <f>ROUND(626.634,3)</f>
        <v>626.634</v>
      </c>
      <c r="G393" s="25"/>
      <c r="H393" s="26"/>
    </row>
    <row r="394" spans="1:8" ht="12.75" customHeight="1">
      <c r="A394" s="23" t="s">
        <v>85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42859</v>
      </c>
      <c r="B395" s="23"/>
      <c r="C395" s="29">
        <f>ROUND(524.363,3)</f>
        <v>524.363</v>
      </c>
      <c r="D395" s="29">
        <f>F395</f>
        <v>527.476</v>
      </c>
      <c r="E395" s="29">
        <f>F395</f>
        <v>527.476</v>
      </c>
      <c r="F395" s="29">
        <f>ROUND(527.476,3)</f>
        <v>527.476</v>
      </c>
      <c r="G395" s="25"/>
      <c r="H395" s="26"/>
    </row>
    <row r="396" spans="1:8" ht="12.75" customHeight="1">
      <c r="A396" s="23">
        <v>42950</v>
      </c>
      <c r="B396" s="23"/>
      <c r="C396" s="29">
        <f>ROUND(524.363,3)</f>
        <v>524.363</v>
      </c>
      <c r="D396" s="29">
        <f>F396</f>
        <v>537.542</v>
      </c>
      <c r="E396" s="29">
        <f>F396</f>
        <v>537.542</v>
      </c>
      <c r="F396" s="29">
        <f>ROUND(537.542,3)</f>
        <v>537.542</v>
      </c>
      <c r="G396" s="25"/>
      <c r="H396" s="26"/>
    </row>
    <row r="397" spans="1:8" ht="12.75" customHeight="1">
      <c r="A397" s="23">
        <v>43041</v>
      </c>
      <c r="B397" s="23"/>
      <c r="C397" s="29">
        <f>ROUND(524.363,3)</f>
        <v>524.363</v>
      </c>
      <c r="D397" s="29">
        <f>F397</f>
        <v>548.067</v>
      </c>
      <c r="E397" s="29">
        <f>F397</f>
        <v>548.067</v>
      </c>
      <c r="F397" s="29">
        <f>ROUND(548.067,3)</f>
        <v>548.067</v>
      </c>
      <c r="G397" s="25"/>
      <c r="H397" s="26"/>
    </row>
    <row r="398" spans="1:8" ht="12.75" customHeight="1">
      <c r="A398" s="23">
        <v>43132</v>
      </c>
      <c r="B398" s="23"/>
      <c r="C398" s="29">
        <f>ROUND(524.363,3)</f>
        <v>524.363</v>
      </c>
      <c r="D398" s="29">
        <f>F398</f>
        <v>558.985</v>
      </c>
      <c r="E398" s="29">
        <f>F398</f>
        <v>558.985</v>
      </c>
      <c r="F398" s="29">
        <f>ROUND(558.985,3)</f>
        <v>558.985</v>
      </c>
      <c r="G398" s="25"/>
      <c r="H398" s="26"/>
    </row>
    <row r="399" spans="1:8" ht="12.75" customHeight="1">
      <c r="A399" s="23" t="s">
        <v>86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42859</v>
      </c>
      <c r="B400" s="23"/>
      <c r="C400" s="29">
        <f>ROUND(597.927,3)</f>
        <v>597.927</v>
      </c>
      <c r="D400" s="29">
        <f>F400</f>
        <v>601.476</v>
      </c>
      <c r="E400" s="29">
        <f>F400</f>
        <v>601.476</v>
      </c>
      <c r="F400" s="29">
        <f>ROUND(601.476,3)</f>
        <v>601.476</v>
      </c>
      <c r="G400" s="25"/>
      <c r="H400" s="26"/>
    </row>
    <row r="401" spans="1:8" ht="12.75" customHeight="1">
      <c r="A401" s="23">
        <v>42950</v>
      </c>
      <c r="B401" s="23"/>
      <c r="C401" s="29">
        <f>ROUND(597.927,3)</f>
        <v>597.927</v>
      </c>
      <c r="D401" s="29">
        <f>F401</f>
        <v>612.955</v>
      </c>
      <c r="E401" s="29">
        <f>F401</f>
        <v>612.955</v>
      </c>
      <c r="F401" s="29">
        <f>ROUND(612.955,3)</f>
        <v>612.955</v>
      </c>
      <c r="G401" s="25"/>
      <c r="H401" s="26"/>
    </row>
    <row r="402" spans="1:8" ht="12.75" customHeight="1">
      <c r="A402" s="23">
        <v>43041</v>
      </c>
      <c r="B402" s="23"/>
      <c r="C402" s="29">
        <f>ROUND(597.927,3)</f>
        <v>597.927</v>
      </c>
      <c r="D402" s="29">
        <f>F402</f>
        <v>624.957</v>
      </c>
      <c r="E402" s="29">
        <f>F402</f>
        <v>624.957</v>
      </c>
      <c r="F402" s="29">
        <f>ROUND(624.957,3)</f>
        <v>624.957</v>
      </c>
      <c r="G402" s="25"/>
      <c r="H402" s="26"/>
    </row>
    <row r="403" spans="1:8" ht="12.75" customHeight="1">
      <c r="A403" s="23">
        <v>43132</v>
      </c>
      <c r="B403" s="23"/>
      <c r="C403" s="29">
        <f>ROUND(597.927,3)</f>
        <v>597.927</v>
      </c>
      <c r="D403" s="29">
        <f>F403</f>
        <v>637.406</v>
      </c>
      <c r="E403" s="29">
        <f>F403</f>
        <v>637.406</v>
      </c>
      <c r="F403" s="29">
        <f>ROUND(637.406,3)</f>
        <v>637.406</v>
      </c>
      <c r="G403" s="25"/>
      <c r="H403" s="26"/>
    </row>
    <row r="404" spans="1:8" ht="12.75" customHeight="1">
      <c r="A404" s="23" t="s">
        <v>87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42859</v>
      </c>
      <c r="B405" s="23"/>
      <c r="C405" s="29">
        <f>ROUND(541.399,3)</f>
        <v>541.399</v>
      </c>
      <c r="D405" s="29">
        <f>F405</f>
        <v>544.613</v>
      </c>
      <c r="E405" s="29">
        <f>F405</f>
        <v>544.613</v>
      </c>
      <c r="F405" s="29">
        <f>ROUND(544.613,3)</f>
        <v>544.613</v>
      </c>
      <c r="G405" s="25"/>
      <c r="H405" s="26"/>
    </row>
    <row r="406" spans="1:8" ht="12.75" customHeight="1">
      <c r="A406" s="23">
        <v>42950</v>
      </c>
      <c r="B406" s="23"/>
      <c r="C406" s="29">
        <f>ROUND(541.399,3)</f>
        <v>541.399</v>
      </c>
      <c r="D406" s="29">
        <f>F406</f>
        <v>555.007</v>
      </c>
      <c r="E406" s="29">
        <f>F406</f>
        <v>555.007</v>
      </c>
      <c r="F406" s="29">
        <f>ROUND(555.007,3)</f>
        <v>555.007</v>
      </c>
      <c r="G406" s="25"/>
      <c r="H406" s="26"/>
    </row>
    <row r="407" spans="1:8" ht="12.75" customHeight="1">
      <c r="A407" s="23">
        <v>43041</v>
      </c>
      <c r="B407" s="23"/>
      <c r="C407" s="29">
        <f>ROUND(541.399,3)</f>
        <v>541.399</v>
      </c>
      <c r="D407" s="29">
        <f>F407</f>
        <v>565.873</v>
      </c>
      <c r="E407" s="29">
        <f>F407</f>
        <v>565.873</v>
      </c>
      <c r="F407" s="29">
        <f>ROUND(565.873,3)</f>
        <v>565.873</v>
      </c>
      <c r="G407" s="25"/>
      <c r="H407" s="26"/>
    </row>
    <row r="408" spans="1:8" ht="12.75" customHeight="1">
      <c r="A408" s="23">
        <v>43132</v>
      </c>
      <c r="B408" s="23"/>
      <c r="C408" s="29">
        <f>ROUND(541.399,3)</f>
        <v>541.399</v>
      </c>
      <c r="D408" s="29">
        <f>F408</f>
        <v>577.146</v>
      </c>
      <c r="E408" s="29">
        <f>F408</f>
        <v>577.146</v>
      </c>
      <c r="F408" s="29">
        <f>ROUND(577.146,3)</f>
        <v>577.146</v>
      </c>
      <c r="G408" s="25"/>
      <c r="H408" s="26"/>
    </row>
    <row r="409" spans="1:8" ht="12.75" customHeight="1">
      <c r="A409" s="23" t="s">
        <v>88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42859</v>
      </c>
      <c r="B410" s="23"/>
      <c r="C410" s="29">
        <f>ROUND(244.119045321014,3)</f>
        <v>244.119</v>
      </c>
      <c r="D410" s="29">
        <f>F410</f>
        <v>245.587</v>
      </c>
      <c r="E410" s="29">
        <f>F410</f>
        <v>245.587</v>
      </c>
      <c r="F410" s="29">
        <f>ROUND(245.587,3)</f>
        <v>245.587</v>
      </c>
      <c r="G410" s="25"/>
      <c r="H410" s="26"/>
    </row>
    <row r="411" spans="1:8" ht="12.75" customHeight="1">
      <c r="A411" s="23">
        <v>42950</v>
      </c>
      <c r="B411" s="23"/>
      <c r="C411" s="29">
        <f>ROUND(244.119045321014,3)</f>
        <v>244.119</v>
      </c>
      <c r="D411" s="29">
        <f>F411</f>
        <v>250.318</v>
      </c>
      <c r="E411" s="29">
        <f>F411</f>
        <v>250.318</v>
      </c>
      <c r="F411" s="29">
        <f>ROUND(250.318,3)</f>
        <v>250.318</v>
      </c>
      <c r="G411" s="25"/>
      <c r="H411" s="26"/>
    </row>
    <row r="412" spans="1:8" ht="12.75" customHeight="1">
      <c r="A412" s="23">
        <v>43041</v>
      </c>
      <c r="B412" s="23"/>
      <c r="C412" s="29">
        <f>ROUND(244.119045321014,3)</f>
        <v>244.119</v>
      </c>
      <c r="D412" s="29">
        <f>F412</f>
        <v>255.278</v>
      </c>
      <c r="E412" s="29">
        <f>F412</f>
        <v>255.278</v>
      </c>
      <c r="F412" s="29">
        <f>ROUND(255.278,3)</f>
        <v>255.278</v>
      </c>
      <c r="G412" s="25"/>
      <c r="H412" s="26"/>
    </row>
    <row r="413" spans="1:8" ht="12.75" customHeight="1">
      <c r="A413" s="23">
        <v>43132</v>
      </c>
      <c r="B413" s="23"/>
      <c r="C413" s="29">
        <f>ROUND(244.119045321014,3)</f>
        <v>244.119</v>
      </c>
      <c r="D413" s="29">
        <f>F413</f>
        <v>260.432</v>
      </c>
      <c r="E413" s="29">
        <f>F413</f>
        <v>260.432</v>
      </c>
      <c r="F413" s="29">
        <f>ROUND(260.432,3)</f>
        <v>260.432</v>
      </c>
      <c r="G413" s="25"/>
      <c r="H413" s="26"/>
    </row>
    <row r="414" spans="1:8" ht="12.75" customHeight="1">
      <c r="A414" s="23" t="s">
        <v>89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42859</v>
      </c>
      <c r="B415" s="23"/>
      <c r="C415" s="29">
        <f>ROUND(675.731,3)</f>
        <v>675.731</v>
      </c>
      <c r="D415" s="29">
        <f>F415</f>
        <v>682.718</v>
      </c>
      <c r="E415" s="29">
        <f>F415</f>
        <v>682.718</v>
      </c>
      <c r="F415" s="29">
        <f>ROUND(682.718,3)</f>
        <v>682.718</v>
      </c>
      <c r="G415" s="25"/>
      <c r="H415" s="26"/>
    </row>
    <row r="416" spans="1:8" ht="12.75" customHeight="1">
      <c r="A416" s="23">
        <v>42950</v>
      </c>
      <c r="B416" s="23"/>
      <c r="C416" s="29">
        <f>ROUND(675.731,3)</f>
        <v>675.731</v>
      </c>
      <c r="D416" s="29">
        <f>F416</f>
        <v>695.694</v>
      </c>
      <c r="E416" s="29">
        <f>F416</f>
        <v>695.694</v>
      </c>
      <c r="F416" s="29">
        <f>ROUND(695.694,3)</f>
        <v>695.694</v>
      </c>
      <c r="G416" s="25"/>
      <c r="H416" s="26"/>
    </row>
    <row r="417" spans="1:8" ht="12.75" customHeight="1">
      <c r="A417" s="23">
        <v>43041</v>
      </c>
      <c r="B417" s="23"/>
      <c r="C417" s="29">
        <f>ROUND(675.731,3)</f>
        <v>675.731</v>
      </c>
      <c r="D417" s="29">
        <f>F417</f>
        <v>709.665</v>
      </c>
      <c r="E417" s="29">
        <f>F417</f>
        <v>709.665</v>
      </c>
      <c r="F417" s="29">
        <f>ROUND(709.665,3)</f>
        <v>709.665</v>
      </c>
      <c r="G417" s="25"/>
      <c r="H417" s="26"/>
    </row>
    <row r="418" spans="1:8" ht="12.75" customHeight="1">
      <c r="A418" s="23">
        <v>43132</v>
      </c>
      <c r="B418" s="23"/>
      <c r="C418" s="29">
        <f>ROUND(675.731,3)</f>
        <v>675.731</v>
      </c>
      <c r="D418" s="29">
        <f>F418</f>
        <v>724.173</v>
      </c>
      <c r="E418" s="29">
        <f>F418</f>
        <v>724.173</v>
      </c>
      <c r="F418" s="29">
        <f>ROUND(724.173,3)</f>
        <v>724.173</v>
      </c>
      <c r="G418" s="25"/>
      <c r="H418" s="26"/>
    </row>
    <row r="419" spans="1:8" ht="12.75" customHeight="1">
      <c r="A419" s="23" t="s">
        <v>90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42905</v>
      </c>
      <c r="B420" s="23"/>
      <c r="C420" s="25">
        <f>ROUND(23083.4,2)</f>
        <v>23083.4</v>
      </c>
      <c r="D420" s="25">
        <f>F420</f>
        <v>23420.44</v>
      </c>
      <c r="E420" s="25">
        <f>F420</f>
        <v>23420.44</v>
      </c>
      <c r="F420" s="25">
        <f>ROUND(23420.44,2)</f>
        <v>23420.44</v>
      </c>
      <c r="G420" s="25"/>
      <c r="H420" s="26"/>
    </row>
    <row r="421" spans="1:8" ht="12.75" customHeight="1">
      <c r="A421" s="23">
        <v>42996</v>
      </c>
      <c r="B421" s="23"/>
      <c r="C421" s="25">
        <f>ROUND(23083.4,2)</f>
        <v>23083.4</v>
      </c>
      <c r="D421" s="25">
        <f>F421</f>
        <v>23808.34</v>
      </c>
      <c r="E421" s="25">
        <f>F421</f>
        <v>23808.34</v>
      </c>
      <c r="F421" s="25">
        <f>ROUND(23808.34,2)</f>
        <v>23808.34</v>
      </c>
      <c r="G421" s="25"/>
      <c r="H421" s="26"/>
    </row>
    <row r="422" spans="1:8" ht="12.75" customHeight="1">
      <c r="A422" s="23">
        <v>43087</v>
      </c>
      <c r="B422" s="23"/>
      <c r="C422" s="25">
        <f>ROUND(23083.4,2)</f>
        <v>23083.4</v>
      </c>
      <c r="D422" s="25">
        <f>F422</f>
        <v>24205.24</v>
      </c>
      <c r="E422" s="25">
        <f>F422</f>
        <v>24205.24</v>
      </c>
      <c r="F422" s="25">
        <f>ROUND(24205.24,2)</f>
        <v>24205.24</v>
      </c>
      <c r="G422" s="25"/>
      <c r="H422" s="26"/>
    </row>
    <row r="423" spans="1:8" ht="12.75" customHeight="1">
      <c r="A423" s="23" t="s">
        <v>91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42844</v>
      </c>
      <c r="B424" s="23"/>
      <c r="C424" s="29">
        <f>ROUND(7.35833,3)</f>
        <v>7.358</v>
      </c>
      <c r="D424" s="29">
        <f>ROUND(7.38,3)</f>
        <v>7.38</v>
      </c>
      <c r="E424" s="29">
        <f>ROUND(7.28,3)</f>
        <v>7.28</v>
      </c>
      <c r="F424" s="29">
        <f>ROUND(7.33,3)</f>
        <v>7.33</v>
      </c>
      <c r="G424" s="25"/>
      <c r="H424" s="26"/>
    </row>
    <row r="425" spans="1:8" ht="12.75" customHeight="1">
      <c r="A425" s="23">
        <v>42872</v>
      </c>
      <c r="B425" s="23"/>
      <c r="C425" s="29">
        <f>ROUND(7.35833,3)</f>
        <v>7.358</v>
      </c>
      <c r="D425" s="29">
        <f>ROUND(7.37,3)</f>
        <v>7.37</v>
      </c>
      <c r="E425" s="29">
        <f>ROUND(7.27,3)</f>
        <v>7.27</v>
      </c>
      <c r="F425" s="29">
        <f>ROUND(7.32,3)</f>
        <v>7.32</v>
      </c>
      <c r="G425" s="25"/>
      <c r="H425" s="26"/>
    </row>
    <row r="426" spans="1:8" ht="12.75" customHeight="1">
      <c r="A426" s="23">
        <v>42907</v>
      </c>
      <c r="B426" s="23"/>
      <c r="C426" s="29">
        <f>ROUND(7.35833,3)</f>
        <v>7.358</v>
      </c>
      <c r="D426" s="29">
        <f>ROUND(7.37,3)</f>
        <v>7.37</v>
      </c>
      <c r="E426" s="29">
        <f>ROUND(7.27,3)</f>
        <v>7.27</v>
      </c>
      <c r="F426" s="29">
        <f>ROUND(7.32,3)</f>
        <v>7.32</v>
      </c>
      <c r="G426" s="25"/>
      <c r="H426" s="26"/>
    </row>
    <row r="427" spans="1:8" ht="12.75" customHeight="1">
      <c r="A427" s="23">
        <v>42935</v>
      </c>
      <c r="B427" s="23"/>
      <c r="C427" s="29">
        <f>ROUND(7.35833,3)</f>
        <v>7.358</v>
      </c>
      <c r="D427" s="29">
        <f>ROUND(7.37,3)</f>
        <v>7.37</v>
      </c>
      <c r="E427" s="29">
        <f>ROUND(7.27,3)</f>
        <v>7.27</v>
      </c>
      <c r="F427" s="29">
        <f>ROUND(7.32,3)</f>
        <v>7.32</v>
      </c>
      <c r="G427" s="25"/>
      <c r="H427" s="26"/>
    </row>
    <row r="428" spans="1:8" ht="12.75" customHeight="1">
      <c r="A428" s="23">
        <v>42963</v>
      </c>
      <c r="B428" s="23"/>
      <c r="C428" s="29">
        <f>ROUND(7.35833,3)</f>
        <v>7.358</v>
      </c>
      <c r="D428" s="29">
        <f>ROUND(7.37,3)</f>
        <v>7.37</v>
      </c>
      <c r="E428" s="29">
        <f>ROUND(7.27,3)</f>
        <v>7.27</v>
      </c>
      <c r="F428" s="29">
        <f>ROUND(7.32,3)</f>
        <v>7.32</v>
      </c>
      <c r="G428" s="25"/>
      <c r="H428" s="26"/>
    </row>
    <row r="429" spans="1:8" ht="12.75" customHeight="1">
      <c r="A429" s="23">
        <v>42998</v>
      </c>
      <c r="B429" s="23"/>
      <c r="C429" s="29">
        <f>ROUND(7.35833,3)</f>
        <v>7.358</v>
      </c>
      <c r="D429" s="29">
        <f>ROUND(7.36,3)</f>
        <v>7.36</v>
      </c>
      <c r="E429" s="29">
        <f>ROUND(7.26,3)</f>
        <v>7.26</v>
      </c>
      <c r="F429" s="29">
        <f>ROUND(7.31,3)</f>
        <v>7.31</v>
      </c>
      <c r="G429" s="25"/>
      <c r="H429" s="26"/>
    </row>
    <row r="430" spans="1:8" ht="12.75" customHeight="1">
      <c r="A430" s="23">
        <v>43089</v>
      </c>
      <c r="B430" s="23"/>
      <c r="C430" s="29">
        <f>ROUND(7.35833,3)</f>
        <v>7.358</v>
      </c>
      <c r="D430" s="29">
        <f>ROUND(7.35,3)</f>
        <v>7.35</v>
      </c>
      <c r="E430" s="29">
        <f>ROUND(7.25,3)</f>
        <v>7.25</v>
      </c>
      <c r="F430" s="29">
        <f>ROUND(7.3,3)</f>
        <v>7.3</v>
      </c>
      <c r="G430" s="25"/>
      <c r="H430" s="26"/>
    </row>
    <row r="431" spans="1:8" ht="12.75" customHeight="1">
      <c r="A431" s="23">
        <v>43179</v>
      </c>
      <c r="B431" s="23"/>
      <c r="C431" s="29">
        <f>ROUND(7.35833,3)</f>
        <v>7.358</v>
      </c>
      <c r="D431" s="29">
        <f>ROUND(7.31,3)</f>
        <v>7.31</v>
      </c>
      <c r="E431" s="29">
        <f>ROUND(7.21,3)</f>
        <v>7.21</v>
      </c>
      <c r="F431" s="29">
        <f>ROUND(7.26,3)</f>
        <v>7.26</v>
      </c>
      <c r="G431" s="25"/>
      <c r="H431" s="26"/>
    </row>
    <row r="432" spans="1:8" ht="12.75" customHeight="1">
      <c r="A432" s="23">
        <v>43269</v>
      </c>
      <c r="B432" s="23"/>
      <c r="C432" s="29">
        <f>ROUND(7.35833,3)</f>
        <v>7.358</v>
      </c>
      <c r="D432" s="29">
        <f>ROUND(7.51,3)</f>
        <v>7.51</v>
      </c>
      <c r="E432" s="29">
        <f>ROUND(7.41,3)</f>
        <v>7.41</v>
      </c>
      <c r="F432" s="29">
        <f>ROUND(7.46,3)</f>
        <v>7.46</v>
      </c>
      <c r="G432" s="25"/>
      <c r="H432" s="26"/>
    </row>
    <row r="433" spans="1:8" ht="12.75" customHeight="1">
      <c r="A433" s="23">
        <v>43271</v>
      </c>
      <c r="B433" s="23"/>
      <c r="C433" s="29">
        <f>ROUND(7.35833,3)</f>
        <v>7.358</v>
      </c>
      <c r="D433" s="29">
        <f>ROUND(7.3,3)</f>
        <v>7.3</v>
      </c>
      <c r="E433" s="29">
        <f>ROUND(7.2,3)</f>
        <v>7.2</v>
      </c>
      <c r="F433" s="29">
        <f>ROUND(7.25,3)</f>
        <v>7.25</v>
      </c>
      <c r="G433" s="25"/>
      <c r="H433" s="26"/>
    </row>
    <row r="434" spans="1:8" ht="12.75" customHeight="1">
      <c r="A434" s="23">
        <v>43362</v>
      </c>
      <c r="B434" s="23"/>
      <c r="C434" s="29">
        <f>ROUND(7.35833,3)</f>
        <v>7.358</v>
      </c>
      <c r="D434" s="29">
        <f>ROUND(7.31,3)</f>
        <v>7.31</v>
      </c>
      <c r="E434" s="29">
        <f>ROUND(7.21,3)</f>
        <v>7.21</v>
      </c>
      <c r="F434" s="29">
        <f>ROUND(7.26,3)</f>
        <v>7.26</v>
      </c>
      <c r="G434" s="25"/>
      <c r="H434" s="26"/>
    </row>
    <row r="435" spans="1:8" ht="12.75" customHeight="1">
      <c r="A435" s="23">
        <v>43453</v>
      </c>
      <c r="B435" s="23"/>
      <c r="C435" s="29">
        <f>ROUND(7.35833,3)</f>
        <v>7.358</v>
      </c>
      <c r="D435" s="29">
        <f>ROUND(7.35,3)</f>
        <v>7.35</v>
      </c>
      <c r="E435" s="29">
        <f>ROUND(7.25,3)</f>
        <v>7.25</v>
      </c>
      <c r="F435" s="29">
        <f>ROUND(7.3,3)</f>
        <v>7.3</v>
      </c>
      <c r="G435" s="25"/>
      <c r="H435" s="26"/>
    </row>
    <row r="436" spans="1:8" ht="12.75" customHeight="1">
      <c r="A436" s="23">
        <v>43544</v>
      </c>
      <c r="B436" s="23"/>
      <c r="C436" s="29">
        <f>ROUND(7.35833,3)</f>
        <v>7.358</v>
      </c>
      <c r="D436" s="29">
        <f>ROUND(7.39,3)</f>
        <v>7.39</v>
      </c>
      <c r="E436" s="29">
        <f>ROUND(7.29,3)</f>
        <v>7.29</v>
      </c>
      <c r="F436" s="29">
        <f>ROUND(7.34,3)</f>
        <v>7.34</v>
      </c>
      <c r="G436" s="25"/>
      <c r="H436" s="26"/>
    </row>
    <row r="437" spans="1:8" ht="12.75" customHeight="1">
      <c r="A437" s="23" t="s">
        <v>92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42859</v>
      </c>
      <c r="B438" s="23"/>
      <c r="C438" s="29">
        <f>ROUND(539.67,3)</f>
        <v>539.67</v>
      </c>
      <c r="D438" s="29">
        <f>F438</f>
        <v>542.874</v>
      </c>
      <c r="E438" s="29">
        <f>F438</f>
        <v>542.874</v>
      </c>
      <c r="F438" s="29">
        <f>ROUND(542.874,3)</f>
        <v>542.874</v>
      </c>
      <c r="G438" s="25"/>
      <c r="H438" s="26"/>
    </row>
    <row r="439" spans="1:8" ht="12.75" customHeight="1">
      <c r="A439" s="23">
        <v>42950</v>
      </c>
      <c r="B439" s="23"/>
      <c r="C439" s="29">
        <f>ROUND(539.67,3)</f>
        <v>539.67</v>
      </c>
      <c r="D439" s="29">
        <f>F439</f>
        <v>553.234</v>
      </c>
      <c r="E439" s="29">
        <f>F439</f>
        <v>553.234</v>
      </c>
      <c r="F439" s="29">
        <f>ROUND(553.234,3)</f>
        <v>553.234</v>
      </c>
      <c r="G439" s="25"/>
      <c r="H439" s="26"/>
    </row>
    <row r="440" spans="1:8" ht="12.75" customHeight="1">
      <c r="A440" s="23">
        <v>43041</v>
      </c>
      <c r="B440" s="23"/>
      <c r="C440" s="29">
        <f>ROUND(539.67,3)</f>
        <v>539.67</v>
      </c>
      <c r="D440" s="29">
        <f>F440</f>
        <v>564.066</v>
      </c>
      <c r="E440" s="29">
        <f>F440</f>
        <v>564.066</v>
      </c>
      <c r="F440" s="29">
        <f>ROUND(564.066,3)</f>
        <v>564.066</v>
      </c>
      <c r="G440" s="25"/>
      <c r="H440" s="26"/>
    </row>
    <row r="441" spans="1:8" ht="12.75" customHeight="1">
      <c r="A441" s="23">
        <v>43132</v>
      </c>
      <c r="B441" s="23"/>
      <c r="C441" s="29">
        <f>ROUND(539.67,3)</f>
        <v>539.67</v>
      </c>
      <c r="D441" s="29">
        <f>F441</f>
        <v>575.302</v>
      </c>
      <c r="E441" s="29">
        <f>F441</f>
        <v>575.302</v>
      </c>
      <c r="F441" s="29">
        <f>ROUND(575.302,3)</f>
        <v>575.302</v>
      </c>
      <c r="G441" s="25"/>
      <c r="H441" s="26"/>
    </row>
    <row r="442" spans="1:8" ht="12.75" customHeight="1">
      <c r="A442" s="23" t="s">
        <v>93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42901</v>
      </c>
      <c r="B443" s="23"/>
      <c r="C443" s="24">
        <f>ROUND(100.180247834495,5)</f>
        <v>100.18025</v>
      </c>
      <c r="D443" s="24">
        <f>F443</f>
        <v>99.60706</v>
      </c>
      <c r="E443" s="24">
        <f>F443</f>
        <v>99.60706</v>
      </c>
      <c r="F443" s="24">
        <f>ROUND(99.6070621787963,5)</f>
        <v>99.60706</v>
      </c>
      <c r="G443" s="25"/>
      <c r="H443" s="26"/>
    </row>
    <row r="444" spans="1:8" ht="12.75" customHeight="1">
      <c r="A444" s="23" t="s">
        <v>94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42999</v>
      </c>
      <c r="B445" s="23"/>
      <c r="C445" s="24">
        <f>ROUND(100.180247834495,5)</f>
        <v>100.18025</v>
      </c>
      <c r="D445" s="24">
        <f>F445</f>
        <v>99.62914</v>
      </c>
      <c r="E445" s="24">
        <f>F445</f>
        <v>99.62914</v>
      </c>
      <c r="F445" s="24">
        <f>ROUND(99.6291431921007,5)</f>
        <v>99.62914</v>
      </c>
      <c r="G445" s="25"/>
      <c r="H445" s="26"/>
    </row>
    <row r="446" spans="1:8" ht="12.75" customHeight="1">
      <c r="A446" s="23" t="s">
        <v>95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43090</v>
      </c>
      <c r="B447" s="23"/>
      <c r="C447" s="24">
        <f>ROUND(100.180247834495,5)</f>
        <v>100.18025</v>
      </c>
      <c r="D447" s="24">
        <f>F447</f>
        <v>99.88349</v>
      </c>
      <c r="E447" s="24">
        <f>F447</f>
        <v>99.88349</v>
      </c>
      <c r="F447" s="24">
        <f>ROUND(99.8834884675547,5)</f>
        <v>99.88349</v>
      </c>
      <c r="G447" s="25"/>
      <c r="H447" s="26"/>
    </row>
    <row r="448" spans="1:8" ht="12.75" customHeight="1">
      <c r="A448" s="23" t="s">
        <v>96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43174</v>
      </c>
      <c r="B449" s="23"/>
      <c r="C449" s="24">
        <f>ROUND(100.180247834495,5)</f>
        <v>100.18025</v>
      </c>
      <c r="D449" s="24">
        <f>F449</f>
        <v>99.91005</v>
      </c>
      <c r="E449" s="24">
        <f>F449</f>
        <v>99.91005</v>
      </c>
      <c r="F449" s="24">
        <f>ROUND(99.9100496298917,5)</f>
        <v>99.91005</v>
      </c>
      <c r="G449" s="25"/>
      <c r="H449" s="26"/>
    </row>
    <row r="450" spans="1:8" ht="12.75" customHeight="1">
      <c r="A450" s="23" t="s">
        <v>97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43272</v>
      </c>
      <c r="B451" s="23"/>
      <c r="C451" s="24">
        <f>ROUND(100.180247834495,5)</f>
        <v>100.18025</v>
      </c>
      <c r="D451" s="24">
        <f>F451</f>
        <v>100.18025</v>
      </c>
      <c r="E451" s="24">
        <f>F451</f>
        <v>100.18025</v>
      </c>
      <c r="F451" s="24">
        <f>ROUND(100.180247834495,5)</f>
        <v>100.18025</v>
      </c>
      <c r="G451" s="25"/>
      <c r="H451" s="26"/>
    </row>
    <row r="452" spans="1:8" ht="12.75" customHeight="1">
      <c r="A452" s="23" t="s">
        <v>98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43087</v>
      </c>
      <c r="B453" s="23"/>
      <c r="C453" s="24">
        <f>ROUND(100.46987192535,5)</f>
        <v>100.46987</v>
      </c>
      <c r="D453" s="24">
        <f>F453</f>
        <v>99.90975</v>
      </c>
      <c r="E453" s="24">
        <f>F453</f>
        <v>99.90975</v>
      </c>
      <c r="F453" s="24">
        <f>ROUND(99.9097490816752,5)</f>
        <v>99.90975</v>
      </c>
      <c r="G453" s="25"/>
      <c r="H453" s="26"/>
    </row>
    <row r="454" spans="1:8" ht="12.75" customHeight="1">
      <c r="A454" s="23" t="s">
        <v>99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43175</v>
      </c>
      <c r="B455" s="23"/>
      <c r="C455" s="24">
        <f>ROUND(100.46987192535,5)</f>
        <v>100.46987</v>
      </c>
      <c r="D455" s="24">
        <f>F455</f>
        <v>99.19224</v>
      </c>
      <c r="E455" s="24">
        <f>F455</f>
        <v>99.19224</v>
      </c>
      <c r="F455" s="24">
        <f>ROUND(99.1922382904275,5)</f>
        <v>99.19224</v>
      </c>
      <c r="G455" s="25"/>
      <c r="H455" s="26"/>
    </row>
    <row r="456" spans="1:8" ht="12.75" customHeight="1">
      <c r="A456" s="23" t="s">
        <v>100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43266</v>
      </c>
      <c r="B457" s="23"/>
      <c r="C457" s="24">
        <f>ROUND(100.46987192535,5)</f>
        <v>100.46987</v>
      </c>
      <c r="D457" s="24">
        <f>F457</f>
        <v>98.86536</v>
      </c>
      <c r="E457" s="24">
        <f>F457</f>
        <v>98.86536</v>
      </c>
      <c r="F457" s="24">
        <f>ROUND(98.8653586289333,5)</f>
        <v>98.86536</v>
      </c>
      <c r="G457" s="25"/>
      <c r="H457" s="26"/>
    </row>
    <row r="458" spans="1:8" ht="12.75" customHeight="1">
      <c r="A458" s="23" t="s">
        <v>101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43364</v>
      </c>
      <c r="B459" s="23"/>
      <c r="C459" s="24">
        <f>ROUND(100.46987192535,5)</f>
        <v>100.46987</v>
      </c>
      <c r="D459" s="24">
        <f>F459</f>
        <v>98.92517</v>
      </c>
      <c r="E459" s="24">
        <f>F459</f>
        <v>98.92517</v>
      </c>
      <c r="F459" s="24">
        <f>ROUND(98.9251732584133,5)</f>
        <v>98.92517</v>
      </c>
      <c r="G459" s="25"/>
      <c r="H459" s="26"/>
    </row>
    <row r="460" spans="1:8" ht="12.75" customHeight="1">
      <c r="A460" s="23" t="s">
        <v>102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43455</v>
      </c>
      <c r="B461" s="23"/>
      <c r="C461" s="25">
        <f>ROUND(100.46987192535,2)</f>
        <v>100.47</v>
      </c>
      <c r="D461" s="25">
        <f>F461</f>
        <v>99.42</v>
      </c>
      <c r="E461" s="25">
        <f>F461</f>
        <v>99.42</v>
      </c>
      <c r="F461" s="25">
        <f>ROUND(99.4232894232346,2)</f>
        <v>99.42</v>
      </c>
      <c r="G461" s="25"/>
      <c r="H461" s="26"/>
    </row>
    <row r="462" spans="1:8" ht="12.75" customHeight="1">
      <c r="A462" s="23" t="s">
        <v>103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43539</v>
      </c>
      <c r="B463" s="23"/>
      <c r="C463" s="24">
        <f>ROUND(100.46987192535,5)</f>
        <v>100.46987</v>
      </c>
      <c r="D463" s="24">
        <f>F463</f>
        <v>99.93736</v>
      </c>
      <c r="E463" s="24">
        <f>F463</f>
        <v>99.93736</v>
      </c>
      <c r="F463" s="24">
        <f>ROUND(99.9373638646418,5)</f>
        <v>99.93736</v>
      </c>
      <c r="G463" s="25"/>
      <c r="H463" s="26"/>
    </row>
    <row r="464" spans="1:8" ht="12.75" customHeight="1">
      <c r="A464" s="23" t="s">
        <v>104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43637</v>
      </c>
      <c r="B465" s="23"/>
      <c r="C465" s="24">
        <f>ROUND(100.46987192535,5)</f>
        <v>100.46987</v>
      </c>
      <c r="D465" s="24">
        <f>F465</f>
        <v>100.46987</v>
      </c>
      <c r="E465" s="24">
        <f>F465</f>
        <v>100.46987</v>
      </c>
      <c r="F465" s="24">
        <f>ROUND(100.46987192535,5)</f>
        <v>100.46987</v>
      </c>
      <c r="G465" s="25"/>
      <c r="H465" s="26"/>
    </row>
    <row r="466" spans="1:8" ht="12.75" customHeight="1">
      <c r="A466" s="23" t="s">
        <v>105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44182</v>
      </c>
      <c r="B467" s="23"/>
      <c r="C467" s="24">
        <f>ROUND(100.579037207022,5)</f>
        <v>100.57904</v>
      </c>
      <c r="D467" s="24">
        <f>F467</f>
        <v>97.83921</v>
      </c>
      <c r="E467" s="24">
        <f>F467</f>
        <v>97.83921</v>
      </c>
      <c r="F467" s="24">
        <f>ROUND(97.839212804826,5)</f>
        <v>97.83921</v>
      </c>
      <c r="G467" s="25"/>
      <c r="H467" s="26"/>
    </row>
    <row r="468" spans="1:8" ht="12.75" customHeight="1">
      <c r="A468" s="23" t="s">
        <v>106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44271</v>
      </c>
      <c r="B469" s="23"/>
      <c r="C469" s="24">
        <f>ROUND(100.579037207022,5)</f>
        <v>100.57904</v>
      </c>
      <c r="D469" s="24">
        <f>F469</f>
        <v>97.18882</v>
      </c>
      <c r="E469" s="24">
        <f>F469</f>
        <v>97.18882</v>
      </c>
      <c r="F469" s="24">
        <f>ROUND(97.1888235289743,5)</f>
        <v>97.18882</v>
      </c>
      <c r="G469" s="25"/>
      <c r="H469" s="26"/>
    </row>
    <row r="470" spans="1:8" ht="12.75" customHeight="1">
      <c r="A470" s="23" t="s">
        <v>107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44362</v>
      </c>
      <c r="B471" s="23"/>
      <c r="C471" s="24">
        <f>ROUND(100.579037207022,5)</f>
        <v>100.57904</v>
      </c>
      <c r="D471" s="24">
        <f>F471</f>
        <v>96.51168</v>
      </c>
      <c r="E471" s="24">
        <f>F471</f>
        <v>96.51168</v>
      </c>
      <c r="F471" s="24">
        <f>ROUND(96.5116765631549,5)</f>
        <v>96.51168</v>
      </c>
      <c r="G471" s="25"/>
      <c r="H471" s="26"/>
    </row>
    <row r="472" spans="1:8" ht="12.75" customHeight="1">
      <c r="A472" s="23" t="s">
        <v>108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44460</v>
      </c>
      <c r="B473" s="23"/>
      <c r="C473" s="24">
        <f>ROUND(100.579037207022,5)</f>
        <v>100.57904</v>
      </c>
      <c r="D473" s="24">
        <f>F473</f>
        <v>96.80638</v>
      </c>
      <c r="E473" s="24">
        <f>F473</f>
        <v>96.80638</v>
      </c>
      <c r="F473" s="24">
        <f>ROUND(96.8063766795909,5)</f>
        <v>96.80638</v>
      </c>
      <c r="G473" s="25"/>
      <c r="H473" s="26"/>
    </row>
    <row r="474" spans="1:8" ht="12.75" customHeight="1">
      <c r="A474" s="23" t="s">
        <v>109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44551</v>
      </c>
      <c r="B475" s="23"/>
      <c r="C475" s="24">
        <f>ROUND(100.579037207022,5)</f>
        <v>100.57904</v>
      </c>
      <c r="D475" s="24">
        <f>F475</f>
        <v>99.07861</v>
      </c>
      <c r="E475" s="24">
        <f>F475</f>
        <v>99.07861</v>
      </c>
      <c r="F475" s="24">
        <f>ROUND(99.0786097789101,5)</f>
        <v>99.07861</v>
      </c>
      <c r="G475" s="25"/>
      <c r="H475" s="26"/>
    </row>
    <row r="476" spans="1:8" ht="12.75" customHeight="1">
      <c r="A476" s="23" t="s">
        <v>110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44635</v>
      </c>
      <c r="B477" s="23"/>
      <c r="C477" s="24">
        <f>ROUND(100.579037207022,5)</f>
        <v>100.57904</v>
      </c>
      <c r="D477" s="24">
        <f>F477</f>
        <v>99.30668</v>
      </c>
      <c r="E477" s="24">
        <f>F477</f>
        <v>99.30668</v>
      </c>
      <c r="F477" s="24">
        <f>ROUND(99.3066783689121,5)</f>
        <v>99.30668</v>
      </c>
      <c r="G477" s="25"/>
      <c r="H477" s="26"/>
    </row>
    <row r="478" spans="1:8" ht="12.75" customHeight="1">
      <c r="A478" s="23" t="s">
        <v>111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44733</v>
      </c>
      <c r="B479" s="23"/>
      <c r="C479" s="24">
        <f>ROUND(100.579037207022,5)</f>
        <v>100.57904</v>
      </c>
      <c r="D479" s="24">
        <f>F479</f>
        <v>100.57904</v>
      </c>
      <c r="E479" s="24">
        <f>F479</f>
        <v>100.57904</v>
      </c>
      <c r="F479" s="24">
        <f>ROUND(100.579037207022,5)</f>
        <v>100.57904</v>
      </c>
      <c r="G479" s="25"/>
      <c r="H479" s="26"/>
    </row>
    <row r="480" spans="1:8" ht="12.75" customHeight="1">
      <c r="A480" s="23" t="s">
        <v>112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46008</v>
      </c>
      <c r="B481" s="23"/>
      <c r="C481" s="24">
        <f>ROUND(100.621346134232,5)</f>
        <v>100.62135</v>
      </c>
      <c r="D481" s="24">
        <f>F481</f>
        <v>98.13188</v>
      </c>
      <c r="E481" s="24">
        <f>F481</f>
        <v>98.13188</v>
      </c>
      <c r="F481" s="24">
        <f>ROUND(98.131881443074,5)</f>
        <v>98.13188</v>
      </c>
      <c r="G481" s="25"/>
      <c r="H481" s="26"/>
    </row>
    <row r="482" spans="1:8" ht="12.75" customHeight="1">
      <c r="A482" s="23" t="s">
        <v>113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46097</v>
      </c>
      <c r="B483" s="23"/>
      <c r="C483" s="24">
        <f>ROUND(100.621346134232,5)</f>
        <v>100.62135</v>
      </c>
      <c r="D483" s="24">
        <f>F483</f>
        <v>95.23591</v>
      </c>
      <c r="E483" s="24">
        <f>F483</f>
        <v>95.23591</v>
      </c>
      <c r="F483" s="24">
        <f>ROUND(95.2359121882092,5)</f>
        <v>95.23591</v>
      </c>
      <c r="G483" s="25"/>
      <c r="H483" s="26"/>
    </row>
    <row r="484" spans="1:8" ht="12.75" customHeight="1">
      <c r="A484" s="23" t="s">
        <v>114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46188</v>
      </c>
      <c r="B485" s="23"/>
      <c r="C485" s="24">
        <f>ROUND(100.621346134232,5)</f>
        <v>100.62135</v>
      </c>
      <c r="D485" s="24">
        <f>F485</f>
        <v>94.05307</v>
      </c>
      <c r="E485" s="24">
        <f>F485</f>
        <v>94.05307</v>
      </c>
      <c r="F485" s="24">
        <f>ROUND(94.0530655683004,5)</f>
        <v>94.05307</v>
      </c>
      <c r="G485" s="25"/>
      <c r="H485" s="26"/>
    </row>
    <row r="486" spans="1:8" ht="12.75" customHeight="1">
      <c r="A486" s="23" t="s">
        <v>115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46286</v>
      </c>
      <c r="B487" s="23"/>
      <c r="C487" s="24">
        <f>ROUND(100.621346134232,5)</f>
        <v>100.62135</v>
      </c>
      <c r="D487" s="24">
        <f>F487</f>
        <v>96.20226</v>
      </c>
      <c r="E487" s="24">
        <f>F487</f>
        <v>96.20226</v>
      </c>
      <c r="F487" s="24">
        <f>ROUND(96.2022636399247,5)</f>
        <v>96.20226</v>
      </c>
      <c r="G487" s="25"/>
      <c r="H487" s="26"/>
    </row>
    <row r="488" spans="1:8" ht="12.75" customHeight="1">
      <c r="A488" s="23" t="s">
        <v>116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46377</v>
      </c>
      <c r="B489" s="23"/>
      <c r="C489" s="24">
        <f>ROUND(100.621346134232,5)</f>
        <v>100.62135</v>
      </c>
      <c r="D489" s="24">
        <f>F489</f>
        <v>99.92647</v>
      </c>
      <c r="E489" s="24">
        <f>F489</f>
        <v>99.92647</v>
      </c>
      <c r="F489" s="24">
        <f>ROUND(99.9264701558143,5)</f>
        <v>99.92647</v>
      </c>
      <c r="G489" s="25"/>
      <c r="H489" s="26"/>
    </row>
    <row r="490" spans="1:8" ht="12.75" customHeight="1">
      <c r="A490" s="23" t="s">
        <v>117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46461</v>
      </c>
      <c r="B491" s="23"/>
      <c r="C491" s="24">
        <f>ROUND(100.621346134232,5)</f>
        <v>100.62135</v>
      </c>
      <c r="D491" s="24">
        <f>F491</f>
        <v>98.57044</v>
      </c>
      <c r="E491" s="24">
        <f>F491</f>
        <v>98.57044</v>
      </c>
      <c r="F491" s="24">
        <f>ROUND(98.5704430085672,5)</f>
        <v>98.57044</v>
      </c>
      <c r="G491" s="25"/>
      <c r="H491" s="26"/>
    </row>
    <row r="492" spans="1:8" ht="12.75" customHeight="1">
      <c r="A492" s="23" t="s">
        <v>118</v>
      </c>
      <c r="B492" s="23"/>
      <c r="C492" s="27"/>
      <c r="D492" s="27"/>
      <c r="E492" s="27"/>
      <c r="F492" s="27"/>
      <c r="G492" s="25"/>
      <c r="H492" s="26"/>
    </row>
    <row r="493" spans="1:8" ht="12.75" customHeight="1" thickBot="1">
      <c r="A493" s="31">
        <v>46559</v>
      </c>
      <c r="B493" s="31"/>
      <c r="C493" s="32">
        <f>ROUND(100.621346134232,5)</f>
        <v>100.62135</v>
      </c>
      <c r="D493" s="32">
        <f>F493</f>
        <v>100.62135</v>
      </c>
      <c r="E493" s="32">
        <f>F493</f>
        <v>100.62135</v>
      </c>
      <c r="F493" s="32">
        <f>ROUND(100.621346134232,5)</f>
        <v>100.62135</v>
      </c>
      <c r="G493" s="33"/>
      <c r="H493" s="34"/>
    </row>
  </sheetData>
  <sheetProtection/>
  <mergeCells count="492">
    <mergeCell ref="A490:B490"/>
    <mergeCell ref="A491:B491"/>
    <mergeCell ref="A492:B492"/>
    <mergeCell ref="A493:B493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2017-04-05T16:11:17Z</dcterms:modified>
  <cp:category/>
  <cp:version/>
  <cp:contentType/>
  <cp:contentStatus/>
</cp:coreProperties>
</file>