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<sst xmlns="http://schemas.openxmlformats.org/spreadsheetml/2006/main" count="116" uniqueCount="116">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</sst>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42838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ROUND(2.28,5)</f>
        <v>2.28</v>
      </c>
      <c r="D6" s="25">
        <f>F6</f>
        <v>2.28</v>
      </c>
      <c r="E6" s="25">
        <f>F6</f>
        <v>2.28</v>
      </c>
      <c r="F6" s="25">
        <f>ROUND(2.28,5)</f>
        <v>2.28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ROUND(2.22,5)</f>
        <v>2.22</v>
      </c>
      <c r="D8" s="25">
        <f>F8</f>
        <v>2.22</v>
      </c>
      <c r="E8" s="25">
        <f>F8</f>
        <v>2.22</v>
      </c>
      <c r="F8" s="25">
        <f>ROUND(2.22,5)</f>
        <v>2.22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ROUND(2.34,5)</f>
        <v>2.34</v>
      </c>
      <c r="D10" s="25">
        <f>F10</f>
        <v>2.34</v>
      </c>
      <c r="E10" s="25">
        <f>F10</f>
        <v>2.34</v>
      </c>
      <c r="F10" s="25">
        <f>ROUND(2.34,5)</f>
        <v>2.34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ROUND(2.97,5)</f>
        <v>2.97</v>
      </c>
      <c r="D12" s="25">
        <f>F12</f>
        <v>2.97</v>
      </c>
      <c r="E12" s="25">
        <f>F12</f>
        <v>2.97</v>
      </c>
      <c r="F12" s="25">
        <f>ROUND(2.97,5)</f>
        <v>2.97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ROUND(10.69,5)</f>
        <v>10.69</v>
      </c>
      <c r="D14" s="25">
        <f>F14</f>
        <v>10.69</v>
      </c>
      <c r="E14" s="25">
        <f>F14</f>
        <v>10.69</v>
      </c>
      <c r="F14" s="25">
        <f>ROUND(10.69,5)</f>
        <v>10.69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ROUND(8.235,5)</f>
        <v>8.235</v>
      </c>
      <c r="D16" s="25">
        <f>F16</f>
        <v>8.235</v>
      </c>
      <c r="E16" s="25">
        <f>F16</f>
        <v>8.235</v>
      </c>
      <c r="F16" s="25">
        <f>ROUND(8.235,5)</f>
        <v>8.235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ROUND(8.81,3)</f>
        <v>8.81</v>
      </c>
      <c r="D18" s="27">
        <f>F18</f>
        <v>8.81</v>
      </c>
      <c r="E18" s="27">
        <f>F18</f>
        <v>8.81</v>
      </c>
      <c r="F18" s="27">
        <f>ROUND(8.81,3)</f>
        <v>8.81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ROUND(2.3,3)</f>
        <v>2.3</v>
      </c>
      <c r="D22" s="27">
        <f>F22</f>
        <v>2.3</v>
      </c>
      <c r="E22" s="27">
        <f>F22</f>
        <v>2.3</v>
      </c>
      <c r="F22" s="27">
        <f>ROUND(2.3,3)</f>
        <v>2.3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ROUND(7.485,3)</f>
        <v>7.485</v>
      </c>
      <c r="D24" s="27">
        <f>F24</f>
        <v>7.485</v>
      </c>
      <c r="E24" s="27">
        <f>F24</f>
        <v>7.485</v>
      </c>
      <c r="F24" s="27">
        <f>ROUND(7.485,3)</f>
        <v>7.485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ROUND(7.575,3)</f>
        <v>7.575</v>
      </c>
      <c r="D26" s="27">
        <f>F26</f>
        <v>7.575</v>
      </c>
      <c r="E26" s="27">
        <f>F26</f>
        <v>7.575</v>
      </c>
      <c r="F26" s="27">
        <f>ROUND(7.575,3)</f>
        <v>7.575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ROUND(7.685,3)</f>
        <v>7.685</v>
      </c>
      <c r="D28" s="27">
        <f>F28</f>
        <v>7.685</v>
      </c>
      <c r="E28" s="27">
        <f>F28</f>
        <v>7.685</v>
      </c>
      <c r="F28" s="27">
        <f>ROUND(7.685,3)</f>
        <v>7.685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ROUND(7.84,3)</f>
        <v>7.84</v>
      </c>
      <c r="D30" s="27">
        <f>F30</f>
        <v>7.84</v>
      </c>
      <c r="E30" s="27">
        <f>F30</f>
        <v>7.84</v>
      </c>
      <c r="F30" s="27">
        <f>ROUND(7.84,3)</f>
        <v>7.84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ROUND(9.54,3)</f>
        <v>9.54</v>
      </c>
      <c r="D32" s="27">
        <f>F32</f>
        <v>9.54</v>
      </c>
      <c r="E32" s="27">
        <f>F32</f>
        <v>9.54</v>
      </c>
      <c r="F32" s="27">
        <f>ROUND(9.54,3)</f>
        <v>9.54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ROUND(2.28,3)</f>
        <v>2.28</v>
      </c>
      <c r="D34" s="27">
        <f>F34</f>
        <v>2.28</v>
      </c>
      <c r="E34" s="27">
        <f>F34</f>
        <v>2.28</v>
      </c>
      <c r="F34" s="27">
        <f>ROUND(2.28,3)</f>
        <v>2.28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ROUND(2.23,3)</f>
        <v>2.23</v>
      </c>
      <c r="D36" s="27">
        <f>F36</f>
        <v>2.23</v>
      </c>
      <c r="E36" s="27">
        <f>F36</f>
        <v>2.23</v>
      </c>
      <c r="F36" s="27">
        <f>ROUND(2.23,3)</f>
        <v>2.23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ROUND(9.255,3)</f>
        <v>9.255</v>
      </c>
      <c r="D38" s="27">
        <f>F38</f>
        <v>9.255</v>
      </c>
      <c r="E38" s="27">
        <f>F38</f>
        <v>9.255</v>
      </c>
      <c r="F38" s="27">
        <f>ROUND(9.255,3)</f>
        <v>9.255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ROUND(2.28,5)</f>
        <v>2.28</v>
      </c>
      <c r="D40" s="25">
        <f>F40</f>
        <v>127.80309</v>
      </c>
      <c r="E40" s="25">
        <f>F40</f>
        <v>127.80309</v>
      </c>
      <c r="F40" s="25">
        <f>ROUND(127.80309,5)</f>
        <v>127.80309</v>
      </c>
      <c r="G40" s="24"/>
      <c r="H40" s="36"/>
    </row>
    <row r="41" spans="1:8" ht="12.75" customHeight="1">
      <c r="A41" s="22">
        <v>42950</v>
      </c>
      <c r="B41" s="22"/>
      <c r="C41" s="25">
        <f>ROUND(2.28,5)</f>
        <v>2.28</v>
      </c>
      <c r="D41" s="25">
        <f>F41</f>
        <v>128.92881</v>
      </c>
      <c r="E41" s="25">
        <f>F41</f>
        <v>128.92881</v>
      </c>
      <c r="F41" s="25">
        <f>ROUND(128.92881,5)</f>
        <v>128.92881</v>
      </c>
      <c r="G41" s="24"/>
      <c r="H41" s="36"/>
    </row>
    <row r="42" spans="1:8" ht="12.75" customHeight="1">
      <c r="A42" s="22">
        <v>43041</v>
      </c>
      <c r="B42" s="22"/>
      <c r="C42" s="25">
        <f>ROUND(2.28,5)</f>
        <v>2.28</v>
      </c>
      <c r="D42" s="25">
        <f>F42</f>
        <v>131.47663</v>
      </c>
      <c r="E42" s="25">
        <f>F42</f>
        <v>131.47663</v>
      </c>
      <c r="F42" s="25">
        <f>ROUND(131.47663,5)</f>
        <v>131.47663</v>
      </c>
      <c r="G42" s="24"/>
      <c r="H42" s="36"/>
    </row>
    <row r="43" spans="1:8" ht="12.75" customHeight="1">
      <c r="A43" s="22">
        <v>43132</v>
      </c>
      <c r="B43" s="22"/>
      <c r="C43" s="25">
        <f>ROUND(2.28,5)</f>
        <v>2.28</v>
      </c>
      <c r="D43" s="25">
        <f>F43</f>
        <v>134.08673</v>
      </c>
      <c r="E43" s="25">
        <f>F43</f>
        <v>134.08673</v>
      </c>
      <c r="F43" s="25">
        <f>ROUND(134.08673,5)</f>
        <v>134.08673</v>
      </c>
      <c r="G43" s="24"/>
      <c r="H43" s="36"/>
    </row>
    <row r="44" spans="1:8" ht="12.75" customHeight="1">
      <c r="A44" s="22">
        <v>43223</v>
      </c>
      <c r="B44" s="22"/>
      <c r="C44" s="25">
        <f>ROUND(2.28,5)</f>
        <v>2.28</v>
      </c>
      <c r="D44" s="25">
        <f>F44</f>
        <v>136.72993</v>
      </c>
      <c r="E44" s="25">
        <f>F44</f>
        <v>136.72993</v>
      </c>
      <c r="F44" s="25">
        <f>ROUND(136.72993,5)</f>
        <v>136.72993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ROUND(99.16369,5)</f>
        <v>99.16369</v>
      </c>
      <c r="D46" s="25">
        <f>F46</f>
        <v>99.55306</v>
      </c>
      <c r="E46" s="25">
        <f>F46</f>
        <v>99.55306</v>
      </c>
      <c r="F46" s="25">
        <f>ROUND(99.55306,5)</f>
        <v>99.55306</v>
      </c>
      <c r="G46" s="24"/>
      <c r="H46" s="36"/>
    </row>
    <row r="47" spans="1:8" ht="12.75" customHeight="1">
      <c r="A47" s="22">
        <v>42950</v>
      </c>
      <c r="B47" s="22"/>
      <c r="C47" s="25">
        <f>ROUND(99.16369,5)</f>
        <v>99.16369</v>
      </c>
      <c r="D47" s="25">
        <f>F47</f>
        <v>101.46935</v>
      </c>
      <c r="E47" s="25">
        <f>F47</f>
        <v>101.46935</v>
      </c>
      <c r="F47" s="25">
        <f>ROUND(101.46935,5)</f>
        <v>101.46935</v>
      </c>
      <c r="G47" s="24"/>
      <c r="H47" s="36"/>
    </row>
    <row r="48" spans="1:8" ht="12.75" customHeight="1">
      <c r="A48" s="22">
        <v>43041</v>
      </c>
      <c r="B48" s="22"/>
      <c r="C48" s="25">
        <f>ROUND(99.16369,5)</f>
        <v>99.16369</v>
      </c>
      <c r="D48" s="25">
        <f>F48</f>
        <v>102.462</v>
      </c>
      <c r="E48" s="25">
        <f>F48</f>
        <v>102.462</v>
      </c>
      <c r="F48" s="25">
        <f>ROUND(102.462,5)</f>
        <v>102.462</v>
      </c>
      <c r="G48" s="24"/>
      <c r="H48" s="36"/>
    </row>
    <row r="49" spans="1:8" ht="12.75" customHeight="1">
      <c r="A49" s="22">
        <v>43132</v>
      </c>
      <c r="B49" s="22"/>
      <c r="C49" s="25">
        <f>ROUND(99.16369,5)</f>
        <v>99.16369</v>
      </c>
      <c r="D49" s="25">
        <f>F49</f>
        <v>104.53013</v>
      </c>
      <c r="E49" s="25">
        <f>F49</f>
        <v>104.53013</v>
      </c>
      <c r="F49" s="25">
        <f>ROUND(104.53013,5)</f>
        <v>104.53013</v>
      </c>
      <c r="G49" s="24"/>
      <c r="H49" s="36"/>
    </row>
    <row r="50" spans="1:8" ht="12.75" customHeight="1">
      <c r="A50" s="22">
        <v>43223</v>
      </c>
      <c r="B50" s="22"/>
      <c r="C50" s="25">
        <f>ROUND(99.16369,5)</f>
        <v>99.16369</v>
      </c>
      <c r="D50" s="25">
        <f>F50</f>
        <v>106.5906</v>
      </c>
      <c r="E50" s="25">
        <f>F50</f>
        <v>106.5906</v>
      </c>
      <c r="F50" s="25">
        <f>ROUND(106.5906,5)</f>
        <v>106.5906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ROUND(9.215,5)</f>
        <v>9.215</v>
      </c>
      <c r="D52" s="25">
        <f>F52</f>
        <v>9.22657</v>
      </c>
      <c r="E52" s="25">
        <f>F52</f>
        <v>9.22657</v>
      </c>
      <c r="F52" s="25">
        <f>ROUND(9.22657,5)</f>
        <v>9.22657</v>
      </c>
      <c r="G52" s="24"/>
      <c r="H52" s="36"/>
    </row>
    <row r="53" spans="1:8" ht="12.75" customHeight="1">
      <c r="A53" s="22">
        <v>42950</v>
      </c>
      <c r="B53" s="22"/>
      <c r="C53" s="25">
        <f>ROUND(9.215,5)</f>
        <v>9.215</v>
      </c>
      <c r="D53" s="25">
        <f>F53</f>
        <v>9.27853</v>
      </c>
      <c r="E53" s="25">
        <f>F53</f>
        <v>9.27853</v>
      </c>
      <c r="F53" s="25">
        <f>ROUND(9.27853,5)</f>
        <v>9.27853</v>
      </c>
      <c r="G53" s="24"/>
      <c r="H53" s="36"/>
    </row>
    <row r="54" spans="1:8" ht="12.75" customHeight="1">
      <c r="A54" s="22">
        <v>43041</v>
      </c>
      <c r="B54" s="22"/>
      <c r="C54" s="25">
        <f>ROUND(9.215,5)</f>
        <v>9.215</v>
      </c>
      <c r="D54" s="25">
        <f>F54</f>
        <v>9.32098</v>
      </c>
      <c r="E54" s="25">
        <f>F54</f>
        <v>9.32098</v>
      </c>
      <c r="F54" s="25">
        <f>ROUND(9.32098,5)</f>
        <v>9.32098</v>
      </c>
      <c r="G54" s="24"/>
      <c r="H54" s="36"/>
    </row>
    <row r="55" spans="1:8" ht="12.75" customHeight="1">
      <c r="A55" s="22">
        <v>43132</v>
      </c>
      <c r="B55" s="22"/>
      <c r="C55" s="25">
        <f>ROUND(9.215,5)</f>
        <v>9.215</v>
      </c>
      <c r="D55" s="25">
        <f>F55</f>
        <v>9.36089</v>
      </c>
      <c r="E55" s="25">
        <f>F55</f>
        <v>9.36089</v>
      </c>
      <c r="F55" s="25">
        <f>ROUND(9.36089,5)</f>
        <v>9.36089</v>
      </c>
      <c r="G55" s="24"/>
      <c r="H55" s="36"/>
    </row>
    <row r="56" spans="1:8" ht="12.75" customHeight="1">
      <c r="A56" s="22">
        <v>43223</v>
      </c>
      <c r="B56" s="22"/>
      <c r="C56" s="25">
        <f>ROUND(9.215,5)</f>
        <v>9.215</v>
      </c>
      <c r="D56" s="25">
        <f>F56</f>
        <v>9.4105</v>
      </c>
      <c r="E56" s="25">
        <f>F56</f>
        <v>9.4105</v>
      </c>
      <c r="F56" s="25">
        <f>ROUND(9.4105,5)</f>
        <v>9.4105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ROUND(9.385,5)</f>
        <v>9.385</v>
      </c>
      <c r="D58" s="25">
        <f>F58</f>
        <v>9.39609</v>
      </c>
      <c r="E58" s="25">
        <f>F58</f>
        <v>9.39609</v>
      </c>
      <c r="F58" s="25">
        <f>ROUND(9.39609,5)</f>
        <v>9.39609</v>
      </c>
      <c r="G58" s="24"/>
      <c r="H58" s="36"/>
    </row>
    <row r="59" spans="1:8" ht="12.75" customHeight="1">
      <c r="A59" s="22">
        <v>42950</v>
      </c>
      <c r="B59" s="22"/>
      <c r="C59" s="25">
        <f>ROUND(9.385,5)</f>
        <v>9.385</v>
      </c>
      <c r="D59" s="25">
        <f>F59</f>
        <v>9.44646</v>
      </c>
      <c r="E59" s="25">
        <f>F59</f>
        <v>9.44646</v>
      </c>
      <c r="F59" s="25">
        <f>ROUND(9.44646,5)</f>
        <v>9.44646</v>
      </c>
      <c r="G59" s="24"/>
      <c r="H59" s="36"/>
    </row>
    <row r="60" spans="1:8" ht="12.75" customHeight="1">
      <c r="A60" s="22">
        <v>43041</v>
      </c>
      <c r="B60" s="22"/>
      <c r="C60" s="25">
        <f>ROUND(9.385,5)</f>
        <v>9.385</v>
      </c>
      <c r="D60" s="25">
        <f>F60</f>
        <v>9.49392</v>
      </c>
      <c r="E60" s="25">
        <f>F60</f>
        <v>9.49392</v>
      </c>
      <c r="F60" s="25">
        <f>ROUND(9.49392,5)</f>
        <v>9.49392</v>
      </c>
      <c r="G60" s="24"/>
      <c r="H60" s="36"/>
    </row>
    <row r="61" spans="1:8" ht="12.75" customHeight="1">
      <c r="A61" s="22">
        <v>43132</v>
      </c>
      <c r="B61" s="22"/>
      <c r="C61" s="25">
        <f>ROUND(9.385,5)</f>
        <v>9.385</v>
      </c>
      <c r="D61" s="25">
        <f>F61</f>
        <v>9.53887</v>
      </c>
      <c r="E61" s="25">
        <f>F61</f>
        <v>9.53887</v>
      </c>
      <c r="F61" s="25">
        <f>ROUND(9.53887,5)</f>
        <v>9.53887</v>
      </c>
      <c r="G61" s="24"/>
      <c r="H61" s="36"/>
    </row>
    <row r="62" spans="1:8" ht="12.75" customHeight="1">
      <c r="A62" s="22">
        <v>43223</v>
      </c>
      <c r="B62" s="22"/>
      <c r="C62" s="25">
        <f>ROUND(9.385,5)</f>
        <v>9.385</v>
      </c>
      <c r="D62" s="25">
        <f>F62</f>
        <v>9.58858</v>
      </c>
      <c r="E62" s="25">
        <f>F62</f>
        <v>9.58858</v>
      </c>
      <c r="F62" s="25">
        <f>ROUND(9.58858,5)</f>
        <v>9.58858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ROUND(104.32352,5)</f>
        <v>104.32352</v>
      </c>
      <c r="D64" s="25">
        <f>F64</f>
        <v>104.73318</v>
      </c>
      <c r="E64" s="25">
        <f>F64</f>
        <v>104.73318</v>
      </c>
      <c r="F64" s="25">
        <f>ROUND(104.73318,5)</f>
        <v>104.73318</v>
      </c>
      <c r="G64" s="24"/>
      <c r="H64" s="36"/>
    </row>
    <row r="65" spans="1:8" ht="12.75" customHeight="1">
      <c r="A65" s="22">
        <v>42950</v>
      </c>
      <c r="B65" s="22"/>
      <c r="C65" s="25">
        <f>ROUND(104.32352,5)</f>
        <v>104.32352</v>
      </c>
      <c r="D65" s="25">
        <f>F65</f>
        <v>106.74917</v>
      </c>
      <c r="E65" s="25">
        <f>F65</f>
        <v>106.74917</v>
      </c>
      <c r="F65" s="25">
        <f>ROUND(106.74917,5)</f>
        <v>106.74917</v>
      </c>
      <c r="G65" s="24"/>
      <c r="H65" s="36"/>
    </row>
    <row r="66" spans="1:8" ht="12.75" customHeight="1">
      <c r="A66" s="22">
        <v>43041</v>
      </c>
      <c r="B66" s="22"/>
      <c r="C66" s="25">
        <f>ROUND(104.32352,5)</f>
        <v>104.32352</v>
      </c>
      <c r="D66" s="25">
        <f>F66</f>
        <v>107.77748</v>
      </c>
      <c r="E66" s="25">
        <f>F66</f>
        <v>107.77748</v>
      </c>
      <c r="F66" s="25">
        <f>ROUND(107.77748,5)</f>
        <v>107.77748</v>
      </c>
      <c r="G66" s="24"/>
      <c r="H66" s="36"/>
    </row>
    <row r="67" spans="1:8" ht="12.75" customHeight="1">
      <c r="A67" s="22">
        <v>43132</v>
      </c>
      <c r="B67" s="22"/>
      <c r="C67" s="25">
        <f>ROUND(104.32352,5)</f>
        <v>104.32352</v>
      </c>
      <c r="D67" s="25">
        <f>F67</f>
        <v>109.95285</v>
      </c>
      <c r="E67" s="25">
        <f>F67</f>
        <v>109.95285</v>
      </c>
      <c r="F67" s="25">
        <f>ROUND(109.95285,5)</f>
        <v>109.95285</v>
      </c>
      <c r="G67" s="24"/>
      <c r="H67" s="36"/>
    </row>
    <row r="68" spans="1:8" ht="12.75" customHeight="1">
      <c r="A68" s="22">
        <v>43223</v>
      </c>
      <c r="B68" s="22"/>
      <c r="C68" s="25">
        <f>ROUND(104.32352,5)</f>
        <v>104.32352</v>
      </c>
      <c r="D68" s="25">
        <f>F68</f>
        <v>112.12027</v>
      </c>
      <c r="E68" s="25">
        <f>F68</f>
        <v>112.12027</v>
      </c>
      <c r="F68" s="25">
        <f>ROUND(112.12027,5)</f>
        <v>112.12027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ROUND(9.635,5)</f>
        <v>9.635</v>
      </c>
      <c r="D70" s="25">
        <f>F70</f>
        <v>9.64727</v>
      </c>
      <c r="E70" s="25">
        <f>F70</f>
        <v>9.64727</v>
      </c>
      <c r="F70" s="25">
        <f>ROUND(9.64727,5)</f>
        <v>9.64727</v>
      </c>
      <c r="G70" s="24"/>
      <c r="H70" s="36"/>
    </row>
    <row r="71" spans="1:8" ht="12.75" customHeight="1">
      <c r="A71" s="22">
        <v>42950</v>
      </c>
      <c r="B71" s="22"/>
      <c r="C71" s="25">
        <f>ROUND(9.635,5)</f>
        <v>9.635</v>
      </c>
      <c r="D71" s="25">
        <f>F71</f>
        <v>9.70319</v>
      </c>
      <c r="E71" s="25">
        <f>F71</f>
        <v>9.70319</v>
      </c>
      <c r="F71" s="25">
        <f>ROUND(9.70319,5)</f>
        <v>9.70319</v>
      </c>
      <c r="G71" s="24"/>
      <c r="H71" s="36"/>
    </row>
    <row r="72" spans="1:8" ht="12.75" customHeight="1">
      <c r="A72" s="22">
        <v>43041</v>
      </c>
      <c r="B72" s="22"/>
      <c r="C72" s="25">
        <f>ROUND(9.635,5)</f>
        <v>9.635</v>
      </c>
      <c r="D72" s="25">
        <f>F72</f>
        <v>9.75058</v>
      </c>
      <c r="E72" s="25">
        <f>F72</f>
        <v>9.75058</v>
      </c>
      <c r="F72" s="25">
        <f>ROUND(9.75058,5)</f>
        <v>9.75058</v>
      </c>
      <c r="G72" s="24"/>
      <c r="H72" s="36"/>
    </row>
    <row r="73" spans="1:8" ht="12.75" customHeight="1">
      <c r="A73" s="22">
        <v>43132</v>
      </c>
      <c r="B73" s="22"/>
      <c r="C73" s="25">
        <f>ROUND(9.635,5)</f>
        <v>9.635</v>
      </c>
      <c r="D73" s="25">
        <f>F73</f>
        <v>9.79615</v>
      </c>
      <c r="E73" s="25">
        <f>F73</f>
        <v>9.79615</v>
      </c>
      <c r="F73" s="25">
        <f>ROUND(9.79615,5)</f>
        <v>9.79615</v>
      </c>
      <c r="G73" s="24"/>
      <c r="H73" s="36"/>
    </row>
    <row r="74" spans="1:8" ht="12.75" customHeight="1">
      <c r="A74" s="22">
        <v>43223</v>
      </c>
      <c r="B74" s="22"/>
      <c r="C74" s="25">
        <f>ROUND(9.635,5)</f>
        <v>9.635</v>
      </c>
      <c r="D74" s="25">
        <f>F74</f>
        <v>9.84976</v>
      </c>
      <c r="E74" s="25">
        <f>F74</f>
        <v>9.84976</v>
      </c>
      <c r="F74" s="25">
        <f>ROUND(9.84976,5)</f>
        <v>9.84976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ROUND(2.22,5)</f>
        <v>2.22</v>
      </c>
      <c r="D76" s="25">
        <f>F76</f>
        <v>131.09773</v>
      </c>
      <c r="E76" s="25">
        <f>F76</f>
        <v>131.09773</v>
      </c>
      <c r="F76" s="25">
        <f>ROUND(131.09773,5)</f>
        <v>131.09773</v>
      </c>
      <c r="G76" s="24"/>
      <c r="H76" s="36"/>
    </row>
    <row r="77" spans="1:8" ht="12.75" customHeight="1">
      <c r="A77" s="22">
        <v>42950</v>
      </c>
      <c r="B77" s="22"/>
      <c r="C77" s="25">
        <f>ROUND(2.22,5)</f>
        <v>2.22</v>
      </c>
      <c r="D77" s="25">
        <f>F77</f>
        <v>132.12008</v>
      </c>
      <c r="E77" s="25">
        <f>F77</f>
        <v>132.12008</v>
      </c>
      <c r="F77" s="25">
        <f>ROUND(132.12008,5)</f>
        <v>132.12008</v>
      </c>
      <c r="G77" s="24"/>
      <c r="H77" s="36"/>
    </row>
    <row r="78" spans="1:8" ht="12.75" customHeight="1">
      <c r="A78" s="22">
        <v>43041</v>
      </c>
      <c r="B78" s="22"/>
      <c r="C78" s="25">
        <f>ROUND(2.22,5)</f>
        <v>2.22</v>
      </c>
      <c r="D78" s="25">
        <f>F78</f>
        <v>134.73104</v>
      </c>
      <c r="E78" s="25">
        <f>F78</f>
        <v>134.73104</v>
      </c>
      <c r="F78" s="25">
        <f>ROUND(134.73104,5)</f>
        <v>134.73104</v>
      </c>
      <c r="G78" s="24"/>
      <c r="H78" s="36"/>
    </row>
    <row r="79" spans="1:8" ht="12.75" customHeight="1">
      <c r="A79" s="22">
        <v>43132</v>
      </c>
      <c r="B79" s="22"/>
      <c r="C79" s="25">
        <f>ROUND(2.22,5)</f>
        <v>2.22</v>
      </c>
      <c r="D79" s="25">
        <f>F79</f>
        <v>137.40129</v>
      </c>
      <c r="E79" s="25">
        <f>F79</f>
        <v>137.40129</v>
      </c>
      <c r="F79" s="25">
        <f>ROUND(137.40129,5)</f>
        <v>137.40129</v>
      </c>
      <c r="G79" s="24"/>
      <c r="H79" s="36"/>
    </row>
    <row r="80" spans="1:8" ht="12.75" customHeight="1">
      <c r="A80" s="22">
        <v>43223</v>
      </c>
      <c r="B80" s="22"/>
      <c r="C80" s="25">
        <f>ROUND(2.22,5)</f>
        <v>2.22</v>
      </c>
      <c r="D80" s="25">
        <f>F80</f>
        <v>140.10981</v>
      </c>
      <c r="E80" s="25">
        <f>F80</f>
        <v>140.10981</v>
      </c>
      <c r="F80" s="25">
        <f>ROUND(140.10981,5)</f>
        <v>140.10981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ROUND(9.69,5)</f>
        <v>9.69</v>
      </c>
      <c r="D82" s="25">
        <f>F82</f>
        <v>9.70223</v>
      </c>
      <c r="E82" s="25">
        <f>F82</f>
        <v>9.70223</v>
      </c>
      <c r="F82" s="25">
        <f>ROUND(9.70223,5)</f>
        <v>9.70223</v>
      </c>
      <c r="G82" s="24"/>
      <c r="H82" s="36"/>
    </row>
    <row r="83" spans="1:8" ht="12.75" customHeight="1">
      <c r="A83" s="22">
        <v>42950</v>
      </c>
      <c r="B83" s="22"/>
      <c r="C83" s="25">
        <f>ROUND(9.69,5)</f>
        <v>9.69</v>
      </c>
      <c r="D83" s="25">
        <f>F83</f>
        <v>9.75803</v>
      </c>
      <c r="E83" s="25">
        <f>F83</f>
        <v>9.75803</v>
      </c>
      <c r="F83" s="25">
        <f>ROUND(9.75803,5)</f>
        <v>9.75803</v>
      </c>
      <c r="G83" s="24"/>
      <c r="H83" s="36"/>
    </row>
    <row r="84" spans="1:8" ht="12.75" customHeight="1">
      <c r="A84" s="22">
        <v>43041</v>
      </c>
      <c r="B84" s="22"/>
      <c r="C84" s="25">
        <f>ROUND(9.69,5)</f>
        <v>9.69</v>
      </c>
      <c r="D84" s="25">
        <f>F84</f>
        <v>9.80544</v>
      </c>
      <c r="E84" s="25">
        <f>F84</f>
        <v>9.80544</v>
      </c>
      <c r="F84" s="25">
        <f>ROUND(9.80544,5)</f>
        <v>9.80544</v>
      </c>
      <c r="G84" s="24"/>
      <c r="H84" s="36"/>
    </row>
    <row r="85" spans="1:8" ht="12.75" customHeight="1">
      <c r="A85" s="22">
        <v>43132</v>
      </c>
      <c r="B85" s="22"/>
      <c r="C85" s="25">
        <f>ROUND(9.69,5)</f>
        <v>9.69</v>
      </c>
      <c r="D85" s="25">
        <f>F85</f>
        <v>9.85111</v>
      </c>
      <c r="E85" s="25">
        <f>F85</f>
        <v>9.85111</v>
      </c>
      <c r="F85" s="25">
        <f>ROUND(9.85111,5)</f>
        <v>9.85111</v>
      </c>
      <c r="G85" s="24"/>
      <c r="H85" s="36"/>
    </row>
    <row r="86" spans="1:8" ht="12.75" customHeight="1">
      <c r="A86" s="22">
        <v>43223</v>
      </c>
      <c r="B86" s="22"/>
      <c r="C86" s="25">
        <f>ROUND(9.69,5)</f>
        <v>9.69</v>
      </c>
      <c r="D86" s="25">
        <f>F86</f>
        <v>9.90452</v>
      </c>
      <c r="E86" s="25">
        <f>F86</f>
        <v>9.90452</v>
      </c>
      <c r="F86" s="25">
        <f>ROUND(9.90452,5)</f>
        <v>9.90452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ROUND(9.72,5)</f>
        <v>9.72</v>
      </c>
      <c r="D88" s="25">
        <f>F88</f>
        <v>9.7319</v>
      </c>
      <c r="E88" s="25">
        <f>F88</f>
        <v>9.7319</v>
      </c>
      <c r="F88" s="25">
        <f>ROUND(9.7319,5)</f>
        <v>9.7319</v>
      </c>
      <c r="G88" s="24"/>
      <c r="H88" s="36"/>
    </row>
    <row r="89" spans="1:8" ht="12.75" customHeight="1">
      <c r="A89" s="22">
        <v>42950</v>
      </c>
      <c r="B89" s="22"/>
      <c r="C89" s="25">
        <f>ROUND(9.72,5)</f>
        <v>9.72</v>
      </c>
      <c r="D89" s="25">
        <f>F89</f>
        <v>9.78622</v>
      </c>
      <c r="E89" s="25">
        <f>F89</f>
        <v>9.78622</v>
      </c>
      <c r="F89" s="25">
        <f>ROUND(9.78622,5)</f>
        <v>9.78622</v>
      </c>
      <c r="G89" s="24"/>
      <c r="H89" s="36"/>
    </row>
    <row r="90" spans="1:8" ht="12.75" customHeight="1">
      <c r="A90" s="22">
        <v>43041</v>
      </c>
      <c r="B90" s="22"/>
      <c r="C90" s="25">
        <f>ROUND(9.72,5)</f>
        <v>9.72</v>
      </c>
      <c r="D90" s="25">
        <f>F90</f>
        <v>9.83238</v>
      </c>
      <c r="E90" s="25">
        <f>F90</f>
        <v>9.83238</v>
      </c>
      <c r="F90" s="25">
        <f>ROUND(9.83238,5)</f>
        <v>9.83238</v>
      </c>
      <c r="G90" s="24"/>
      <c r="H90" s="36"/>
    </row>
    <row r="91" spans="1:8" ht="12.75" customHeight="1">
      <c r="A91" s="22">
        <v>43132</v>
      </c>
      <c r="B91" s="22"/>
      <c r="C91" s="25">
        <f>ROUND(9.72,5)</f>
        <v>9.72</v>
      </c>
      <c r="D91" s="25">
        <f>F91</f>
        <v>9.87684</v>
      </c>
      <c r="E91" s="25">
        <f>F91</f>
        <v>9.87684</v>
      </c>
      <c r="F91" s="25">
        <f>ROUND(9.87684,5)</f>
        <v>9.87684</v>
      </c>
      <c r="G91" s="24"/>
      <c r="H91" s="36"/>
    </row>
    <row r="92" spans="1:8" ht="12.75" customHeight="1">
      <c r="A92" s="22">
        <v>43223</v>
      </c>
      <c r="B92" s="22"/>
      <c r="C92" s="25">
        <f>ROUND(9.72,5)</f>
        <v>9.72</v>
      </c>
      <c r="D92" s="25">
        <f>F92</f>
        <v>9.92862</v>
      </c>
      <c r="E92" s="25">
        <f>F92</f>
        <v>9.92862</v>
      </c>
      <c r="F92" s="25">
        <f>ROUND(9.92862,5)</f>
        <v>9.92862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ROUND(126.12453,5)</f>
        <v>126.12453</v>
      </c>
      <c r="D94" s="25">
        <f>F94</f>
        <v>126.61993</v>
      </c>
      <c r="E94" s="25">
        <f>F94</f>
        <v>126.61993</v>
      </c>
      <c r="F94" s="25">
        <f>ROUND(126.61993,5)</f>
        <v>126.61993</v>
      </c>
      <c r="G94" s="24"/>
      <c r="H94" s="36"/>
    </row>
    <row r="95" spans="1:8" ht="12.75" customHeight="1">
      <c r="A95" s="22">
        <v>42950</v>
      </c>
      <c r="B95" s="22"/>
      <c r="C95" s="25">
        <f>ROUND(126.12453,5)</f>
        <v>126.12453</v>
      </c>
      <c r="D95" s="25">
        <f>F95</f>
        <v>129.05695</v>
      </c>
      <c r="E95" s="25">
        <f>F95</f>
        <v>129.05695</v>
      </c>
      <c r="F95" s="25">
        <f>ROUND(129.05695,5)</f>
        <v>129.05695</v>
      </c>
      <c r="G95" s="24"/>
      <c r="H95" s="36"/>
    </row>
    <row r="96" spans="1:8" ht="12.75" customHeight="1">
      <c r="A96" s="22">
        <v>43041</v>
      </c>
      <c r="B96" s="22"/>
      <c r="C96" s="25">
        <f>ROUND(126.12453,5)</f>
        <v>126.12453</v>
      </c>
      <c r="D96" s="25">
        <f>F96</f>
        <v>130.01639</v>
      </c>
      <c r="E96" s="25">
        <f>F96</f>
        <v>130.01639</v>
      </c>
      <c r="F96" s="25">
        <f>ROUND(130.01639,5)</f>
        <v>130.01639</v>
      </c>
      <c r="G96" s="24"/>
      <c r="H96" s="36"/>
    </row>
    <row r="97" spans="1:8" ht="12.75" customHeight="1">
      <c r="A97" s="22">
        <v>43132</v>
      </c>
      <c r="B97" s="22"/>
      <c r="C97" s="25">
        <f>ROUND(126.12453,5)</f>
        <v>126.12453</v>
      </c>
      <c r="D97" s="25">
        <f>F97</f>
        <v>132.64075</v>
      </c>
      <c r="E97" s="25">
        <f>F97</f>
        <v>132.64075</v>
      </c>
      <c r="F97" s="25">
        <f>ROUND(132.64075,5)</f>
        <v>132.64075</v>
      </c>
      <c r="G97" s="24"/>
      <c r="H97" s="36"/>
    </row>
    <row r="98" spans="1:8" ht="12.75" customHeight="1">
      <c r="A98" s="22">
        <v>43223</v>
      </c>
      <c r="B98" s="22"/>
      <c r="C98" s="25">
        <f>ROUND(126.12453,5)</f>
        <v>126.12453</v>
      </c>
      <c r="D98" s="25">
        <f>F98</f>
        <v>135.25522</v>
      </c>
      <c r="E98" s="25">
        <f>F98</f>
        <v>135.25522</v>
      </c>
      <c r="F98" s="25">
        <f>ROUND(135.25522,5)</f>
        <v>135.25522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ROUND(2.34,5)</f>
        <v>2.34</v>
      </c>
      <c r="D100" s="25">
        <f>F100</f>
        <v>135.49928</v>
      </c>
      <c r="E100" s="25">
        <f>F100</f>
        <v>135.49928</v>
      </c>
      <c r="F100" s="25">
        <f>ROUND(135.49928,5)</f>
        <v>135.49928</v>
      </c>
      <c r="G100" s="24"/>
      <c r="H100" s="36"/>
    </row>
    <row r="101" spans="1:8" ht="12.75" customHeight="1">
      <c r="A101" s="22">
        <v>42950</v>
      </c>
      <c r="B101" s="22"/>
      <c r="C101" s="25">
        <f>ROUND(2.34,5)</f>
        <v>2.34</v>
      </c>
      <c r="D101" s="25">
        <f>F101</f>
        <v>136.44232</v>
      </c>
      <c r="E101" s="25">
        <f>F101</f>
        <v>136.44232</v>
      </c>
      <c r="F101" s="25">
        <f>ROUND(136.44232,5)</f>
        <v>136.44232</v>
      </c>
      <c r="G101" s="24"/>
      <c r="H101" s="36"/>
    </row>
    <row r="102" spans="1:8" ht="12.75" customHeight="1">
      <c r="A102" s="22">
        <v>43041</v>
      </c>
      <c r="B102" s="22"/>
      <c r="C102" s="25">
        <f>ROUND(2.34,5)</f>
        <v>2.34</v>
      </c>
      <c r="D102" s="25">
        <f>F102</f>
        <v>139.13878</v>
      </c>
      <c r="E102" s="25">
        <f>F102</f>
        <v>139.13878</v>
      </c>
      <c r="F102" s="25">
        <f>ROUND(139.13878,5)</f>
        <v>139.13878</v>
      </c>
      <c r="G102" s="24"/>
      <c r="H102" s="36"/>
    </row>
    <row r="103" spans="1:8" ht="12.75" customHeight="1">
      <c r="A103" s="22">
        <v>43132</v>
      </c>
      <c r="B103" s="22"/>
      <c r="C103" s="25">
        <f>ROUND(2.34,5)</f>
        <v>2.34</v>
      </c>
      <c r="D103" s="25">
        <f>F103</f>
        <v>140.24599</v>
      </c>
      <c r="E103" s="25">
        <f>F103</f>
        <v>140.24599</v>
      </c>
      <c r="F103" s="25">
        <f>ROUND(140.24599,5)</f>
        <v>140.24599</v>
      </c>
      <c r="G103" s="24"/>
      <c r="H103" s="36"/>
    </row>
    <row r="104" spans="1:8" ht="12.75" customHeight="1">
      <c r="A104" s="22">
        <v>43223</v>
      </c>
      <c r="B104" s="22"/>
      <c r="C104" s="25">
        <f>ROUND(2.34,5)</f>
        <v>2.34</v>
      </c>
      <c r="D104" s="25">
        <f>F104</f>
        <v>143.0098</v>
      </c>
      <c r="E104" s="25">
        <f>F104</f>
        <v>143.0098</v>
      </c>
      <c r="F104" s="25">
        <f>ROUND(143.0098,5)</f>
        <v>143.0098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ROUND(2.97,5)</f>
        <v>2.97</v>
      </c>
      <c r="D106" s="25">
        <f>F106</f>
        <v>126.70133</v>
      </c>
      <c r="E106" s="25">
        <f>F106</f>
        <v>126.70133</v>
      </c>
      <c r="F106" s="25">
        <f>ROUND(126.70133,5)</f>
        <v>126.70133</v>
      </c>
      <c r="G106" s="24"/>
      <c r="H106" s="36"/>
    </row>
    <row r="107" spans="1:8" ht="12.75" customHeight="1">
      <c r="A107" s="22">
        <v>42950</v>
      </c>
      <c r="B107" s="22"/>
      <c r="C107" s="25">
        <f>ROUND(2.97,5)</f>
        <v>2.97</v>
      </c>
      <c r="D107" s="25">
        <f>F107</f>
        <v>129.14018</v>
      </c>
      <c r="E107" s="25">
        <f>F107</f>
        <v>129.14018</v>
      </c>
      <c r="F107" s="25">
        <f>ROUND(129.14018,5)</f>
        <v>129.14018</v>
      </c>
      <c r="G107" s="24"/>
      <c r="H107" s="36"/>
    </row>
    <row r="108" spans="1:8" ht="12.75" customHeight="1">
      <c r="A108" s="22">
        <v>43041</v>
      </c>
      <c r="B108" s="22"/>
      <c r="C108" s="25">
        <f>ROUND(2.97,5)</f>
        <v>2.97</v>
      </c>
      <c r="D108" s="25">
        <f>F108</f>
        <v>129.93962</v>
      </c>
      <c r="E108" s="25">
        <f>F108</f>
        <v>129.93962</v>
      </c>
      <c r="F108" s="25">
        <f>ROUND(129.93962,5)</f>
        <v>129.93962</v>
      </c>
      <c r="G108" s="24"/>
      <c r="H108" s="36"/>
    </row>
    <row r="109" spans="1:8" ht="12.75" customHeight="1">
      <c r="A109" s="22">
        <v>43132</v>
      </c>
      <c r="B109" s="22"/>
      <c r="C109" s="25">
        <f>ROUND(2.97,5)</f>
        <v>2.97</v>
      </c>
      <c r="D109" s="25">
        <f>F109</f>
        <v>132.56243</v>
      </c>
      <c r="E109" s="25">
        <f>F109</f>
        <v>132.56243</v>
      </c>
      <c r="F109" s="25">
        <f>ROUND(132.56243,5)</f>
        <v>132.56243</v>
      </c>
      <c r="G109" s="24"/>
      <c r="H109" s="36"/>
    </row>
    <row r="110" spans="1:8" ht="12.75" customHeight="1">
      <c r="A110" s="22">
        <v>43223</v>
      </c>
      <c r="B110" s="22"/>
      <c r="C110" s="25">
        <f>ROUND(2.97,5)</f>
        <v>2.97</v>
      </c>
      <c r="D110" s="25">
        <f>F110</f>
        <v>135.17513</v>
      </c>
      <c r="E110" s="25">
        <f>F110</f>
        <v>135.17513</v>
      </c>
      <c r="F110" s="25">
        <f>ROUND(135.17513,5)</f>
        <v>135.17513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ROUND(10.69,5)</f>
        <v>10.69</v>
      </c>
      <c r="D112" s="25">
        <f>F112</f>
        <v>10.70865</v>
      </c>
      <c r="E112" s="25">
        <f>F112</f>
        <v>10.70865</v>
      </c>
      <c r="F112" s="25">
        <f>ROUND(10.70865,5)</f>
        <v>10.70865</v>
      </c>
      <c r="G112" s="24"/>
      <c r="H112" s="36"/>
    </row>
    <row r="113" spans="1:8" ht="12.75" customHeight="1">
      <c r="A113" s="22">
        <v>42950</v>
      </c>
      <c r="B113" s="22"/>
      <c r="C113" s="25">
        <f>ROUND(10.69,5)</f>
        <v>10.69</v>
      </c>
      <c r="D113" s="25">
        <f>F113</f>
        <v>10.79673</v>
      </c>
      <c r="E113" s="25">
        <f>F113</f>
        <v>10.79673</v>
      </c>
      <c r="F113" s="25">
        <f>ROUND(10.79673,5)</f>
        <v>10.79673</v>
      </c>
      <c r="G113" s="24"/>
      <c r="H113" s="36"/>
    </row>
    <row r="114" spans="1:8" ht="12.75" customHeight="1">
      <c r="A114" s="22">
        <v>43041</v>
      </c>
      <c r="B114" s="22"/>
      <c r="C114" s="25">
        <f>ROUND(10.69,5)</f>
        <v>10.69</v>
      </c>
      <c r="D114" s="25">
        <f>F114</f>
        <v>10.88532</v>
      </c>
      <c r="E114" s="25">
        <f>F114</f>
        <v>10.88532</v>
      </c>
      <c r="F114" s="25">
        <f>ROUND(10.88532,5)</f>
        <v>10.88532</v>
      </c>
      <c r="G114" s="24"/>
      <c r="H114" s="36"/>
    </row>
    <row r="115" spans="1:8" ht="12.75" customHeight="1">
      <c r="A115" s="22">
        <v>43132</v>
      </c>
      <c r="B115" s="22"/>
      <c r="C115" s="25">
        <f>ROUND(10.69,5)</f>
        <v>10.69</v>
      </c>
      <c r="D115" s="25">
        <f>F115</f>
        <v>10.97505</v>
      </c>
      <c r="E115" s="25">
        <f>F115</f>
        <v>10.97505</v>
      </c>
      <c r="F115" s="25">
        <f>ROUND(10.97505,5)</f>
        <v>10.97505</v>
      </c>
      <c r="G115" s="24"/>
      <c r="H115" s="36"/>
    </row>
    <row r="116" spans="1:8" ht="12.75" customHeight="1">
      <c r="A116" s="22">
        <v>43223</v>
      </c>
      <c r="B116" s="22"/>
      <c r="C116" s="25">
        <f>ROUND(10.69,5)</f>
        <v>10.69</v>
      </c>
      <c r="D116" s="25">
        <f>F116</f>
        <v>11.06811</v>
      </c>
      <c r="E116" s="25">
        <f>F116</f>
        <v>11.06811</v>
      </c>
      <c r="F116" s="25">
        <f>ROUND(11.06811,5)</f>
        <v>11.06811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ROUND(10.855,5)</f>
        <v>10.855</v>
      </c>
      <c r="D118" s="25">
        <f>F118</f>
        <v>10.8735</v>
      </c>
      <c r="E118" s="25">
        <f>F118</f>
        <v>10.8735</v>
      </c>
      <c r="F118" s="25">
        <f>ROUND(10.8735,5)</f>
        <v>10.8735</v>
      </c>
      <c r="G118" s="24"/>
      <c r="H118" s="36"/>
    </row>
    <row r="119" spans="1:8" ht="12.75" customHeight="1">
      <c r="A119" s="22">
        <v>42950</v>
      </c>
      <c r="B119" s="22"/>
      <c r="C119" s="25">
        <f>ROUND(10.855,5)</f>
        <v>10.855</v>
      </c>
      <c r="D119" s="25">
        <f>F119</f>
        <v>10.96058</v>
      </c>
      <c r="E119" s="25">
        <f>F119</f>
        <v>10.96058</v>
      </c>
      <c r="F119" s="25">
        <f>ROUND(10.96058,5)</f>
        <v>10.96058</v>
      </c>
      <c r="G119" s="24"/>
      <c r="H119" s="36"/>
    </row>
    <row r="120" spans="1:8" ht="12.75" customHeight="1">
      <c r="A120" s="22">
        <v>43041</v>
      </c>
      <c r="B120" s="22"/>
      <c r="C120" s="25">
        <f>ROUND(10.855,5)</f>
        <v>10.855</v>
      </c>
      <c r="D120" s="25">
        <f>F120</f>
        <v>11.04728</v>
      </c>
      <c r="E120" s="25">
        <f>F120</f>
        <v>11.04728</v>
      </c>
      <c r="F120" s="25">
        <f>ROUND(11.04728,5)</f>
        <v>11.04728</v>
      </c>
      <c r="G120" s="24"/>
      <c r="H120" s="36"/>
    </row>
    <row r="121" spans="1:8" ht="12.75" customHeight="1">
      <c r="A121" s="22">
        <v>43132</v>
      </c>
      <c r="B121" s="22"/>
      <c r="C121" s="25">
        <f>ROUND(10.855,5)</f>
        <v>10.855</v>
      </c>
      <c r="D121" s="25">
        <f>F121</f>
        <v>11.1321</v>
      </c>
      <c r="E121" s="25">
        <f>F121</f>
        <v>11.1321</v>
      </c>
      <c r="F121" s="25">
        <f>ROUND(11.1321,5)</f>
        <v>11.1321</v>
      </c>
      <c r="G121" s="24"/>
      <c r="H121" s="36"/>
    </row>
    <row r="122" spans="1:8" ht="12.75" customHeight="1">
      <c r="A122" s="22">
        <v>43223</v>
      </c>
      <c r="B122" s="22"/>
      <c r="C122" s="25">
        <f>ROUND(10.855,5)</f>
        <v>10.855</v>
      </c>
      <c r="D122" s="25">
        <f>F122</f>
        <v>11.22453</v>
      </c>
      <c r="E122" s="25">
        <f>F122</f>
        <v>11.22453</v>
      </c>
      <c r="F122" s="25">
        <f>ROUND(11.22453,5)</f>
        <v>11.22453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ROUND(8.235,5)</f>
        <v>8.235</v>
      </c>
      <c r="D124" s="25">
        <f>F124</f>
        <v>8.24165</v>
      </c>
      <c r="E124" s="25">
        <f>F124</f>
        <v>8.24165</v>
      </c>
      <c r="F124" s="25">
        <f>ROUND(8.24165,5)</f>
        <v>8.24165</v>
      </c>
      <c r="G124" s="24"/>
      <c r="H124" s="36"/>
    </row>
    <row r="125" spans="1:8" ht="12.75" customHeight="1">
      <c r="A125" s="22">
        <v>42950</v>
      </c>
      <c r="B125" s="22"/>
      <c r="C125" s="25">
        <f>ROUND(8.235,5)</f>
        <v>8.235</v>
      </c>
      <c r="D125" s="25">
        <f>F125</f>
        <v>8.26698</v>
      </c>
      <c r="E125" s="25">
        <f>F125</f>
        <v>8.26698</v>
      </c>
      <c r="F125" s="25">
        <f>ROUND(8.26698,5)</f>
        <v>8.26698</v>
      </c>
      <c r="G125" s="24"/>
      <c r="H125" s="36"/>
    </row>
    <row r="126" spans="1:8" ht="12.75" customHeight="1">
      <c r="A126" s="22">
        <v>43041</v>
      </c>
      <c r="B126" s="22"/>
      <c r="C126" s="25">
        <f>ROUND(8.235,5)</f>
        <v>8.235</v>
      </c>
      <c r="D126" s="25">
        <f>F126</f>
        <v>8.28953</v>
      </c>
      <c r="E126" s="25">
        <f>F126</f>
        <v>8.28953</v>
      </c>
      <c r="F126" s="25">
        <f>ROUND(8.28953,5)</f>
        <v>8.28953</v>
      </c>
      <c r="G126" s="24"/>
      <c r="H126" s="36"/>
    </row>
    <row r="127" spans="1:8" ht="12.75" customHeight="1">
      <c r="A127" s="22">
        <v>43132</v>
      </c>
      <c r="B127" s="22"/>
      <c r="C127" s="25">
        <f>ROUND(8.235,5)</f>
        <v>8.235</v>
      </c>
      <c r="D127" s="25">
        <f>F127</f>
        <v>8.30665</v>
      </c>
      <c r="E127" s="25">
        <f>F127</f>
        <v>8.30665</v>
      </c>
      <c r="F127" s="25">
        <f>ROUND(8.30665,5)</f>
        <v>8.30665</v>
      </c>
      <c r="G127" s="24"/>
      <c r="H127" s="36"/>
    </row>
    <row r="128" spans="1:8" ht="12.75" customHeight="1">
      <c r="A128" s="22">
        <v>43223</v>
      </c>
      <c r="B128" s="22"/>
      <c r="C128" s="25">
        <f>ROUND(8.235,5)</f>
        <v>8.235</v>
      </c>
      <c r="D128" s="25">
        <f>F128</f>
        <v>8.32555</v>
      </c>
      <c r="E128" s="25">
        <f>F128</f>
        <v>8.32555</v>
      </c>
      <c r="F128" s="25">
        <f>ROUND(8.32555,5)</f>
        <v>8.32555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ROUND(9.555,5)</f>
        <v>9.555</v>
      </c>
      <c r="D130" s="25">
        <f>F130</f>
        <v>9.56627</v>
      </c>
      <c r="E130" s="25">
        <f>F130</f>
        <v>9.56627</v>
      </c>
      <c r="F130" s="25">
        <f>ROUND(9.56627,5)</f>
        <v>9.56627</v>
      </c>
      <c r="G130" s="24"/>
      <c r="H130" s="36"/>
    </row>
    <row r="131" spans="1:8" ht="12.75" customHeight="1">
      <c r="A131" s="22">
        <v>42950</v>
      </c>
      <c r="B131" s="22"/>
      <c r="C131" s="25">
        <f>ROUND(9.555,5)</f>
        <v>9.555</v>
      </c>
      <c r="D131" s="25">
        <f>F131</f>
        <v>9.61771</v>
      </c>
      <c r="E131" s="25">
        <f>F131</f>
        <v>9.61771</v>
      </c>
      <c r="F131" s="25">
        <f>ROUND(9.61771,5)</f>
        <v>9.61771</v>
      </c>
      <c r="G131" s="24"/>
      <c r="H131" s="36"/>
    </row>
    <row r="132" spans="1:8" ht="12.75" customHeight="1">
      <c r="A132" s="22">
        <v>43041</v>
      </c>
      <c r="B132" s="22"/>
      <c r="C132" s="25">
        <f>ROUND(9.555,5)</f>
        <v>9.555</v>
      </c>
      <c r="D132" s="25">
        <f>F132</f>
        <v>9.66841</v>
      </c>
      <c r="E132" s="25">
        <f>F132</f>
        <v>9.66841</v>
      </c>
      <c r="F132" s="25">
        <f>ROUND(9.66841,5)</f>
        <v>9.66841</v>
      </c>
      <c r="G132" s="24"/>
      <c r="H132" s="36"/>
    </row>
    <row r="133" spans="1:8" ht="12.75" customHeight="1">
      <c r="A133" s="22">
        <v>43132</v>
      </c>
      <c r="B133" s="22"/>
      <c r="C133" s="25">
        <f>ROUND(9.555,5)</f>
        <v>9.555</v>
      </c>
      <c r="D133" s="25">
        <f>F133</f>
        <v>9.71791</v>
      </c>
      <c r="E133" s="25">
        <f>F133</f>
        <v>9.71791</v>
      </c>
      <c r="F133" s="25">
        <f>ROUND(9.71791,5)</f>
        <v>9.71791</v>
      </c>
      <c r="G133" s="24"/>
      <c r="H133" s="36"/>
    </row>
    <row r="134" spans="1:8" ht="12.75" customHeight="1">
      <c r="A134" s="22">
        <v>43223</v>
      </c>
      <c r="B134" s="22"/>
      <c r="C134" s="25">
        <f>ROUND(9.555,5)</f>
        <v>9.555</v>
      </c>
      <c r="D134" s="25">
        <f>F134</f>
        <v>9.76829</v>
      </c>
      <c r="E134" s="25">
        <f>F134</f>
        <v>9.76829</v>
      </c>
      <c r="F134" s="25">
        <f>ROUND(9.76829,5)</f>
        <v>9.76829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ROUND(8.81,5)</f>
        <v>8.81</v>
      </c>
      <c r="D136" s="25">
        <f>F136</f>
        <v>8.82062</v>
      </c>
      <c r="E136" s="25">
        <f>F136</f>
        <v>8.82062</v>
      </c>
      <c r="F136" s="25">
        <f>ROUND(8.82062,5)</f>
        <v>8.82062</v>
      </c>
      <c r="G136" s="24"/>
      <c r="H136" s="36"/>
    </row>
    <row r="137" spans="1:8" ht="12.75" customHeight="1">
      <c r="A137" s="22">
        <v>42950</v>
      </c>
      <c r="B137" s="22"/>
      <c r="C137" s="25">
        <f>ROUND(8.81,5)</f>
        <v>8.81</v>
      </c>
      <c r="D137" s="25">
        <f>F137</f>
        <v>8.86543</v>
      </c>
      <c r="E137" s="25">
        <f>F137</f>
        <v>8.86543</v>
      </c>
      <c r="F137" s="25">
        <f>ROUND(8.86543,5)</f>
        <v>8.86543</v>
      </c>
      <c r="G137" s="24"/>
      <c r="H137" s="36"/>
    </row>
    <row r="138" spans="1:8" ht="12.75" customHeight="1">
      <c r="A138" s="22">
        <v>43041</v>
      </c>
      <c r="B138" s="22"/>
      <c r="C138" s="25">
        <f>ROUND(8.81,5)</f>
        <v>8.81</v>
      </c>
      <c r="D138" s="25">
        <f>F138</f>
        <v>8.9041</v>
      </c>
      <c r="E138" s="25">
        <f>F138</f>
        <v>8.9041</v>
      </c>
      <c r="F138" s="25">
        <f>ROUND(8.9041,5)</f>
        <v>8.9041</v>
      </c>
      <c r="G138" s="24"/>
      <c r="H138" s="36"/>
    </row>
    <row r="139" spans="1:8" ht="12.75" customHeight="1">
      <c r="A139" s="22">
        <v>43132</v>
      </c>
      <c r="B139" s="22"/>
      <c r="C139" s="25">
        <f>ROUND(8.81,5)</f>
        <v>8.81</v>
      </c>
      <c r="D139" s="25">
        <f>F139</f>
        <v>8.93913</v>
      </c>
      <c r="E139" s="25">
        <f>F139</f>
        <v>8.93913</v>
      </c>
      <c r="F139" s="25">
        <f>ROUND(8.93913,5)</f>
        <v>8.93913</v>
      </c>
      <c r="G139" s="24"/>
      <c r="H139" s="36"/>
    </row>
    <row r="140" spans="1:8" ht="12.75" customHeight="1">
      <c r="A140" s="22">
        <v>43223</v>
      </c>
      <c r="B140" s="22"/>
      <c r="C140" s="25">
        <f>ROUND(8.81,5)</f>
        <v>8.81</v>
      </c>
      <c r="D140" s="25">
        <f>F140</f>
        <v>8.98203</v>
      </c>
      <c r="E140" s="25">
        <f>F140</f>
        <v>8.98203</v>
      </c>
      <c r="F140" s="25">
        <f>ROUND(8.98203,5)</f>
        <v>8.98203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ROUND(2.28,5)</f>
        <v>2.28</v>
      </c>
      <c r="D142" s="25">
        <f>F142</f>
        <v>297.96317</v>
      </c>
      <c r="E142" s="25">
        <f>F142</f>
        <v>297.96317</v>
      </c>
      <c r="F142" s="25">
        <f>ROUND(297.96317,5)</f>
        <v>297.96317</v>
      </c>
      <c r="G142" s="24"/>
      <c r="H142" s="36"/>
    </row>
    <row r="143" spans="1:8" ht="12.75" customHeight="1">
      <c r="A143" s="22">
        <v>42950</v>
      </c>
      <c r="B143" s="22"/>
      <c r="C143" s="25">
        <f>ROUND(2.28,5)</f>
        <v>2.28</v>
      </c>
      <c r="D143" s="25">
        <f>F143</f>
        <v>296.80346</v>
      </c>
      <c r="E143" s="25">
        <f>F143</f>
        <v>296.80346</v>
      </c>
      <c r="F143" s="25">
        <f>ROUND(296.80346,5)</f>
        <v>296.80346</v>
      </c>
      <c r="G143" s="24"/>
      <c r="H143" s="36"/>
    </row>
    <row r="144" spans="1:8" ht="12.75" customHeight="1">
      <c r="A144" s="22">
        <v>43041</v>
      </c>
      <c r="B144" s="22"/>
      <c r="C144" s="25">
        <f>ROUND(2.28,5)</f>
        <v>2.28</v>
      </c>
      <c r="D144" s="25">
        <f>F144</f>
        <v>302.66876</v>
      </c>
      <c r="E144" s="25">
        <f>F144</f>
        <v>302.66876</v>
      </c>
      <c r="F144" s="25">
        <f>ROUND(302.66876,5)</f>
        <v>302.66876</v>
      </c>
      <c r="G144" s="24"/>
      <c r="H144" s="36"/>
    </row>
    <row r="145" spans="1:8" ht="12.75" customHeight="1">
      <c r="A145" s="22">
        <v>43132</v>
      </c>
      <c r="B145" s="22"/>
      <c r="C145" s="25">
        <f>ROUND(2.28,5)</f>
        <v>2.28</v>
      </c>
      <c r="D145" s="25">
        <f>F145</f>
        <v>301.68638</v>
      </c>
      <c r="E145" s="25">
        <f>F145</f>
        <v>301.68638</v>
      </c>
      <c r="F145" s="25">
        <f>ROUND(301.68638,5)</f>
        <v>301.68638</v>
      </c>
      <c r="G145" s="24"/>
      <c r="H145" s="36"/>
    </row>
    <row r="146" spans="1:8" ht="12.75" customHeight="1">
      <c r="A146" s="22">
        <v>43223</v>
      </c>
      <c r="B146" s="22"/>
      <c r="C146" s="25">
        <f>ROUND(2.28,5)</f>
        <v>2.28</v>
      </c>
      <c r="D146" s="25">
        <f>F146</f>
        <v>307.63009</v>
      </c>
      <c r="E146" s="25">
        <f>F146</f>
        <v>307.63009</v>
      </c>
      <c r="F146" s="25">
        <f>ROUND(307.63009,5)</f>
        <v>307.63009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ROUND(2.3,5)</f>
        <v>2.3</v>
      </c>
      <c r="D148" s="25">
        <f>F148</f>
        <v>242.66785</v>
      </c>
      <c r="E148" s="25">
        <f>F148</f>
        <v>242.66785</v>
      </c>
      <c r="F148" s="25">
        <f>ROUND(242.66785,5)</f>
        <v>242.66785</v>
      </c>
      <c r="G148" s="24"/>
      <c r="H148" s="36"/>
    </row>
    <row r="149" spans="1:8" ht="12.75" customHeight="1">
      <c r="A149" s="22">
        <v>42950</v>
      </c>
      <c r="B149" s="22"/>
      <c r="C149" s="25">
        <f>ROUND(2.3,5)</f>
        <v>2.3</v>
      </c>
      <c r="D149" s="25">
        <f>F149</f>
        <v>243.6764</v>
      </c>
      <c r="E149" s="25">
        <f>F149</f>
        <v>243.6764</v>
      </c>
      <c r="F149" s="25">
        <f>ROUND(243.6764,5)</f>
        <v>243.6764</v>
      </c>
      <c r="G149" s="24"/>
      <c r="H149" s="36"/>
    </row>
    <row r="150" spans="1:8" ht="12.75" customHeight="1">
      <c r="A150" s="22">
        <v>43041</v>
      </c>
      <c r="B150" s="22"/>
      <c r="C150" s="25">
        <f>ROUND(2.3,5)</f>
        <v>2.3</v>
      </c>
      <c r="D150" s="25">
        <f>F150</f>
        <v>248.49203</v>
      </c>
      <c r="E150" s="25">
        <f>F150</f>
        <v>248.49203</v>
      </c>
      <c r="F150" s="25">
        <f>ROUND(248.49203,5)</f>
        <v>248.49203</v>
      </c>
      <c r="G150" s="24"/>
      <c r="H150" s="36"/>
    </row>
    <row r="151" spans="1:8" ht="12.75" customHeight="1">
      <c r="A151" s="22">
        <v>43132</v>
      </c>
      <c r="B151" s="22"/>
      <c r="C151" s="25">
        <f>ROUND(2.3,5)</f>
        <v>2.3</v>
      </c>
      <c r="D151" s="25">
        <f>F151</f>
        <v>249.74081</v>
      </c>
      <c r="E151" s="25">
        <f>F151</f>
        <v>249.74081</v>
      </c>
      <c r="F151" s="25">
        <f>ROUND(249.74081,5)</f>
        <v>249.74081</v>
      </c>
      <c r="G151" s="24"/>
      <c r="H151" s="36"/>
    </row>
    <row r="152" spans="1:8" ht="12.75" customHeight="1">
      <c r="A152" s="22">
        <v>43223</v>
      </c>
      <c r="B152" s="22"/>
      <c r="C152" s="25">
        <f>ROUND(2.3,5)</f>
        <v>2.3</v>
      </c>
      <c r="D152" s="25">
        <f>F152</f>
        <v>254.6623</v>
      </c>
      <c r="E152" s="25">
        <f>F152</f>
        <v>254.6623</v>
      </c>
      <c r="F152" s="25">
        <f>ROUND(254.6623,5)</f>
        <v>254.6623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ROUND(7.485,5)</f>
        <v>7.485</v>
      </c>
      <c r="D154" s="25">
        <f>F154</f>
        <v>7.46249</v>
      </c>
      <c r="E154" s="25">
        <f>F154</f>
        <v>7.46249</v>
      </c>
      <c r="F154" s="25">
        <f>ROUND(7.46249,5)</f>
        <v>7.46249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5">
        <f>ROUND(7.575,5)</f>
        <v>7.575</v>
      </c>
      <c r="D156" s="25">
        <f>F156</f>
        <v>7.57602</v>
      </c>
      <c r="E156" s="25">
        <f>F156</f>
        <v>7.57602</v>
      </c>
      <c r="F156" s="25">
        <f>ROUND(7.57602,5)</f>
        <v>7.57602</v>
      </c>
      <c r="G156" s="24"/>
      <c r="H156" s="36"/>
    </row>
    <row r="157" spans="1:8" ht="12.75" customHeight="1">
      <c r="A157" s="22">
        <v>42950</v>
      </c>
      <c r="B157" s="22"/>
      <c r="C157" s="25">
        <f>ROUND(7.575,5)</f>
        <v>7.575</v>
      </c>
      <c r="D157" s="25">
        <f>F157</f>
        <v>7.54794</v>
      </c>
      <c r="E157" s="25">
        <f>F157</f>
        <v>7.54794</v>
      </c>
      <c r="F157" s="25">
        <f>ROUND(7.54794,5)</f>
        <v>7.54794</v>
      </c>
      <c r="G157" s="24"/>
      <c r="H157" s="36"/>
    </row>
    <row r="158" spans="1:8" ht="12.75" customHeight="1">
      <c r="A158" s="22">
        <v>43041</v>
      </c>
      <c r="B158" s="22"/>
      <c r="C158" s="25">
        <f>ROUND(7.575,5)</f>
        <v>7.575</v>
      </c>
      <c r="D158" s="25">
        <f>F158</f>
        <v>7.45842</v>
      </c>
      <c r="E158" s="25">
        <f>F158</f>
        <v>7.45842</v>
      </c>
      <c r="F158" s="25">
        <f>ROUND(7.45842,5)</f>
        <v>7.45842</v>
      </c>
      <c r="G158" s="24"/>
      <c r="H158" s="36"/>
    </row>
    <row r="159" spans="1:8" ht="12.75" customHeight="1">
      <c r="A159" s="22">
        <v>43132</v>
      </c>
      <c r="B159" s="22"/>
      <c r="C159" s="25">
        <f>ROUND(7.575,5)</f>
        <v>7.575</v>
      </c>
      <c r="D159" s="25">
        <f>F159</f>
        <v>7.27475</v>
      </c>
      <c r="E159" s="25">
        <f>F159</f>
        <v>7.27475</v>
      </c>
      <c r="F159" s="25">
        <f>ROUND(7.27475,5)</f>
        <v>7.27475</v>
      </c>
      <c r="G159" s="24"/>
      <c r="H159" s="36"/>
    </row>
    <row r="160" spans="1:8" ht="12.75" customHeight="1">
      <c r="A160" s="22">
        <v>43223</v>
      </c>
      <c r="B160" s="22"/>
      <c r="C160" s="25">
        <f>ROUND(7.575,5)</f>
        <v>7.575</v>
      </c>
      <c r="D160" s="25">
        <f>F160</f>
        <v>6.99542</v>
      </c>
      <c r="E160" s="25">
        <f>F160</f>
        <v>6.99542</v>
      </c>
      <c r="F160" s="25">
        <f>ROUND(6.99542,5)</f>
        <v>6.99542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5">
        <f>ROUND(7.685,5)</f>
        <v>7.685</v>
      </c>
      <c r="D162" s="25">
        <f>F162</f>
        <v>7.68892</v>
      </c>
      <c r="E162" s="25">
        <f>F162</f>
        <v>7.68892</v>
      </c>
      <c r="F162" s="25">
        <f>ROUND(7.68892,5)</f>
        <v>7.68892</v>
      </c>
      <c r="G162" s="24"/>
      <c r="H162" s="36"/>
    </row>
    <row r="163" spans="1:8" ht="12.75" customHeight="1">
      <c r="A163" s="22">
        <v>42950</v>
      </c>
      <c r="B163" s="22"/>
      <c r="C163" s="25">
        <f>ROUND(7.685,5)</f>
        <v>7.685</v>
      </c>
      <c r="D163" s="25">
        <f>F163</f>
        <v>7.68895</v>
      </c>
      <c r="E163" s="25">
        <f>F163</f>
        <v>7.68895</v>
      </c>
      <c r="F163" s="25">
        <f>ROUND(7.68895,5)</f>
        <v>7.68895</v>
      </c>
      <c r="G163" s="24"/>
      <c r="H163" s="36"/>
    </row>
    <row r="164" spans="1:8" ht="12.75" customHeight="1">
      <c r="A164" s="22">
        <v>43041</v>
      </c>
      <c r="B164" s="22"/>
      <c r="C164" s="25">
        <f>ROUND(7.685,5)</f>
        <v>7.685</v>
      </c>
      <c r="D164" s="25">
        <f>F164</f>
        <v>7.65384</v>
      </c>
      <c r="E164" s="25">
        <f>F164</f>
        <v>7.65384</v>
      </c>
      <c r="F164" s="25">
        <f>ROUND(7.65384,5)</f>
        <v>7.65384</v>
      </c>
      <c r="G164" s="24"/>
      <c r="H164" s="36"/>
    </row>
    <row r="165" spans="1:8" ht="12.75" customHeight="1">
      <c r="A165" s="22">
        <v>43132</v>
      </c>
      <c r="B165" s="22"/>
      <c r="C165" s="25">
        <f>ROUND(7.685,5)</f>
        <v>7.685</v>
      </c>
      <c r="D165" s="25">
        <f>F165</f>
        <v>7.5904</v>
      </c>
      <c r="E165" s="25">
        <f>F165</f>
        <v>7.5904</v>
      </c>
      <c r="F165" s="25">
        <f>ROUND(7.5904,5)</f>
        <v>7.5904</v>
      </c>
      <c r="G165" s="24"/>
      <c r="H165" s="36"/>
    </row>
    <row r="166" spans="1:8" ht="12.75" customHeight="1">
      <c r="A166" s="22">
        <v>43223</v>
      </c>
      <c r="B166" s="22"/>
      <c r="C166" s="25">
        <f>ROUND(7.685,5)</f>
        <v>7.685</v>
      </c>
      <c r="D166" s="25">
        <f>F166</f>
        <v>7.54077</v>
      </c>
      <c r="E166" s="25">
        <f>F166</f>
        <v>7.54077</v>
      </c>
      <c r="F166" s="25">
        <f>ROUND(7.54077,5)</f>
        <v>7.54077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5">
        <f>ROUND(7.84,5)</f>
        <v>7.84</v>
      </c>
      <c r="D168" s="25">
        <f>F168</f>
        <v>7.84379</v>
      </c>
      <c r="E168" s="25">
        <f>F168</f>
        <v>7.84379</v>
      </c>
      <c r="F168" s="25">
        <f>ROUND(7.84379,5)</f>
        <v>7.84379</v>
      </c>
      <c r="G168" s="24"/>
      <c r="H168" s="36"/>
    </row>
    <row r="169" spans="1:8" ht="12.75" customHeight="1">
      <c r="A169" s="22">
        <v>42950</v>
      </c>
      <c r="B169" s="22"/>
      <c r="C169" s="25">
        <f>ROUND(7.84,5)</f>
        <v>7.84</v>
      </c>
      <c r="D169" s="25">
        <f>F169</f>
        <v>7.85165</v>
      </c>
      <c r="E169" s="25">
        <f>F169</f>
        <v>7.85165</v>
      </c>
      <c r="F169" s="25">
        <f>ROUND(7.85165,5)</f>
        <v>7.85165</v>
      </c>
      <c r="G169" s="24"/>
      <c r="H169" s="36"/>
    </row>
    <row r="170" spans="1:8" ht="12.75" customHeight="1">
      <c r="A170" s="22">
        <v>43041</v>
      </c>
      <c r="B170" s="22"/>
      <c r="C170" s="25">
        <f>ROUND(7.84,5)</f>
        <v>7.84</v>
      </c>
      <c r="D170" s="25">
        <f>F170</f>
        <v>7.84662</v>
      </c>
      <c r="E170" s="25">
        <f>F170</f>
        <v>7.84662</v>
      </c>
      <c r="F170" s="25">
        <f>ROUND(7.84662,5)</f>
        <v>7.84662</v>
      </c>
      <c r="G170" s="24"/>
      <c r="H170" s="36"/>
    </row>
    <row r="171" spans="1:8" ht="12.75" customHeight="1">
      <c r="A171" s="22">
        <v>43132</v>
      </c>
      <c r="B171" s="22"/>
      <c r="C171" s="25">
        <f>ROUND(7.84,5)</f>
        <v>7.84</v>
      </c>
      <c r="D171" s="25">
        <f>F171</f>
        <v>7.82824</v>
      </c>
      <c r="E171" s="25">
        <f>F171</f>
        <v>7.82824</v>
      </c>
      <c r="F171" s="25">
        <f>ROUND(7.82824,5)</f>
        <v>7.82824</v>
      </c>
      <c r="G171" s="24"/>
      <c r="H171" s="36"/>
    </row>
    <row r="172" spans="1:8" ht="12.75" customHeight="1">
      <c r="A172" s="22">
        <v>43223</v>
      </c>
      <c r="B172" s="22"/>
      <c r="C172" s="25">
        <f>ROUND(7.84,5)</f>
        <v>7.84</v>
      </c>
      <c r="D172" s="25">
        <f>F172</f>
        <v>7.81491</v>
      </c>
      <c r="E172" s="25">
        <f>F172</f>
        <v>7.81491</v>
      </c>
      <c r="F172" s="25">
        <f>ROUND(7.81491,5)</f>
        <v>7.81491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5">
        <f>ROUND(9.54,5)</f>
        <v>9.54</v>
      </c>
      <c r="D174" s="25">
        <f>F174</f>
        <v>9.55037</v>
      </c>
      <c r="E174" s="25">
        <f>F174</f>
        <v>9.55037</v>
      </c>
      <c r="F174" s="25">
        <f>ROUND(9.55037,5)</f>
        <v>9.55037</v>
      </c>
      <c r="G174" s="24"/>
      <c r="H174" s="36"/>
    </row>
    <row r="175" spans="1:8" ht="12.75" customHeight="1">
      <c r="A175" s="22">
        <v>42950</v>
      </c>
      <c r="B175" s="22"/>
      <c r="C175" s="25">
        <f>ROUND(9.54,5)</f>
        <v>9.54</v>
      </c>
      <c r="D175" s="25">
        <f>F175</f>
        <v>9.59762</v>
      </c>
      <c r="E175" s="25">
        <f>F175</f>
        <v>9.59762</v>
      </c>
      <c r="F175" s="25">
        <f>ROUND(9.59762,5)</f>
        <v>9.59762</v>
      </c>
      <c r="G175" s="24"/>
      <c r="H175" s="36"/>
    </row>
    <row r="176" spans="1:8" ht="12.75" customHeight="1">
      <c r="A176" s="22">
        <v>43041</v>
      </c>
      <c r="B176" s="22"/>
      <c r="C176" s="25">
        <f>ROUND(9.54,5)</f>
        <v>9.54</v>
      </c>
      <c r="D176" s="25">
        <f>F176</f>
        <v>9.64221</v>
      </c>
      <c r="E176" s="25">
        <f>F176</f>
        <v>9.64221</v>
      </c>
      <c r="F176" s="25">
        <f>ROUND(9.64221,5)</f>
        <v>9.64221</v>
      </c>
      <c r="G176" s="24"/>
      <c r="H176" s="36"/>
    </row>
    <row r="177" spans="1:8" ht="12.75" customHeight="1">
      <c r="A177" s="22">
        <v>43132</v>
      </c>
      <c r="B177" s="22"/>
      <c r="C177" s="25">
        <f>ROUND(9.54,5)</f>
        <v>9.54</v>
      </c>
      <c r="D177" s="25">
        <f>F177</f>
        <v>9.68448</v>
      </c>
      <c r="E177" s="25">
        <f>F177</f>
        <v>9.68448</v>
      </c>
      <c r="F177" s="25">
        <f>ROUND(9.68448,5)</f>
        <v>9.68448</v>
      </c>
      <c r="G177" s="24"/>
      <c r="H177" s="36"/>
    </row>
    <row r="178" spans="1:8" ht="12.75" customHeight="1">
      <c r="A178" s="22">
        <v>43223</v>
      </c>
      <c r="B178" s="22"/>
      <c r="C178" s="25">
        <f>ROUND(9.54,5)</f>
        <v>9.54</v>
      </c>
      <c r="D178" s="25">
        <f>F178</f>
        <v>9.73061</v>
      </c>
      <c r="E178" s="25">
        <f>F178</f>
        <v>9.73061</v>
      </c>
      <c r="F178" s="25">
        <f>ROUND(9.73061,5)</f>
        <v>9.73061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5">
        <f>ROUND(2.28,5)</f>
        <v>2.28</v>
      </c>
      <c r="D180" s="25">
        <f>F180</f>
        <v>184.0984</v>
      </c>
      <c r="E180" s="25">
        <f>F180</f>
        <v>184.0984</v>
      </c>
      <c r="F180" s="25">
        <f>ROUND(184.0984,5)</f>
        <v>184.0984</v>
      </c>
      <c r="G180" s="24"/>
      <c r="H180" s="36"/>
    </row>
    <row r="181" spans="1:8" ht="12.75" customHeight="1">
      <c r="A181" s="22">
        <v>42950</v>
      </c>
      <c r="B181" s="22"/>
      <c r="C181" s="25">
        <f>ROUND(2.28,5)</f>
        <v>2.28</v>
      </c>
      <c r="D181" s="25">
        <f>F181</f>
        <v>187.64195</v>
      </c>
      <c r="E181" s="25">
        <f>F181</f>
        <v>187.64195</v>
      </c>
      <c r="F181" s="25">
        <f>ROUND(187.64195,5)</f>
        <v>187.64195</v>
      </c>
      <c r="G181" s="24"/>
      <c r="H181" s="36"/>
    </row>
    <row r="182" spans="1:8" ht="12.75" customHeight="1">
      <c r="A182" s="22">
        <v>43041</v>
      </c>
      <c r="B182" s="22"/>
      <c r="C182" s="25">
        <f>ROUND(2.28,5)</f>
        <v>2.28</v>
      </c>
      <c r="D182" s="25">
        <f>F182</f>
        <v>188.93828</v>
      </c>
      <c r="E182" s="25">
        <f>F182</f>
        <v>188.93828</v>
      </c>
      <c r="F182" s="25">
        <f>ROUND(188.93828,5)</f>
        <v>188.93828</v>
      </c>
      <c r="G182" s="24"/>
      <c r="H182" s="36"/>
    </row>
    <row r="183" spans="1:8" ht="12.75" customHeight="1">
      <c r="A183" s="22">
        <v>43132</v>
      </c>
      <c r="B183" s="22"/>
      <c r="C183" s="25">
        <f>ROUND(2.28,5)</f>
        <v>2.28</v>
      </c>
      <c r="D183" s="25">
        <f>F183</f>
        <v>192.75188</v>
      </c>
      <c r="E183" s="25">
        <f>F183</f>
        <v>192.75188</v>
      </c>
      <c r="F183" s="25">
        <f>ROUND(192.75188,5)</f>
        <v>192.75188</v>
      </c>
      <c r="G183" s="24"/>
      <c r="H183" s="36"/>
    </row>
    <row r="184" spans="1:8" ht="12.75" customHeight="1">
      <c r="A184" s="22">
        <v>43223</v>
      </c>
      <c r="B184" s="22"/>
      <c r="C184" s="25">
        <f>ROUND(2.28,5)</f>
        <v>2.28</v>
      </c>
      <c r="D184" s="25">
        <f>F184</f>
        <v>196.55117</v>
      </c>
      <c r="E184" s="25">
        <f>F184</f>
        <v>196.55117</v>
      </c>
      <c r="F184" s="25">
        <f>ROUND(196.55117,5)</f>
        <v>196.55117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5">
        <f>ROUND(2.23,5)</f>
        <v>2.23</v>
      </c>
      <c r="D186" s="25">
        <f>F186</f>
        <v>148.0901</v>
      </c>
      <c r="E186" s="25">
        <f>F186</f>
        <v>148.0901</v>
      </c>
      <c r="F186" s="25">
        <f>ROUND(148.0901,5)</f>
        <v>148.0901</v>
      </c>
      <c r="G186" s="24"/>
      <c r="H186" s="36"/>
    </row>
    <row r="187" spans="1:8" ht="12.75" customHeight="1">
      <c r="A187" s="22">
        <v>42950</v>
      </c>
      <c r="B187" s="22"/>
      <c r="C187" s="25">
        <f>ROUND(2.23,5)</f>
        <v>2.23</v>
      </c>
      <c r="D187" s="25">
        <f>F187</f>
        <v>148.90768</v>
      </c>
      <c r="E187" s="25">
        <f>F187</f>
        <v>148.90768</v>
      </c>
      <c r="F187" s="25">
        <f>ROUND(148.90768,5)</f>
        <v>148.90768</v>
      </c>
      <c r="G187" s="24"/>
      <c r="H187" s="36"/>
    </row>
    <row r="188" spans="1:8" ht="12.75" customHeight="1">
      <c r="A188" s="22">
        <v>43041</v>
      </c>
      <c r="B188" s="22"/>
      <c r="C188" s="25">
        <f>ROUND(2.23,5)</f>
        <v>2.23</v>
      </c>
      <c r="D188" s="25">
        <f>F188</f>
        <v>151.85035</v>
      </c>
      <c r="E188" s="25">
        <f>F188</f>
        <v>151.85035</v>
      </c>
      <c r="F188" s="25">
        <f>ROUND(151.85035,5)</f>
        <v>151.85035</v>
      </c>
      <c r="G188" s="24"/>
      <c r="H188" s="36"/>
    </row>
    <row r="189" spans="1:8" ht="12.75" customHeight="1">
      <c r="A189" s="22">
        <v>43132</v>
      </c>
      <c r="B189" s="22"/>
      <c r="C189" s="25">
        <f>ROUND(2.23,5)</f>
        <v>2.23</v>
      </c>
      <c r="D189" s="25">
        <f>F189</f>
        <v>154.84881</v>
      </c>
      <c r="E189" s="25">
        <f>F189</f>
        <v>154.84881</v>
      </c>
      <c r="F189" s="25">
        <f>ROUND(154.84881,5)</f>
        <v>154.84881</v>
      </c>
      <c r="G189" s="24"/>
      <c r="H189" s="36"/>
    </row>
    <row r="190" spans="1:8" ht="12.75" customHeight="1">
      <c r="A190" s="22">
        <v>43223</v>
      </c>
      <c r="B190" s="22"/>
      <c r="C190" s="25">
        <f>ROUND(2.23,5)</f>
        <v>2.23</v>
      </c>
      <c r="D190" s="25">
        <f>F190</f>
        <v>157.90118</v>
      </c>
      <c r="E190" s="25">
        <f>F190</f>
        <v>157.90118</v>
      </c>
      <c r="F190" s="25">
        <f>ROUND(157.90118,5)</f>
        <v>157.90118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ROUND(9.255,5)</f>
        <v>9.255</v>
      </c>
      <c r="D192" s="25">
        <f>F192</f>
        <v>9.26501</v>
      </c>
      <c r="E192" s="25">
        <f>F192</f>
        <v>9.26501</v>
      </c>
      <c r="F192" s="25">
        <f>ROUND(9.26501,5)</f>
        <v>9.26501</v>
      </c>
      <c r="G192" s="24"/>
      <c r="H192" s="36"/>
    </row>
    <row r="193" spans="1:8" ht="12.75" customHeight="1">
      <c r="A193" s="22">
        <v>42950</v>
      </c>
      <c r="B193" s="22"/>
      <c r="C193" s="25">
        <f>ROUND(9.255,5)</f>
        <v>9.255</v>
      </c>
      <c r="D193" s="25">
        <f>F193</f>
        <v>9.30998</v>
      </c>
      <c r="E193" s="25">
        <f>F193</f>
        <v>9.30998</v>
      </c>
      <c r="F193" s="25">
        <f>ROUND(9.30998,5)</f>
        <v>9.30998</v>
      </c>
      <c r="G193" s="24"/>
      <c r="H193" s="36"/>
    </row>
    <row r="194" spans="1:8" ht="12.75" customHeight="1">
      <c r="A194" s="22">
        <v>43041</v>
      </c>
      <c r="B194" s="22"/>
      <c r="C194" s="25">
        <f>ROUND(9.255,5)</f>
        <v>9.255</v>
      </c>
      <c r="D194" s="25">
        <f>F194</f>
        <v>9.35411</v>
      </c>
      <c r="E194" s="25">
        <f>F194</f>
        <v>9.35411</v>
      </c>
      <c r="F194" s="25">
        <f>ROUND(9.35411,5)</f>
        <v>9.35411</v>
      </c>
      <c r="G194" s="24"/>
      <c r="H194" s="36"/>
    </row>
    <row r="195" spans="1:8" ht="12.75" customHeight="1">
      <c r="A195" s="22">
        <v>43132</v>
      </c>
      <c r="B195" s="22"/>
      <c r="C195" s="25">
        <f>ROUND(9.255,5)</f>
        <v>9.255</v>
      </c>
      <c r="D195" s="25">
        <f>F195</f>
        <v>9.39661</v>
      </c>
      <c r="E195" s="25">
        <f>F195</f>
        <v>9.39661</v>
      </c>
      <c r="F195" s="25">
        <f>ROUND(9.39661,5)</f>
        <v>9.39661</v>
      </c>
      <c r="G195" s="24"/>
      <c r="H195" s="36"/>
    </row>
    <row r="196" spans="1:8" ht="12.75" customHeight="1">
      <c r="A196" s="22">
        <v>43223</v>
      </c>
      <c r="B196" s="22"/>
      <c r="C196" s="25">
        <f>ROUND(9.255,5)</f>
        <v>9.255</v>
      </c>
      <c r="D196" s="25">
        <f>F196</f>
        <v>9.44015</v>
      </c>
      <c r="E196" s="25">
        <f>F196</f>
        <v>9.44015</v>
      </c>
      <c r="F196" s="25">
        <f>ROUND(9.44015,5)</f>
        <v>9.44015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ROUND(9.645,5)</f>
        <v>9.645</v>
      </c>
      <c r="D198" s="25">
        <f>F198</f>
        <v>9.65522</v>
      </c>
      <c r="E198" s="25">
        <f>F198</f>
        <v>9.65522</v>
      </c>
      <c r="F198" s="25">
        <f>ROUND(9.65522,5)</f>
        <v>9.65522</v>
      </c>
      <c r="G198" s="24"/>
      <c r="H198" s="36"/>
    </row>
    <row r="199" spans="1:8" ht="12.75" customHeight="1">
      <c r="A199" s="22">
        <v>42950</v>
      </c>
      <c r="B199" s="22"/>
      <c r="C199" s="25">
        <f>ROUND(9.645,5)</f>
        <v>9.645</v>
      </c>
      <c r="D199" s="25">
        <f>F199</f>
        <v>9.70184</v>
      </c>
      <c r="E199" s="25">
        <f>F199</f>
        <v>9.70184</v>
      </c>
      <c r="F199" s="25">
        <f>ROUND(9.70184,5)</f>
        <v>9.70184</v>
      </c>
      <c r="G199" s="24"/>
      <c r="H199" s="36"/>
    </row>
    <row r="200" spans="1:8" ht="12.75" customHeight="1">
      <c r="A200" s="22">
        <v>43041</v>
      </c>
      <c r="B200" s="22"/>
      <c r="C200" s="25">
        <f>ROUND(9.645,5)</f>
        <v>9.645</v>
      </c>
      <c r="D200" s="25">
        <f>F200</f>
        <v>9.74763</v>
      </c>
      <c r="E200" s="25">
        <f>F200</f>
        <v>9.74763</v>
      </c>
      <c r="F200" s="25">
        <f>ROUND(9.74763,5)</f>
        <v>9.74763</v>
      </c>
      <c r="G200" s="24"/>
      <c r="H200" s="36"/>
    </row>
    <row r="201" spans="1:8" ht="12.75" customHeight="1">
      <c r="A201" s="22">
        <v>43132</v>
      </c>
      <c r="B201" s="22"/>
      <c r="C201" s="25">
        <f>ROUND(9.645,5)</f>
        <v>9.645</v>
      </c>
      <c r="D201" s="25">
        <f>F201</f>
        <v>9.79215</v>
      </c>
      <c r="E201" s="25">
        <f>F201</f>
        <v>9.79215</v>
      </c>
      <c r="F201" s="25">
        <f>ROUND(9.79215,5)</f>
        <v>9.79215</v>
      </c>
      <c r="G201" s="24"/>
      <c r="H201" s="36"/>
    </row>
    <row r="202" spans="1:8" ht="12.75" customHeight="1">
      <c r="A202" s="22">
        <v>43223</v>
      </c>
      <c r="B202" s="22"/>
      <c r="C202" s="25">
        <f>ROUND(9.645,5)</f>
        <v>9.645</v>
      </c>
      <c r="D202" s="25">
        <f>F202</f>
        <v>9.83715</v>
      </c>
      <c r="E202" s="25">
        <f>F202</f>
        <v>9.83715</v>
      </c>
      <c r="F202" s="25">
        <f>ROUND(9.83715,5)</f>
        <v>9.83715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ROUND(9.71,5)</f>
        <v>9.71</v>
      </c>
      <c r="D204" s="25">
        <f>F204</f>
        <v>9.72063</v>
      </c>
      <c r="E204" s="25">
        <f>F204</f>
        <v>9.72063</v>
      </c>
      <c r="F204" s="25">
        <f>ROUND(9.72063,5)</f>
        <v>9.72063</v>
      </c>
      <c r="G204" s="24"/>
      <c r="H204" s="36"/>
    </row>
    <row r="205" spans="1:8" ht="12.75" customHeight="1">
      <c r="A205" s="22">
        <v>42950</v>
      </c>
      <c r="B205" s="22"/>
      <c r="C205" s="25">
        <f>ROUND(9.71,5)</f>
        <v>9.71</v>
      </c>
      <c r="D205" s="25">
        <f>F205</f>
        <v>9.76927</v>
      </c>
      <c r="E205" s="25">
        <f>F205</f>
        <v>9.76927</v>
      </c>
      <c r="F205" s="25">
        <f>ROUND(9.76927,5)</f>
        <v>9.76927</v>
      </c>
      <c r="G205" s="24"/>
      <c r="H205" s="36"/>
    </row>
    <row r="206" spans="1:8" ht="12.75" customHeight="1">
      <c r="A206" s="22">
        <v>43041</v>
      </c>
      <c r="B206" s="22"/>
      <c r="C206" s="25">
        <f>ROUND(9.71,5)</f>
        <v>9.71</v>
      </c>
      <c r="D206" s="25">
        <f>F206</f>
        <v>9.81709</v>
      </c>
      <c r="E206" s="25">
        <f>F206</f>
        <v>9.81709</v>
      </c>
      <c r="F206" s="25">
        <f>ROUND(9.81709,5)</f>
        <v>9.81709</v>
      </c>
      <c r="G206" s="24"/>
      <c r="H206" s="36"/>
    </row>
    <row r="207" spans="1:8" ht="12.75" customHeight="1">
      <c r="A207" s="22">
        <v>43132</v>
      </c>
      <c r="B207" s="22"/>
      <c r="C207" s="25">
        <f>ROUND(9.71,5)</f>
        <v>9.71</v>
      </c>
      <c r="D207" s="25">
        <f>F207</f>
        <v>9.86374</v>
      </c>
      <c r="E207" s="25">
        <f>F207</f>
        <v>9.86374</v>
      </c>
      <c r="F207" s="25">
        <f>ROUND(9.86374,5)</f>
        <v>9.86374</v>
      </c>
      <c r="G207" s="24"/>
      <c r="H207" s="36"/>
    </row>
    <row r="208" spans="1:8" ht="12.75" customHeight="1">
      <c r="A208" s="22">
        <v>43223</v>
      </c>
      <c r="B208" s="22"/>
      <c r="C208" s="25">
        <f>ROUND(9.71,5)</f>
        <v>9.71</v>
      </c>
      <c r="D208" s="25">
        <f>F208</f>
        <v>9.91087</v>
      </c>
      <c r="E208" s="25">
        <f>F208</f>
        <v>9.91087</v>
      </c>
      <c r="F208" s="25">
        <f>ROUND(9.91087,5)</f>
        <v>9.91087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42857</v>
      </c>
      <c r="B210" s="22"/>
      <c r="C210" s="26">
        <f>ROUND(1.9710787019552,4)</f>
        <v>1.9711</v>
      </c>
      <c r="D210" s="26">
        <f>F210</f>
        <v>1.9538</v>
      </c>
      <c r="E210" s="26">
        <f>F210</f>
        <v>1.9538</v>
      </c>
      <c r="F210" s="26">
        <f>ROUND(1.9538,4)</f>
        <v>1.9538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42838</v>
      </c>
      <c r="B212" s="22"/>
      <c r="C212" s="26">
        <f>ROUND(14.270075625,4)</f>
        <v>14.2701</v>
      </c>
      <c r="D212" s="26">
        <f>F212</f>
        <v>14.31</v>
      </c>
      <c r="E212" s="26">
        <f>F212</f>
        <v>14.31</v>
      </c>
      <c r="F212" s="26">
        <f>ROUND(14.31,4)</f>
        <v>14.31</v>
      </c>
      <c r="G212" s="24"/>
      <c r="H212" s="36"/>
    </row>
    <row r="213" spans="1:8" ht="12.75" customHeight="1">
      <c r="A213" s="22">
        <v>42853</v>
      </c>
      <c r="B213" s="22"/>
      <c r="C213" s="26">
        <f>ROUND(14.270075625,4)</f>
        <v>14.2701</v>
      </c>
      <c r="D213" s="26">
        <f>F213</f>
        <v>14.2797</v>
      </c>
      <c r="E213" s="26">
        <f>F213</f>
        <v>14.2797</v>
      </c>
      <c r="F213" s="26">
        <f>ROUND(14.2797,4)</f>
        <v>14.2797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42838</v>
      </c>
      <c r="B215" s="22"/>
      <c r="C215" s="26">
        <f>ROUND(16.811901375,4)</f>
        <v>16.8119</v>
      </c>
      <c r="D215" s="26">
        <f>F215</f>
        <v>16.8656</v>
      </c>
      <c r="E215" s="26">
        <f>F215</f>
        <v>16.8656</v>
      </c>
      <c r="F215" s="26">
        <f>ROUND(16.8656,4)</f>
        <v>16.8656</v>
      </c>
      <c r="G215" s="24"/>
      <c r="H215" s="36"/>
    </row>
    <row r="216" spans="1:8" ht="12.75" customHeight="1">
      <c r="A216" s="22">
        <v>42849</v>
      </c>
      <c r="B216" s="22"/>
      <c r="C216" s="26">
        <f>ROUND(16.811901375,4)</f>
        <v>16.8119</v>
      </c>
      <c r="D216" s="26">
        <f>F216</f>
        <v>16.8247</v>
      </c>
      <c r="E216" s="26">
        <f>F216</f>
        <v>16.8247</v>
      </c>
      <c r="F216" s="26">
        <f>ROUND(16.8247,4)</f>
        <v>16.8247</v>
      </c>
      <c r="G216" s="24"/>
      <c r="H216" s="36"/>
    </row>
    <row r="217" spans="1:8" ht="12.75" customHeight="1">
      <c r="A217" s="22">
        <v>42850</v>
      </c>
      <c r="B217" s="22"/>
      <c r="C217" s="26">
        <f>ROUND(16.811901375,4)</f>
        <v>16.8119</v>
      </c>
      <c r="D217" s="26">
        <f>F217</f>
        <v>16.8381</v>
      </c>
      <c r="E217" s="26">
        <f>F217</f>
        <v>16.8381</v>
      </c>
      <c r="F217" s="26">
        <f>ROUND(16.8381,4)</f>
        <v>16.8381</v>
      </c>
      <c r="G217" s="24"/>
      <c r="H217" s="36"/>
    </row>
    <row r="218" spans="1:8" ht="12.75" customHeight="1">
      <c r="A218" s="22">
        <v>42853</v>
      </c>
      <c r="B218" s="22"/>
      <c r="C218" s="26">
        <f>ROUND(16.811901375,4)</f>
        <v>16.8119</v>
      </c>
      <c r="D218" s="26">
        <f>F218</f>
        <v>16.8473</v>
      </c>
      <c r="E218" s="26">
        <f>F218</f>
        <v>16.8473</v>
      </c>
      <c r="F218" s="26">
        <f>ROUND(16.8473,4)</f>
        <v>16.8473</v>
      </c>
      <c r="G218" s="24"/>
      <c r="H218" s="36"/>
    </row>
    <row r="219" spans="1:8" ht="12.75" customHeight="1">
      <c r="A219" s="22">
        <v>42886</v>
      </c>
      <c r="B219" s="22"/>
      <c r="C219" s="26">
        <f>ROUND(16.811901375,4)</f>
        <v>16.8119</v>
      </c>
      <c r="D219" s="26">
        <f>F219</f>
        <v>16.9525</v>
      </c>
      <c r="E219" s="26">
        <f>F219</f>
        <v>16.9525</v>
      </c>
      <c r="F219" s="26">
        <f>ROUND(16.9525,4)</f>
        <v>16.9525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42838</v>
      </c>
      <c r="B221" s="22"/>
      <c r="C221" s="26">
        <f>ROUND(13.4275,4)</f>
        <v>13.4275</v>
      </c>
      <c r="D221" s="26">
        <f>F221</f>
        <v>13.4753</v>
      </c>
      <c r="E221" s="26">
        <f>F221</f>
        <v>13.4753</v>
      </c>
      <c r="F221" s="26">
        <f>ROUND(13.4753,4)</f>
        <v>13.4753</v>
      </c>
      <c r="G221" s="24"/>
      <c r="H221" s="36"/>
    </row>
    <row r="222" spans="1:8" ht="12.75" customHeight="1">
      <c r="A222" s="22">
        <v>42843</v>
      </c>
      <c r="B222" s="22"/>
      <c r="C222" s="26">
        <f>ROUND(13.4275,4)</f>
        <v>13.4275</v>
      </c>
      <c r="D222" s="26">
        <f>F222</f>
        <v>13.4298</v>
      </c>
      <c r="E222" s="26">
        <f>F222</f>
        <v>13.4298</v>
      </c>
      <c r="F222" s="26">
        <f>ROUND(13.4298,4)</f>
        <v>13.4298</v>
      </c>
      <c r="G222" s="24"/>
      <c r="H222" s="36"/>
    </row>
    <row r="223" spans="1:8" ht="12.75" customHeight="1">
      <c r="A223" s="22">
        <v>42844</v>
      </c>
      <c r="B223" s="22"/>
      <c r="C223" s="26">
        <f>ROUND(13.4275,4)</f>
        <v>13.4275</v>
      </c>
      <c r="D223" s="26">
        <f>F223</f>
        <v>13.4298</v>
      </c>
      <c r="E223" s="26">
        <f>F223</f>
        <v>13.4298</v>
      </c>
      <c r="F223" s="26">
        <f>ROUND(13.4298,4)</f>
        <v>13.4298</v>
      </c>
      <c r="G223" s="24"/>
      <c r="H223" s="36"/>
    </row>
    <row r="224" spans="1:8" ht="12.75" customHeight="1">
      <c r="A224" s="22">
        <v>42845</v>
      </c>
      <c r="B224" s="22"/>
      <c r="C224" s="26">
        <f>ROUND(13.4275,4)</f>
        <v>13.4275</v>
      </c>
      <c r="D224" s="26">
        <f>F224</f>
        <v>13.4325</v>
      </c>
      <c r="E224" s="26">
        <f>F224</f>
        <v>13.4325</v>
      </c>
      <c r="F224" s="26">
        <f>ROUND(13.4325,4)</f>
        <v>13.4325</v>
      </c>
      <c r="G224" s="24"/>
      <c r="H224" s="36"/>
    </row>
    <row r="225" spans="1:8" ht="12.75" customHeight="1">
      <c r="A225" s="22">
        <v>42846</v>
      </c>
      <c r="B225" s="22"/>
      <c r="C225" s="26">
        <f>ROUND(13.4275,4)</f>
        <v>13.4275</v>
      </c>
      <c r="D225" s="26">
        <f>F225</f>
        <v>13.4352</v>
      </c>
      <c r="E225" s="26">
        <f>F225</f>
        <v>13.4352</v>
      </c>
      <c r="F225" s="26">
        <f>ROUND(13.4352,4)</f>
        <v>13.4352</v>
      </c>
      <c r="G225" s="24"/>
      <c r="H225" s="36"/>
    </row>
    <row r="226" spans="1:8" ht="12.75" customHeight="1">
      <c r="A226" s="22">
        <v>42849</v>
      </c>
      <c r="B226" s="22"/>
      <c r="C226" s="26">
        <f>ROUND(13.4275,4)</f>
        <v>13.4275</v>
      </c>
      <c r="D226" s="26">
        <f>F226</f>
        <v>13.4434</v>
      </c>
      <c r="E226" s="26">
        <f>F226</f>
        <v>13.4434</v>
      </c>
      <c r="F226" s="26">
        <f>ROUND(13.4434,4)</f>
        <v>13.4434</v>
      </c>
      <c r="G226" s="24"/>
      <c r="H226" s="36"/>
    </row>
    <row r="227" spans="1:8" ht="12.75" customHeight="1">
      <c r="A227" s="22">
        <v>42850</v>
      </c>
      <c r="B227" s="22"/>
      <c r="C227" s="26">
        <f>ROUND(13.4275,4)</f>
        <v>13.4275</v>
      </c>
      <c r="D227" s="26">
        <f>F227</f>
        <v>13.4455</v>
      </c>
      <c r="E227" s="26">
        <f>F227</f>
        <v>13.4455</v>
      </c>
      <c r="F227" s="26">
        <f>ROUND(13.4455,4)</f>
        <v>13.4455</v>
      </c>
      <c r="G227" s="24"/>
      <c r="H227" s="36"/>
    </row>
    <row r="228" spans="1:8" ht="12.75" customHeight="1">
      <c r="A228" s="22">
        <v>42853</v>
      </c>
      <c r="B228" s="22"/>
      <c r="C228" s="26">
        <f>ROUND(13.4275,4)</f>
        <v>13.4275</v>
      </c>
      <c r="D228" s="26">
        <f>F228</f>
        <v>13.4519</v>
      </c>
      <c r="E228" s="26">
        <f>F228</f>
        <v>13.4519</v>
      </c>
      <c r="F228" s="26">
        <f>ROUND(13.4519,4)</f>
        <v>13.4519</v>
      </c>
      <c r="G228" s="24"/>
      <c r="H228" s="36"/>
    </row>
    <row r="229" spans="1:8" ht="12.75" customHeight="1">
      <c r="A229" s="22">
        <v>42857</v>
      </c>
      <c r="B229" s="22"/>
      <c r="C229" s="26">
        <f>ROUND(13.4275,4)</f>
        <v>13.4275</v>
      </c>
      <c r="D229" s="26">
        <f>F229</f>
        <v>13.4604</v>
      </c>
      <c r="E229" s="26">
        <f>F229</f>
        <v>13.4604</v>
      </c>
      <c r="F229" s="26">
        <f>ROUND(13.4604,4)</f>
        <v>13.4604</v>
      </c>
      <c r="G229" s="24"/>
      <c r="H229" s="36"/>
    </row>
    <row r="230" spans="1:8" ht="12.75" customHeight="1">
      <c r="A230" s="22">
        <v>42859</v>
      </c>
      <c r="B230" s="22"/>
      <c r="C230" s="26">
        <f>ROUND(13.4275,4)</f>
        <v>13.4275</v>
      </c>
      <c r="D230" s="26">
        <f>F230</f>
        <v>13.4647</v>
      </c>
      <c r="E230" s="26">
        <f>F230</f>
        <v>13.4647</v>
      </c>
      <c r="F230" s="26">
        <f>ROUND(13.4647,4)</f>
        <v>13.4647</v>
      </c>
      <c r="G230" s="24"/>
      <c r="H230" s="36"/>
    </row>
    <row r="231" spans="1:8" ht="12.75" customHeight="1">
      <c r="A231" s="22">
        <v>42866</v>
      </c>
      <c r="B231" s="22"/>
      <c r="C231" s="26">
        <f>ROUND(13.4275,4)</f>
        <v>13.4275</v>
      </c>
      <c r="D231" s="26">
        <f>F231</f>
        <v>13.4796</v>
      </c>
      <c r="E231" s="26">
        <f>F231</f>
        <v>13.4796</v>
      </c>
      <c r="F231" s="26">
        <f>ROUND(13.4796,4)</f>
        <v>13.4796</v>
      </c>
      <c r="G231" s="24"/>
      <c r="H231" s="36"/>
    </row>
    <row r="232" spans="1:8" ht="12.75" customHeight="1">
      <c r="A232" s="22">
        <v>42867</v>
      </c>
      <c r="B232" s="22"/>
      <c r="C232" s="26">
        <f>ROUND(13.4275,4)</f>
        <v>13.4275</v>
      </c>
      <c r="D232" s="26">
        <f>F232</f>
        <v>13.4818</v>
      </c>
      <c r="E232" s="26">
        <f>F232</f>
        <v>13.4818</v>
      </c>
      <c r="F232" s="26">
        <f>ROUND(13.4818,4)</f>
        <v>13.4818</v>
      </c>
      <c r="G232" s="24"/>
      <c r="H232" s="36"/>
    </row>
    <row r="233" spans="1:8" ht="12.75" customHeight="1">
      <c r="A233" s="22">
        <v>42870</v>
      </c>
      <c r="B233" s="22"/>
      <c r="C233" s="26">
        <f>ROUND(13.4275,4)</f>
        <v>13.4275</v>
      </c>
      <c r="D233" s="26">
        <f>F233</f>
        <v>13.4882</v>
      </c>
      <c r="E233" s="26">
        <f>F233</f>
        <v>13.4882</v>
      </c>
      <c r="F233" s="26">
        <f>ROUND(13.4882,4)</f>
        <v>13.4882</v>
      </c>
      <c r="G233" s="24"/>
      <c r="H233" s="36"/>
    </row>
    <row r="234" spans="1:8" ht="12.75" customHeight="1">
      <c r="A234" s="22">
        <v>42874</v>
      </c>
      <c r="B234" s="22"/>
      <c r="C234" s="26">
        <f>ROUND(13.4275,4)</f>
        <v>13.4275</v>
      </c>
      <c r="D234" s="26">
        <f>F234</f>
        <v>13.4967</v>
      </c>
      <c r="E234" s="26">
        <f>F234</f>
        <v>13.4967</v>
      </c>
      <c r="F234" s="26">
        <f>ROUND(13.4967,4)</f>
        <v>13.4967</v>
      </c>
      <c r="G234" s="24"/>
      <c r="H234" s="36"/>
    </row>
    <row r="235" spans="1:8" ht="12.75" customHeight="1">
      <c r="A235" s="22">
        <v>42881</v>
      </c>
      <c r="B235" s="22"/>
      <c r="C235" s="26">
        <f>ROUND(13.4275,4)</f>
        <v>13.4275</v>
      </c>
      <c r="D235" s="26">
        <f>F235</f>
        <v>13.5131</v>
      </c>
      <c r="E235" s="26">
        <f>F235</f>
        <v>13.5131</v>
      </c>
      <c r="F235" s="26">
        <f>ROUND(13.5131,4)</f>
        <v>13.5131</v>
      </c>
      <c r="G235" s="24"/>
      <c r="H235" s="36"/>
    </row>
    <row r="236" spans="1:8" ht="12.75" customHeight="1">
      <c r="A236" s="22">
        <v>42886</v>
      </c>
      <c r="B236" s="22"/>
      <c r="C236" s="26">
        <f>ROUND(13.4275,4)</f>
        <v>13.4275</v>
      </c>
      <c r="D236" s="26">
        <f>F236</f>
        <v>13.5248</v>
      </c>
      <c r="E236" s="26">
        <f>F236</f>
        <v>13.5248</v>
      </c>
      <c r="F236" s="26">
        <f>ROUND(13.5248,4)</f>
        <v>13.5248</v>
      </c>
      <c r="G236" s="24"/>
      <c r="H236" s="36"/>
    </row>
    <row r="237" spans="1:8" ht="12.75" customHeight="1">
      <c r="A237" s="22">
        <v>42914</v>
      </c>
      <c r="B237" s="22"/>
      <c r="C237" s="26">
        <f>ROUND(13.4275,4)</f>
        <v>13.4275</v>
      </c>
      <c r="D237" s="26">
        <f>F237</f>
        <v>13.5903</v>
      </c>
      <c r="E237" s="26">
        <f>F237</f>
        <v>13.5903</v>
      </c>
      <c r="F237" s="26">
        <f>ROUND(13.5903,4)</f>
        <v>13.5903</v>
      </c>
      <c r="G237" s="24"/>
      <c r="H237" s="36"/>
    </row>
    <row r="238" spans="1:8" ht="12.75" customHeight="1">
      <c r="A238" s="22">
        <v>42916</v>
      </c>
      <c r="B238" s="22"/>
      <c r="C238" s="26">
        <f>ROUND(13.4275,4)</f>
        <v>13.4275</v>
      </c>
      <c r="D238" s="26">
        <f>F238</f>
        <v>13.595</v>
      </c>
      <c r="E238" s="26">
        <f>F238</f>
        <v>13.595</v>
      </c>
      <c r="F238" s="26">
        <f>ROUND(13.595,4)</f>
        <v>13.595</v>
      </c>
      <c r="G238" s="24"/>
      <c r="H238" s="36"/>
    </row>
    <row r="239" spans="1:8" ht="12.75" customHeight="1">
      <c r="A239" s="22">
        <v>42921</v>
      </c>
      <c r="B239" s="22"/>
      <c r="C239" s="26">
        <f>ROUND(13.4275,4)</f>
        <v>13.4275</v>
      </c>
      <c r="D239" s="26">
        <f>F239</f>
        <v>13.6066</v>
      </c>
      <c r="E239" s="26">
        <f>F239</f>
        <v>13.6066</v>
      </c>
      <c r="F239" s="26">
        <f>ROUND(13.6066,4)</f>
        <v>13.6066</v>
      </c>
      <c r="G239" s="24"/>
      <c r="H239" s="36"/>
    </row>
    <row r="240" spans="1:8" ht="12.75" customHeight="1">
      <c r="A240" s="22">
        <v>42926</v>
      </c>
      <c r="B240" s="22"/>
      <c r="C240" s="26">
        <f>ROUND(13.4275,4)</f>
        <v>13.4275</v>
      </c>
      <c r="D240" s="26">
        <f>F240</f>
        <v>13.6183</v>
      </c>
      <c r="E240" s="26">
        <f>F240</f>
        <v>13.6183</v>
      </c>
      <c r="F240" s="26">
        <f>ROUND(13.6183,4)</f>
        <v>13.6183</v>
      </c>
      <c r="G240" s="24"/>
      <c r="H240" s="36"/>
    </row>
    <row r="241" spans="1:8" ht="12.75" customHeight="1">
      <c r="A241" s="22">
        <v>42928</v>
      </c>
      <c r="B241" s="22"/>
      <c r="C241" s="26">
        <f>ROUND(13.4275,4)</f>
        <v>13.4275</v>
      </c>
      <c r="D241" s="26">
        <f>F241</f>
        <v>13.623</v>
      </c>
      <c r="E241" s="26">
        <f>F241</f>
        <v>13.623</v>
      </c>
      <c r="F241" s="26">
        <f>ROUND(13.623,4)</f>
        <v>13.623</v>
      </c>
      <c r="G241" s="24"/>
      <c r="H241" s="36"/>
    </row>
    <row r="242" spans="1:8" ht="12.75" customHeight="1">
      <c r="A242" s="22">
        <v>42933</v>
      </c>
      <c r="B242" s="22"/>
      <c r="C242" s="26">
        <f>ROUND(13.4275,4)</f>
        <v>13.4275</v>
      </c>
      <c r="D242" s="26">
        <f>F242</f>
        <v>13.6346</v>
      </c>
      <c r="E242" s="26">
        <f>F242</f>
        <v>13.6346</v>
      </c>
      <c r="F242" s="26">
        <f>ROUND(13.6346,4)</f>
        <v>13.6346</v>
      </c>
      <c r="G242" s="24"/>
      <c r="H242" s="36"/>
    </row>
    <row r="243" spans="1:8" ht="12.75" customHeight="1">
      <c r="A243" s="22">
        <v>42937</v>
      </c>
      <c r="B243" s="22"/>
      <c r="C243" s="26">
        <f>ROUND(13.4275,4)</f>
        <v>13.4275</v>
      </c>
      <c r="D243" s="26">
        <f>F243</f>
        <v>13.644</v>
      </c>
      <c r="E243" s="26">
        <f>F243</f>
        <v>13.644</v>
      </c>
      <c r="F243" s="26">
        <f>ROUND(13.644,4)</f>
        <v>13.644</v>
      </c>
      <c r="G243" s="24"/>
      <c r="H243" s="36"/>
    </row>
    <row r="244" spans="1:8" ht="12.75" customHeight="1">
      <c r="A244" s="22">
        <v>42941</v>
      </c>
      <c r="B244" s="22"/>
      <c r="C244" s="26">
        <f>ROUND(13.4275,4)</f>
        <v>13.4275</v>
      </c>
      <c r="D244" s="26">
        <f>F244</f>
        <v>13.6533</v>
      </c>
      <c r="E244" s="26">
        <f>F244</f>
        <v>13.6533</v>
      </c>
      <c r="F244" s="26">
        <f>ROUND(13.6533,4)</f>
        <v>13.6533</v>
      </c>
      <c r="G244" s="24"/>
      <c r="H244" s="36"/>
    </row>
    <row r="245" spans="1:8" ht="12.75" customHeight="1">
      <c r="A245" s="22">
        <v>42943</v>
      </c>
      <c r="B245" s="22"/>
      <c r="C245" s="26">
        <f>ROUND(13.4275,4)</f>
        <v>13.4275</v>
      </c>
      <c r="D245" s="26">
        <f>F245</f>
        <v>13.6579</v>
      </c>
      <c r="E245" s="26">
        <f>F245</f>
        <v>13.6579</v>
      </c>
      <c r="F245" s="26">
        <f>ROUND(13.6579,4)</f>
        <v>13.6579</v>
      </c>
      <c r="G245" s="24"/>
      <c r="H245" s="36"/>
    </row>
    <row r="246" spans="1:8" ht="12.75" customHeight="1">
      <c r="A246" s="22">
        <v>42947</v>
      </c>
      <c r="B246" s="22"/>
      <c r="C246" s="26">
        <f>ROUND(13.4275,4)</f>
        <v>13.4275</v>
      </c>
      <c r="D246" s="26">
        <f>F246</f>
        <v>13.6672</v>
      </c>
      <c r="E246" s="26">
        <f>F246</f>
        <v>13.6672</v>
      </c>
      <c r="F246" s="26">
        <f>ROUND(13.6672,4)</f>
        <v>13.6672</v>
      </c>
      <c r="G246" s="24"/>
      <c r="H246" s="36"/>
    </row>
    <row r="247" spans="1:8" ht="12.75" customHeight="1">
      <c r="A247" s="22">
        <v>42958</v>
      </c>
      <c r="B247" s="22"/>
      <c r="C247" s="26">
        <f>ROUND(13.4275,4)</f>
        <v>13.4275</v>
      </c>
      <c r="D247" s="26">
        <f>F247</f>
        <v>13.6928</v>
      </c>
      <c r="E247" s="26">
        <f>F247</f>
        <v>13.6928</v>
      </c>
      <c r="F247" s="26">
        <f>ROUND(13.6928,4)</f>
        <v>13.6928</v>
      </c>
      <c r="G247" s="24"/>
      <c r="H247" s="36"/>
    </row>
    <row r="248" spans="1:8" ht="12.75" customHeight="1">
      <c r="A248" s="22">
        <v>42976</v>
      </c>
      <c r="B248" s="22"/>
      <c r="C248" s="26">
        <f>ROUND(13.4275,4)</f>
        <v>13.4275</v>
      </c>
      <c r="D248" s="26">
        <f>F248</f>
        <v>13.7346</v>
      </c>
      <c r="E248" s="26">
        <f>F248</f>
        <v>13.7346</v>
      </c>
      <c r="F248" s="26">
        <f>ROUND(13.7346,4)</f>
        <v>13.7346</v>
      </c>
      <c r="G248" s="24"/>
      <c r="H248" s="36"/>
    </row>
    <row r="249" spans="1:8" ht="12.75" customHeight="1">
      <c r="A249" s="22">
        <v>43005</v>
      </c>
      <c r="B249" s="22"/>
      <c r="C249" s="26">
        <f>ROUND(13.4275,4)</f>
        <v>13.4275</v>
      </c>
      <c r="D249" s="26">
        <f>F249</f>
        <v>13.802</v>
      </c>
      <c r="E249" s="26">
        <f>F249</f>
        <v>13.802</v>
      </c>
      <c r="F249" s="26">
        <f>ROUND(13.802,4)</f>
        <v>13.802</v>
      </c>
      <c r="G249" s="24"/>
      <c r="H249" s="36"/>
    </row>
    <row r="250" spans="1:8" ht="12.75" customHeight="1">
      <c r="A250" s="22">
        <v>43006</v>
      </c>
      <c r="B250" s="22"/>
      <c r="C250" s="26">
        <f>ROUND(13.4275,4)</f>
        <v>13.4275</v>
      </c>
      <c r="D250" s="26">
        <f>F250</f>
        <v>13.8043</v>
      </c>
      <c r="E250" s="26">
        <f>F250</f>
        <v>13.8043</v>
      </c>
      <c r="F250" s="26">
        <f>ROUND(13.8043,4)</f>
        <v>13.8043</v>
      </c>
      <c r="G250" s="24"/>
      <c r="H250" s="36"/>
    </row>
    <row r="251" spans="1:8" ht="12.75" customHeight="1">
      <c r="A251" s="22">
        <v>43031</v>
      </c>
      <c r="B251" s="22"/>
      <c r="C251" s="26">
        <f>ROUND(13.4275,4)</f>
        <v>13.4275</v>
      </c>
      <c r="D251" s="26">
        <f>F251</f>
        <v>13.8625</v>
      </c>
      <c r="E251" s="26">
        <f>F251</f>
        <v>13.8625</v>
      </c>
      <c r="F251" s="26">
        <f>ROUND(13.8625,4)</f>
        <v>13.8625</v>
      </c>
      <c r="G251" s="24"/>
      <c r="H251" s="36"/>
    </row>
    <row r="252" spans="1:8" ht="12.75" customHeight="1">
      <c r="A252" s="22">
        <v>43035</v>
      </c>
      <c r="B252" s="22"/>
      <c r="C252" s="26">
        <f>ROUND(13.4275,4)</f>
        <v>13.4275</v>
      </c>
      <c r="D252" s="26">
        <f>F252</f>
        <v>13.8717</v>
      </c>
      <c r="E252" s="26">
        <f>F252</f>
        <v>13.8717</v>
      </c>
      <c r="F252" s="26">
        <f>ROUND(13.8717,4)</f>
        <v>13.8717</v>
      </c>
      <c r="G252" s="24"/>
      <c r="H252" s="36"/>
    </row>
    <row r="253" spans="1:8" ht="12.75" customHeight="1">
      <c r="A253" s="22">
        <v>43052</v>
      </c>
      <c r="B253" s="22"/>
      <c r="C253" s="26">
        <f>ROUND(13.4275,4)</f>
        <v>13.4275</v>
      </c>
      <c r="D253" s="26">
        <f>F253</f>
        <v>13.9112</v>
      </c>
      <c r="E253" s="26">
        <f>F253</f>
        <v>13.9112</v>
      </c>
      <c r="F253" s="26">
        <f>ROUND(13.9112,4)</f>
        <v>13.9112</v>
      </c>
      <c r="G253" s="24"/>
      <c r="H253" s="36"/>
    </row>
    <row r="254" spans="1:8" ht="12.75" customHeight="1">
      <c r="A254" s="22">
        <v>43067</v>
      </c>
      <c r="B254" s="22"/>
      <c r="C254" s="26">
        <f>ROUND(13.4275,4)</f>
        <v>13.4275</v>
      </c>
      <c r="D254" s="26">
        <f>F254</f>
        <v>13.9461</v>
      </c>
      <c r="E254" s="26">
        <f>F254</f>
        <v>13.9461</v>
      </c>
      <c r="F254" s="26">
        <f>ROUND(13.9461,4)</f>
        <v>13.9461</v>
      </c>
      <c r="G254" s="24"/>
      <c r="H254" s="36"/>
    </row>
    <row r="255" spans="1:8" ht="12.75" customHeight="1">
      <c r="A255" s="22">
        <v>43091</v>
      </c>
      <c r="B255" s="22"/>
      <c r="C255" s="26">
        <f>ROUND(13.4275,4)</f>
        <v>13.4275</v>
      </c>
      <c r="D255" s="26">
        <f>F255</f>
        <v>14.0018</v>
      </c>
      <c r="E255" s="26">
        <f>F255</f>
        <v>14.0018</v>
      </c>
      <c r="F255" s="26">
        <f>ROUND(14.0018,4)</f>
        <v>14.0018</v>
      </c>
      <c r="G255" s="24"/>
      <c r="H255" s="36"/>
    </row>
    <row r="256" spans="1:8" ht="12.75" customHeight="1">
      <c r="A256" s="22">
        <v>43144</v>
      </c>
      <c r="B256" s="22"/>
      <c r="C256" s="26">
        <f>ROUND(13.4275,4)</f>
        <v>13.4275</v>
      </c>
      <c r="D256" s="26">
        <f>F256</f>
        <v>14.1249</v>
      </c>
      <c r="E256" s="26">
        <f>F256</f>
        <v>14.1249</v>
      </c>
      <c r="F256" s="26">
        <f>ROUND(14.1249,4)</f>
        <v>14.1249</v>
      </c>
      <c r="G256" s="24"/>
      <c r="H256" s="36"/>
    </row>
    <row r="257" spans="1:8" ht="12.75" customHeight="1">
      <c r="A257" s="22">
        <v>43146</v>
      </c>
      <c r="B257" s="22"/>
      <c r="C257" s="26">
        <f>ROUND(13.4275,4)</f>
        <v>13.4275</v>
      </c>
      <c r="D257" s="26">
        <f>F257</f>
        <v>14.1295</v>
      </c>
      <c r="E257" s="26">
        <f>F257</f>
        <v>14.1295</v>
      </c>
      <c r="F257" s="26">
        <f>ROUND(14.1295,4)</f>
        <v>14.1295</v>
      </c>
      <c r="G257" s="24"/>
      <c r="H257" s="36"/>
    </row>
    <row r="258" spans="1:8" ht="12.75" customHeight="1">
      <c r="A258" s="22">
        <v>43215</v>
      </c>
      <c r="B258" s="22"/>
      <c r="C258" s="26">
        <f>ROUND(13.4275,4)</f>
        <v>13.4275</v>
      </c>
      <c r="D258" s="26">
        <f>F258</f>
        <v>14.2907</v>
      </c>
      <c r="E258" s="26">
        <f>F258</f>
        <v>14.2907</v>
      </c>
      <c r="F258" s="26">
        <f>ROUND(14.2907,4)</f>
        <v>14.2907</v>
      </c>
      <c r="G258" s="24"/>
      <c r="H258" s="36"/>
    </row>
    <row r="259" spans="1:8" ht="12.75" customHeight="1">
      <c r="A259" s="22">
        <v>43231</v>
      </c>
      <c r="B259" s="22"/>
      <c r="C259" s="26">
        <f>ROUND(13.4275,4)</f>
        <v>13.4275</v>
      </c>
      <c r="D259" s="26">
        <f>F259</f>
        <v>14.3307</v>
      </c>
      <c r="E259" s="26">
        <f>F259</f>
        <v>14.3307</v>
      </c>
      <c r="F259" s="26">
        <f>ROUND(14.3307,4)</f>
        <v>14.3307</v>
      </c>
      <c r="G259" s="24"/>
      <c r="H259" s="36"/>
    </row>
    <row r="260" spans="1:8" ht="12.75" customHeight="1">
      <c r="A260" s="22">
        <v>43235</v>
      </c>
      <c r="B260" s="22"/>
      <c r="C260" s="26">
        <f>ROUND(13.4275,4)</f>
        <v>13.4275</v>
      </c>
      <c r="D260" s="26">
        <f>F260</f>
        <v>14.3407</v>
      </c>
      <c r="E260" s="26">
        <f>F260</f>
        <v>14.3407</v>
      </c>
      <c r="F260" s="26">
        <f>ROUND(14.3407,4)</f>
        <v>14.3407</v>
      </c>
      <c r="G260" s="24"/>
      <c r="H260" s="36"/>
    </row>
    <row r="261" spans="1:8" ht="12.75" customHeight="1">
      <c r="A261" s="22">
        <v>43325</v>
      </c>
      <c r="B261" s="22"/>
      <c r="C261" s="26">
        <f>ROUND(13.4275,4)</f>
        <v>13.4275</v>
      </c>
      <c r="D261" s="26">
        <f>F261</f>
        <v>14.5655</v>
      </c>
      <c r="E261" s="26">
        <f>F261</f>
        <v>14.5655</v>
      </c>
      <c r="F261" s="26">
        <f>ROUND(14.5655,4)</f>
        <v>14.5655</v>
      </c>
      <c r="G261" s="24"/>
      <c r="H261" s="36"/>
    </row>
    <row r="262" spans="1:8" ht="12.75" customHeight="1">
      <c r="A262" s="22">
        <v>43417</v>
      </c>
      <c r="B262" s="22"/>
      <c r="C262" s="26">
        <f>ROUND(13.4275,4)</f>
        <v>13.4275</v>
      </c>
      <c r="D262" s="26">
        <f>F262</f>
        <v>14.7953</v>
      </c>
      <c r="E262" s="26">
        <f>F262</f>
        <v>14.7953</v>
      </c>
      <c r="F262" s="26">
        <f>ROUND(14.7953,4)</f>
        <v>14.7953</v>
      </c>
      <c r="G262" s="24"/>
      <c r="H262" s="36"/>
    </row>
    <row r="263" spans="1:8" ht="12.75" customHeight="1">
      <c r="A263" s="22">
        <v>43509</v>
      </c>
      <c r="B263" s="22"/>
      <c r="C263" s="26">
        <f>ROUND(13.4275,4)</f>
        <v>13.4275</v>
      </c>
      <c r="D263" s="26">
        <f>F263</f>
        <v>15.0251</v>
      </c>
      <c r="E263" s="26">
        <f>F263</f>
        <v>15.0251</v>
      </c>
      <c r="F263" s="26">
        <f>ROUND(15.0251,4)</f>
        <v>15.0251</v>
      </c>
      <c r="G263" s="24"/>
      <c r="H263" s="36"/>
    </row>
    <row r="264" spans="1:8" ht="12.75" customHeight="1">
      <c r="A264" s="22" t="s">
        <v>62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6">
        <f>ROUND(1.06275,4)</f>
        <v>1.0628</v>
      </c>
      <c r="D265" s="26">
        <f>F265</f>
        <v>1.0658</v>
      </c>
      <c r="E265" s="26">
        <f>F265</f>
        <v>1.0658</v>
      </c>
      <c r="F265" s="26">
        <f>ROUND(1.0658,4)</f>
        <v>1.0658</v>
      </c>
      <c r="G265" s="24"/>
      <c r="H265" s="36"/>
    </row>
    <row r="266" spans="1:8" ht="12.75" customHeight="1">
      <c r="A266" s="22">
        <v>42996</v>
      </c>
      <c r="B266" s="22"/>
      <c r="C266" s="26">
        <f>ROUND(1.06275,4)</f>
        <v>1.0628</v>
      </c>
      <c r="D266" s="26">
        <f>F266</f>
        <v>1.071</v>
      </c>
      <c r="E266" s="26">
        <f>F266</f>
        <v>1.071</v>
      </c>
      <c r="F266" s="26">
        <f>ROUND(1.071,4)</f>
        <v>1.071</v>
      </c>
      <c r="G266" s="24"/>
      <c r="H266" s="36"/>
    </row>
    <row r="267" spans="1:8" ht="12.75" customHeight="1">
      <c r="A267" s="22">
        <v>43087</v>
      </c>
      <c r="B267" s="22"/>
      <c r="C267" s="26">
        <f>ROUND(1.06275,4)</f>
        <v>1.0628</v>
      </c>
      <c r="D267" s="26">
        <f>F267</f>
        <v>1.0765</v>
      </c>
      <c r="E267" s="26">
        <f>F267</f>
        <v>1.0765</v>
      </c>
      <c r="F267" s="26">
        <f>ROUND(1.0765,4)</f>
        <v>1.0765</v>
      </c>
      <c r="G267" s="24"/>
      <c r="H267" s="36"/>
    </row>
    <row r="268" spans="1:8" ht="12.75" customHeight="1">
      <c r="A268" s="22">
        <v>43178</v>
      </c>
      <c r="B268" s="22"/>
      <c r="C268" s="26">
        <f>ROUND(1.06275,4)</f>
        <v>1.0628</v>
      </c>
      <c r="D268" s="26">
        <f>F268</f>
        <v>1.0824</v>
      </c>
      <c r="E268" s="26">
        <f>F268</f>
        <v>1.0824</v>
      </c>
      <c r="F268" s="26">
        <f>ROUND(1.0824,4)</f>
        <v>1.0824</v>
      </c>
      <c r="G268" s="24"/>
      <c r="H268" s="36"/>
    </row>
    <row r="269" spans="1:8" ht="12.75" customHeight="1">
      <c r="A269" s="22" t="s">
        <v>63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42905</v>
      </c>
      <c r="B270" s="22"/>
      <c r="C270" s="26">
        <f>ROUND(1.25205,4)</f>
        <v>1.2521</v>
      </c>
      <c r="D270" s="26">
        <f>F270</f>
        <v>1.254</v>
      </c>
      <c r="E270" s="26">
        <f>F270</f>
        <v>1.254</v>
      </c>
      <c r="F270" s="26">
        <f>ROUND(1.254,4)</f>
        <v>1.254</v>
      </c>
      <c r="G270" s="24"/>
      <c r="H270" s="36"/>
    </row>
    <row r="271" spans="1:8" ht="12.75" customHeight="1">
      <c r="A271" s="22">
        <v>42996</v>
      </c>
      <c r="B271" s="22"/>
      <c r="C271" s="26">
        <f>ROUND(1.25205,4)</f>
        <v>1.2521</v>
      </c>
      <c r="D271" s="26">
        <f>F271</f>
        <v>1.2573</v>
      </c>
      <c r="E271" s="26">
        <f>F271</f>
        <v>1.2573</v>
      </c>
      <c r="F271" s="26">
        <f>ROUND(1.2573,4)</f>
        <v>1.2573</v>
      </c>
      <c r="G271" s="24"/>
      <c r="H271" s="36"/>
    </row>
    <row r="272" spans="1:8" ht="12.75" customHeight="1">
      <c r="A272" s="22">
        <v>43087</v>
      </c>
      <c r="B272" s="22"/>
      <c r="C272" s="26">
        <f>ROUND(1.25205,4)</f>
        <v>1.2521</v>
      </c>
      <c r="D272" s="26">
        <f>F272</f>
        <v>1.2608</v>
      </c>
      <c r="E272" s="26">
        <f>F272</f>
        <v>1.2608</v>
      </c>
      <c r="F272" s="26">
        <f>ROUND(1.2608,4)</f>
        <v>1.2608</v>
      </c>
      <c r="G272" s="24"/>
      <c r="H272" s="36"/>
    </row>
    <row r="273" spans="1:8" ht="12.75" customHeight="1">
      <c r="A273" s="22">
        <v>43178</v>
      </c>
      <c r="B273" s="22"/>
      <c r="C273" s="26">
        <f>ROUND(1.25205,4)</f>
        <v>1.2521</v>
      </c>
      <c r="D273" s="26">
        <f>F273</f>
        <v>1.2646</v>
      </c>
      <c r="E273" s="26">
        <f>F273</f>
        <v>1.2646</v>
      </c>
      <c r="F273" s="26">
        <f>ROUND(1.2646,4)</f>
        <v>1.2646</v>
      </c>
      <c r="G273" s="24"/>
      <c r="H273" s="36"/>
    </row>
    <row r="274" spans="1:8" ht="12.75" customHeight="1">
      <c r="A274" s="22" t="s">
        <v>64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6">
        <f>ROUND(10.1844230625,4)</f>
        <v>10.1844</v>
      </c>
      <c r="D275" s="26">
        <f>F275</f>
        <v>10.28</v>
      </c>
      <c r="E275" s="26">
        <f>F275</f>
        <v>10.28</v>
      </c>
      <c r="F275" s="26">
        <f>ROUND(10.28,4)</f>
        <v>10.28</v>
      </c>
      <c r="G275" s="24"/>
      <c r="H275" s="36"/>
    </row>
    <row r="276" spans="1:8" ht="12.75" customHeight="1">
      <c r="A276" s="22">
        <v>42996</v>
      </c>
      <c r="B276" s="22"/>
      <c r="C276" s="26">
        <f>ROUND(10.1844230625,4)</f>
        <v>10.1844</v>
      </c>
      <c r="D276" s="26">
        <f>F276</f>
        <v>10.4264</v>
      </c>
      <c r="E276" s="26">
        <f>F276</f>
        <v>10.4264</v>
      </c>
      <c r="F276" s="26">
        <f>ROUND(10.4264,4)</f>
        <v>10.4264</v>
      </c>
      <c r="G276" s="24"/>
      <c r="H276" s="36"/>
    </row>
    <row r="277" spans="1:8" ht="12.75" customHeight="1">
      <c r="A277" s="22">
        <v>43087</v>
      </c>
      <c r="B277" s="22"/>
      <c r="C277" s="26">
        <f>ROUND(10.1844230625,4)</f>
        <v>10.1844</v>
      </c>
      <c r="D277" s="26">
        <f>F277</f>
        <v>10.575</v>
      </c>
      <c r="E277" s="26">
        <f>F277</f>
        <v>10.575</v>
      </c>
      <c r="F277" s="26">
        <f>ROUND(10.575,4)</f>
        <v>10.575</v>
      </c>
      <c r="G277" s="24"/>
      <c r="H277" s="36"/>
    </row>
    <row r="278" spans="1:8" ht="12.75" customHeight="1">
      <c r="A278" s="22">
        <v>43178</v>
      </c>
      <c r="B278" s="22"/>
      <c r="C278" s="26">
        <f>ROUND(10.1844230625,4)</f>
        <v>10.1844</v>
      </c>
      <c r="D278" s="26">
        <f>F278</f>
        <v>10.7222</v>
      </c>
      <c r="E278" s="26">
        <f>F278</f>
        <v>10.7222</v>
      </c>
      <c r="F278" s="26">
        <f>ROUND(10.7222,4)</f>
        <v>10.7222</v>
      </c>
      <c r="G278" s="24"/>
      <c r="H278" s="36"/>
    </row>
    <row r="279" spans="1:8" ht="12.75" customHeight="1">
      <c r="A279" s="22">
        <v>43269</v>
      </c>
      <c r="B279" s="22"/>
      <c r="C279" s="26">
        <f>ROUND(10.1844230625,4)</f>
        <v>10.1844</v>
      </c>
      <c r="D279" s="26">
        <f>F279</f>
        <v>10.8788</v>
      </c>
      <c r="E279" s="26">
        <f>F279</f>
        <v>10.8788</v>
      </c>
      <c r="F279" s="26">
        <f>ROUND(10.8788,4)</f>
        <v>10.8788</v>
      </c>
      <c r="G279" s="24"/>
      <c r="H279" s="36"/>
    </row>
    <row r="280" spans="1:8" ht="12.75" customHeight="1">
      <c r="A280" s="22">
        <v>43360</v>
      </c>
      <c r="B280" s="22"/>
      <c r="C280" s="26">
        <f>ROUND(10.1844230625,4)</f>
        <v>10.1844</v>
      </c>
      <c r="D280" s="26">
        <f>F280</f>
        <v>11.0391</v>
      </c>
      <c r="E280" s="26">
        <f>F280</f>
        <v>11.0391</v>
      </c>
      <c r="F280" s="26">
        <f>ROUND(11.0391,4)</f>
        <v>11.0391</v>
      </c>
      <c r="G280" s="24"/>
      <c r="H280" s="36"/>
    </row>
    <row r="281" spans="1:8" ht="12.75" customHeight="1">
      <c r="A281" s="22">
        <v>43448</v>
      </c>
      <c r="B281" s="22"/>
      <c r="C281" s="26">
        <f>ROUND(10.1844230625,4)</f>
        <v>10.1844</v>
      </c>
      <c r="D281" s="26">
        <f>F281</f>
        <v>11.1939</v>
      </c>
      <c r="E281" s="26">
        <f>F281</f>
        <v>11.1939</v>
      </c>
      <c r="F281" s="26">
        <f>ROUND(11.1939,4)</f>
        <v>11.1939</v>
      </c>
      <c r="G281" s="24"/>
      <c r="H281" s="36"/>
    </row>
    <row r="282" spans="1:8" ht="12.75" customHeight="1">
      <c r="A282" s="22" t="s">
        <v>65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6">
        <f>ROUND(3.65573101007351,4)</f>
        <v>3.6557</v>
      </c>
      <c r="D283" s="26">
        <f>F283</f>
        <v>4.0492</v>
      </c>
      <c r="E283" s="26">
        <f>F283</f>
        <v>4.0492</v>
      </c>
      <c r="F283" s="26">
        <f>ROUND(4.0492,4)</f>
        <v>4.0492</v>
      </c>
      <c r="G283" s="24"/>
      <c r="H283" s="36"/>
    </row>
    <row r="284" spans="1:8" ht="12.75" customHeight="1">
      <c r="A284" s="22">
        <v>42996</v>
      </c>
      <c r="B284" s="22"/>
      <c r="C284" s="26">
        <f>ROUND(3.65573101007351,4)</f>
        <v>3.6557</v>
      </c>
      <c r="D284" s="26">
        <f>F284</f>
        <v>4.1132</v>
      </c>
      <c r="E284" s="26">
        <f>F284</f>
        <v>4.1132</v>
      </c>
      <c r="F284" s="26">
        <f>ROUND(4.1132,4)</f>
        <v>4.1132</v>
      </c>
      <c r="G284" s="24"/>
      <c r="H284" s="36"/>
    </row>
    <row r="285" spans="1:8" ht="12.75" customHeight="1">
      <c r="A285" s="22">
        <v>43087</v>
      </c>
      <c r="B285" s="22"/>
      <c r="C285" s="26">
        <f>ROUND(3.65573101007351,4)</f>
        <v>3.6557</v>
      </c>
      <c r="D285" s="26">
        <f>F285</f>
        <v>4.1757</v>
      </c>
      <c r="E285" s="26">
        <f>F285</f>
        <v>4.1757</v>
      </c>
      <c r="F285" s="26">
        <f>ROUND(4.1757,4)</f>
        <v>4.1757</v>
      </c>
      <c r="G285" s="24"/>
      <c r="H285" s="36"/>
    </row>
    <row r="286" spans="1:8" ht="12.75" customHeight="1">
      <c r="A286" s="22" t="s">
        <v>66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6">
        <f>ROUND(1.27426975,4)</f>
        <v>1.2743</v>
      </c>
      <c r="D287" s="26">
        <f>F287</f>
        <v>1.284</v>
      </c>
      <c r="E287" s="26">
        <f>F287</f>
        <v>1.284</v>
      </c>
      <c r="F287" s="26">
        <f>ROUND(1.284,4)</f>
        <v>1.284</v>
      </c>
      <c r="G287" s="24"/>
      <c r="H287" s="36"/>
    </row>
    <row r="288" spans="1:8" ht="12.75" customHeight="1">
      <c r="A288" s="22">
        <v>42996</v>
      </c>
      <c r="B288" s="22"/>
      <c r="C288" s="26">
        <f>ROUND(1.27426975,4)</f>
        <v>1.2743</v>
      </c>
      <c r="D288" s="26">
        <f>F288</f>
        <v>1.3001</v>
      </c>
      <c r="E288" s="26">
        <f>F288</f>
        <v>1.3001</v>
      </c>
      <c r="F288" s="26">
        <f>ROUND(1.3001,4)</f>
        <v>1.3001</v>
      </c>
      <c r="G288" s="24"/>
      <c r="H288" s="36"/>
    </row>
    <row r="289" spans="1:8" ht="12.75" customHeight="1">
      <c r="A289" s="22">
        <v>43087</v>
      </c>
      <c r="B289" s="22"/>
      <c r="C289" s="26">
        <f>ROUND(1.27426975,4)</f>
        <v>1.2743</v>
      </c>
      <c r="D289" s="26">
        <f>F289</f>
        <v>1.3153</v>
      </c>
      <c r="E289" s="26">
        <f>F289</f>
        <v>1.3153</v>
      </c>
      <c r="F289" s="26">
        <f>ROUND(1.3153,4)</f>
        <v>1.3153</v>
      </c>
      <c r="G289" s="24"/>
      <c r="H289" s="36"/>
    </row>
    <row r="290" spans="1:8" ht="12.75" customHeight="1">
      <c r="A290" s="22">
        <v>43178</v>
      </c>
      <c r="B290" s="22"/>
      <c r="C290" s="26">
        <f>ROUND(1.27426975,4)</f>
        <v>1.2743</v>
      </c>
      <c r="D290" s="26">
        <f>F290</f>
        <v>1.3295</v>
      </c>
      <c r="E290" s="26">
        <f>F290</f>
        <v>1.3295</v>
      </c>
      <c r="F290" s="26">
        <f>ROUND(1.3295,4)</f>
        <v>1.3295</v>
      </c>
      <c r="G290" s="24"/>
      <c r="H290" s="36"/>
    </row>
    <row r="291" spans="1:8" ht="12.75" customHeight="1">
      <c r="A291" s="22" t="s">
        <v>67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6">
        <f>ROUND(10.1186887716654,4)</f>
        <v>10.1187</v>
      </c>
      <c r="D292" s="26">
        <f>F292</f>
        <v>10.2337</v>
      </c>
      <c r="E292" s="26">
        <f>F292</f>
        <v>10.2337</v>
      </c>
      <c r="F292" s="26">
        <f>ROUND(10.2337,4)</f>
        <v>10.2337</v>
      </c>
      <c r="G292" s="24"/>
      <c r="H292" s="36"/>
    </row>
    <row r="293" spans="1:8" ht="12.75" customHeight="1">
      <c r="A293" s="22">
        <v>42996</v>
      </c>
      <c r="B293" s="22"/>
      <c r="C293" s="26">
        <f>ROUND(10.1186887716654,4)</f>
        <v>10.1187</v>
      </c>
      <c r="D293" s="26">
        <f>F293</f>
        <v>10.4082</v>
      </c>
      <c r="E293" s="26">
        <f>F293</f>
        <v>10.4082</v>
      </c>
      <c r="F293" s="26">
        <f>ROUND(10.4082,4)</f>
        <v>10.4082</v>
      </c>
      <c r="G293" s="24"/>
      <c r="H293" s="36"/>
    </row>
    <row r="294" spans="1:8" ht="12.75" customHeight="1">
      <c r="A294" s="22">
        <v>43087</v>
      </c>
      <c r="B294" s="22"/>
      <c r="C294" s="26">
        <f>ROUND(10.1186887716654,4)</f>
        <v>10.1187</v>
      </c>
      <c r="D294" s="26">
        <f>F294</f>
        <v>10.5835</v>
      </c>
      <c r="E294" s="26">
        <f>F294</f>
        <v>10.5835</v>
      </c>
      <c r="F294" s="26">
        <f>ROUND(10.5835,4)</f>
        <v>10.5835</v>
      </c>
      <c r="G294" s="24"/>
      <c r="H294" s="36"/>
    </row>
    <row r="295" spans="1:8" ht="12.75" customHeight="1">
      <c r="A295" s="22">
        <v>43178</v>
      </c>
      <c r="B295" s="22"/>
      <c r="C295" s="26">
        <f>ROUND(10.1186887716654,4)</f>
        <v>10.1187</v>
      </c>
      <c r="D295" s="26">
        <f>F295</f>
        <v>10.7595</v>
      </c>
      <c r="E295" s="26">
        <f>F295</f>
        <v>10.7595</v>
      </c>
      <c r="F295" s="26">
        <f>ROUND(10.7595,4)</f>
        <v>10.7595</v>
      </c>
      <c r="G295" s="24"/>
      <c r="H295" s="36"/>
    </row>
    <row r="296" spans="1:8" ht="12.75" customHeight="1">
      <c r="A296" s="22" t="s">
        <v>68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6">
        <f>ROUND(1.9710787019552,4)</f>
        <v>1.9711</v>
      </c>
      <c r="D297" s="26">
        <f>F297</f>
        <v>1.9634</v>
      </c>
      <c r="E297" s="26">
        <f>F297</f>
        <v>1.9634</v>
      </c>
      <c r="F297" s="26">
        <f>ROUND(1.9634,4)</f>
        <v>1.9634</v>
      </c>
      <c r="G297" s="24"/>
      <c r="H297" s="36"/>
    </row>
    <row r="298" spans="1:8" ht="12.75" customHeight="1">
      <c r="A298" s="22">
        <v>42996</v>
      </c>
      <c r="B298" s="22"/>
      <c r="C298" s="26">
        <f>ROUND(1.9710787019552,4)</f>
        <v>1.9711</v>
      </c>
      <c r="D298" s="26">
        <f>F298</f>
        <v>1.9817</v>
      </c>
      <c r="E298" s="26">
        <f>F298</f>
        <v>1.9817</v>
      </c>
      <c r="F298" s="26">
        <f>ROUND(1.9817,4)</f>
        <v>1.9817</v>
      </c>
      <c r="G298" s="24"/>
      <c r="H298" s="36"/>
    </row>
    <row r="299" spans="1:8" ht="12.75" customHeight="1">
      <c r="A299" s="22">
        <v>43087</v>
      </c>
      <c r="B299" s="22"/>
      <c r="C299" s="26">
        <f>ROUND(1.9710787019552,4)</f>
        <v>1.9711</v>
      </c>
      <c r="D299" s="26">
        <f>F299</f>
        <v>1.9999</v>
      </c>
      <c r="E299" s="26">
        <f>F299</f>
        <v>1.9999</v>
      </c>
      <c r="F299" s="26">
        <f>ROUND(1.9999,4)</f>
        <v>1.9999</v>
      </c>
      <c r="G299" s="24"/>
      <c r="H299" s="36"/>
    </row>
    <row r="300" spans="1:8" ht="12.75" customHeight="1">
      <c r="A300" s="22">
        <v>43178</v>
      </c>
      <c r="B300" s="22"/>
      <c r="C300" s="26">
        <f>ROUND(1.9710787019552,4)</f>
        <v>1.9711</v>
      </c>
      <c r="D300" s="26">
        <f>F300</f>
        <v>2.0174</v>
      </c>
      <c r="E300" s="26">
        <f>F300</f>
        <v>2.0174</v>
      </c>
      <c r="F300" s="26">
        <f>ROUND(2.0174,4)</f>
        <v>2.0174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42905</v>
      </c>
      <c r="B302" s="22"/>
      <c r="C302" s="26">
        <f>ROUND(1.91804988143873,4)</f>
        <v>1.918</v>
      </c>
      <c r="D302" s="26">
        <f>F302</f>
        <v>1.9458</v>
      </c>
      <c r="E302" s="26">
        <f>F302</f>
        <v>1.9458</v>
      </c>
      <c r="F302" s="26">
        <f>ROUND(1.9458,4)</f>
        <v>1.9458</v>
      </c>
      <c r="G302" s="24"/>
      <c r="H302" s="36"/>
    </row>
    <row r="303" spans="1:8" ht="12.75" customHeight="1">
      <c r="A303" s="22">
        <v>42996</v>
      </c>
      <c r="B303" s="22"/>
      <c r="C303" s="26">
        <f>ROUND(1.91804988143873,4)</f>
        <v>1.918</v>
      </c>
      <c r="D303" s="26">
        <f>F303</f>
        <v>1.9864</v>
      </c>
      <c r="E303" s="26">
        <f>F303</f>
        <v>1.9864</v>
      </c>
      <c r="F303" s="26">
        <f>ROUND(1.9864,4)</f>
        <v>1.9864</v>
      </c>
      <c r="G303" s="24"/>
      <c r="H303" s="36"/>
    </row>
    <row r="304" spans="1:8" ht="12.75" customHeight="1">
      <c r="A304" s="22">
        <v>43087</v>
      </c>
      <c r="B304" s="22"/>
      <c r="C304" s="26">
        <f>ROUND(1.91804988143873,4)</f>
        <v>1.918</v>
      </c>
      <c r="D304" s="26">
        <f>F304</f>
        <v>2.0282</v>
      </c>
      <c r="E304" s="26">
        <f>F304</f>
        <v>2.0282</v>
      </c>
      <c r="F304" s="26">
        <f>ROUND(2.0282,4)</f>
        <v>2.0282</v>
      </c>
      <c r="G304" s="24"/>
      <c r="H304" s="36"/>
    </row>
    <row r="305" spans="1:8" ht="12.75" customHeight="1">
      <c r="A305" s="22">
        <v>43178</v>
      </c>
      <c r="B305" s="22"/>
      <c r="C305" s="26">
        <f>ROUND(1.91804988143873,4)</f>
        <v>1.918</v>
      </c>
      <c r="D305" s="26">
        <f>F305</f>
        <v>2.071</v>
      </c>
      <c r="E305" s="26">
        <f>F305</f>
        <v>2.071</v>
      </c>
      <c r="F305" s="26">
        <f>ROUND(2.071,4)</f>
        <v>2.071</v>
      </c>
      <c r="G305" s="24"/>
      <c r="H305" s="36"/>
    </row>
    <row r="306" spans="1:8" ht="12.75" customHeight="1">
      <c r="A306" s="22" t="s">
        <v>70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6">
        <f>ROUND(14.270075625,4)</f>
        <v>14.2701</v>
      </c>
      <c r="D307" s="26">
        <f>F307</f>
        <v>14.4627</v>
      </c>
      <c r="E307" s="26">
        <f>F307</f>
        <v>14.4627</v>
      </c>
      <c r="F307" s="26">
        <f>ROUND(14.4627,4)</f>
        <v>14.4627</v>
      </c>
      <c r="G307" s="24"/>
      <c r="H307" s="36"/>
    </row>
    <row r="308" spans="1:8" ht="12.75" customHeight="1">
      <c r="A308" s="22">
        <v>42996</v>
      </c>
      <c r="B308" s="22"/>
      <c r="C308" s="26">
        <f>ROUND(14.270075625,4)</f>
        <v>14.2701</v>
      </c>
      <c r="D308" s="26">
        <f>F308</f>
        <v>14.7594</v>
      </c>
      <c r="E308" s="26">
        <f>F308</f>
        <v>14.7594</v>
      </c>
      <c r="F308" s="26">
        <f>ROUND(14.7594,4)</f>
        <v>14.7594</v>
      </c>
      <c r="G308" s="24"/>
      <c r="H308" s="36"/>
    </row>
    <row r="309" spans="1:8" ht="12.75" customHeight="1">
      <c r="A309" s="22">
        <v>43087</v>
      </c>
      <c r="B309" s="22"/>
      <c r="C309" s="26">
        <f>ROUND(14.270075625,4)</f>
        <v>14.2701</v>
      </c>
      <c r="D309" s="26">
        <f>F309</f>
        <v>15.0626</v>
      </c>
      <c r="E309" s="26">
        <f>F309</f>
        <v>15.0626</v>
      </c>
      <c r="F309" s="26">
        <f>ROUND(15.0626,4)</f>
        <v>15.0626</v>
      </c>
      <c r="G309" s="24"/>
      <c r="H309" s="36"/>
    </row>
    <row r="310" spans="1:8" ht="12.75" customHeight="1">
      <c r="A310" s="22">
        <v>43178</v>
      </c>
      <c r="B310" s="22"/>
      <c r="C310" s="26">
        <f>ROUND(14.270075625,4)</f>
        <v>14.2701</v>
      </c>
      <c r="D310" s="26">
        <f>F310</f>
        <v>15.3741</v>
      </c>
      <c r="E310" s="26">
        <f>F310</f>
        <v>15.3741</v>
      </c>
      <c r="F310" s="26">
        <f>ROUND(15.3741,4)</f>
        <v>15.3741</v>
      </c>
      <c r="G310" s="24"/>
      <c r="H310" s="36"/>
    </row>
    <row r="311" spans="1:8" ht="12.75" customHeight="1">
      <c r="A311" s="22">
        <v>43269</v>
      </c>
      <c r="B311" s="22"/>
      <c r="C311" s="26">
        <f>ROUND(14.270075625,4)</f>
        <v>14.2701</v>
      </c>
      <c r="D311" s="26">
        <f>F311</f>
        <v>15.6739</v>
      </c>
      <c r="E311" s="26">
        <f>F311</f>
        <v>15.6739</v>
      </c>
      <c r="F311" s="26">
        <f>ROUND(15.6739,4)</f>
        <v>15.6739</v>
      </c>
      <c r="G311" s="24"/>
      <c r="H311" s="36"/>
    </row>
    <row r="312" spans="1:8" ht="12.75" customHeight="1">
      <c r="A312" s="22">
        <v>43360</v>
      </c>
      <c r="B312" s="22"/>
      <c r="C312" s="26">
        <f>ROUND(14.270075625,4)</f>
        <v>14.2701</v>
      </c>
      <c r="D312" s="26">
        <f>F312</f>
        <v>16.0228</v>
      </c>
      <c r="E312" s="26">
        <f>F312</f>
        <v>16.0228</v>
      </c>
      <c r="F312" s="26">
        <f>ROUND(16.0228,4)</f>
        <v>16.0228</v>
      </c>
      <c r="G312" s="24"/>
      <c r="H312" s="36"/>
    </row>
    <row r="313" spans="1:8" ht="12.75" customHeight="1">
      <c r="A313" s="22">
        <v>43448</v>
      </c>
      <c r="B313" s="22"/>
      <c r="C313" s="26">
        <f>ROUND(14.270075625,4)</f>
        <v>14.2701</v>
      </c>
      <c r="D313" s="26">
        <f>F313</f>
        <v>16.3923</v>
      </c>
      <c r="E313" s="26">
        <f>F313</f>
        <v>16.3923</v>
      </c>
      <c r="F313" s="26">
        <f>ROUND(16.3923,4)</f>
        <v>16.3923</v>
      </c>
      <c r="G313" s="24"/>
      <c r="H313" s="36"/>
    </row>
    <row r="314" spans="1:8" ht="12.75" customHeight="1">
      <c r="A314" s="22" t="s">
        <v>71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6">
        <f>ROUND(13.3633558917197,4)</f>
        <v>13.3634</v>
      </c>
      <c r="D315" s="26">
        <f>F315</f>
        <v>13.5529</v>
      </c>
      <c r="E315" s="26">
        <f>F315</f>
        <v>13.5529</v>
      </c>
      <c r="F315" s="26">
        <f>ROUND(13.5529,4)</f>
        <v>13.5529</v>
      </c>
      <c r="G315" s="24"/>
      <c r="H315" s="36"/>
    </row>
    <row r="316" spans="1:8" ht="12.75" customHeight="1">
      <c r="A316" s="22">
        <v>42996</v>
      </c>
      <c r="B316" s="22"/>
      <c r="C316" s="26">
        <f>ROUND(13.3633558917197,4)</f>
        <v>13.3634</v>
      </c>
      <c r="D316" s="26">
        <f>F316</f>
        <v>13.8479</v>
      </c>
      <c r="E316" s="26">
        <f>F316</f>
        <v>13.8479</v>
      </c>
      <c r="F316" s="26">
        <f>ROUND(13.8479,4)</f>
        <v>13.8479</v>
      </c>
      <c r="G316" s="24"/>
      <c r="H316" s="36"/>
    </row>
    <row r="317" spans="1:8" ht="12.75" customHeight="1">
      <c r="A317" s="22">
        <v>43087</v>
      </c>
      <c r="B317" s="22"/>
      <c r="C317" s="26">
        <f>ROUND(13.3633558917197,4)</f>
        <v>13.3634</v>
      </c>
      <c r="D317" s="26">
        <f>F317</f>
        <v>14.1512</v>
      </c>
      <c r="E317" s="26">
        <f>F317</f>
        <v>14.1512</v>
      </c>
      <c r="F317" s="26">
        <f>ROUND(14.1512,4)</f>
        <v>14.1512</v>
      </c>
      <c r="G317" s="24"/>
      <c r="H317" s="36"/>
    </row>
    <row r="318" spans="1:8" ht="12.75" customHeight="1">
      <c r="A318" s="22">
        <v>43178</v>
      </c>
      <c r="B318" s="22"/>
      <c r="C318" s="26">
        <f>ROUND(13.3633558917197,4)</f>
        <v>13.3634</v>
      </c>
      <c r="D318" s="26">
        <f>F318</f>
        <v>14.4622</v>
      </c>
      <c r="E318" s="26">
        <f>F318</f>
        <v>14.4622</v>
      </c>
      <c r="F318" s="26">
        <f>ROUND(14.4622,4)</f>
        <v>14.4622</v>
      </c>
      <c r="G318" s="24"/>
      <c r="H318" s="36"/>
    </row>
    <row r="319" spans="1:8" ht="12.75" customHeight="1">
      <c r="A319" s="22">
        <v>43269</v>
      </c>
      <c r="B319" s="22"/>
      <c r="C319" s="26">
        <f>ROUND(13.3633558917197,4)</f>
        <v>13.3634</v>
      </c>
      <c r="D319" s="26">
        <f>F319</f>
        <v>14.757</v>
      </c>
      <c r="E319" s="26">
        <f>F319</f>
        <v>14.757</v>
      </c>
      <c r="F319" s="26">
        <f>ROUND(14.757,4)</f>
        <v>14.757</v>
      </c>
      <c r="G319" s="24"/>
      <c r="H319" s="36"/>
    </row>
    <row r="320" spans="1:8" ht="12.75" customHeight="1">
      <c r="A320" s="22" t="s">
        <v>72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6">
        <f>ROUND(16.811901375,4)</f>
        <v>16.8119</v>
      </c>
      <c r="D321" s="26">
        <f>F321</f>
        <v>17.0162</v>
      </c>
      <c r="E321" s="26">
        <f>F321</f>
        <v>17.0162</v>
      </c>
      <c r="F321" s="26">
        <f>ROUND(17.0162,4)</f>
        <v>17.0162</v>
      </c>
      <c r="G321" s="24"/>
      <c r="H321" s="36"/>
    </row>
    <row r="322" spans="1:8" ht="12.75" customHeight="1">
      <c r="A322" s="22">
        <v>42996</v>
      </c>
      <c r="B322" s="22"/>
      <c r="C322" s="26">
        <f>ROUND(16.811901375,4)</f>
        <v>16.8119</v>
      </c>
      <c r="D322" s="26">
        <f>F322</f>
        <v>17.3272</v>
      </c>
      <c r="E322" s="26">
        <f>F322</f>
        <v>17.3272</v>
      </c>
      <c r="F322" s="26">
        <f>ROUND(17.3272,4)</f>
        <v>17.3272</v>
      </c>
      <c r="G322" s="24"/>
      <c r="H322" s="36"/>
    </row>
    <row r="323" spans="1:8" ht="12.75" customHeight="1">
      <c r="A323" s="22">
        <v>43087</v>
      </c>
      <c r="B323" s="22"/>
      <c r="C323" s="26">
        <f>ROUND(16.811901375,4)</f>
        <v>16.8119</v>
      </c>
      <c r="D323" s="26">
        <f>F323</f>
        <v>17.6422</v>
      </c>
      <c r="E323" s="26">
        <f>F323</f>
        <v>17.6422</v>
      </c>
      <c r="F323" s="26">
        <f>ROUND(17.6422,4)</f>
        <v>17.6422</v>
      </c>
      <c r="G323" s="24"/>
      <c r="H323" s="36"/>
    </row>
    <row r="324" spans="1:8" ht="12.75" customHeight="1">
      <c r="A324" s="22">
        <v>43178</v>
      </c>
      <c r="B324" s="22"/>
      <c r="C324" s="26">
        <f>ROUND(16.811901375,4)</f>
        <v>16.8119</v>
      </c>
      <c r="D324" s="26">
        <f>F324</f>
        <v>17.9622</v>
      </c>
      <c r="E324" s="26">
        <f>F324</f>
        <v>17.9622</v>
      </c>
      <c r="F324" s="26">
        <f>ROUND(17.9622,4)</f>
        <v>17.9622</v>
      </c>
      <c r="G324" s="24"/>
      <c r="H324" s="36"/>
    </row>
    <row r="325" spans="1:8" ht="12.75" customHeight="1">
      <c r="A325" s="22">
        <v>43269</v>
      </c>
      <c r="B325" s="22"/>
      <c r="C325" s="26">
        <f>ROUND(16.811901375,4)</f>
        <v>16.8119</v>
      </c>
      <c r="D325" s="26">
        <f>F325</f>
        <v>18.3017</v>
      </c>
      <c r="E325" s="26">
        <f>F325</f>
        <v>18.3017</v>
      </c>
      <c r="F325" s="26">
        <f>ROUND(18.3017,4)</f>
        <v>18.3017</v>
      </c>
      <c r="G325" s="24"/>
      <c r="H325" s="36"/>
    </row>
    <row r="326" spans="1:8" ht="12.75" customHeight="1">
      <c r="A326" s="22">
        <v>43360</v>
      </c>
      <c r="B326" s="22"/>
      <c r="C326" s="26">
        <f>ROUND(16.811901375,4)</f>
        <v>16.8119</v>
      </c>
      <c r="D326" s="26">
        <f>F326</f>
        <v>18.6499</v>
      </c>
      <c r="E326" s="26">
        <f>F326</f>
        <v>18.6499</v>
      </c>
      <c r="F326" s="26">
        <f>ROUND(18.6499,4)</f>
        <v>18.6499</v>
      </c>
      <c r="G326" s="24"/>
      <c r="H326" s="36"/>
    </row>
    <row r="327" spans="1:8" ht="12.75" customHeight="1">
      <c r="A327" s="22">
        <v>43448</v>
      </c>
      <c r="B327" s="22"/>
      <c r="C327" s="26">
        <f>ROUND(16.811901375,4)</f>
        <v>16.8119</v>
      </c>
      <c r="D327" s="26">
        <f>F327</f>
        <v>18.7114</v>
      </c>
      <c r="E327" s="26">
        <f>F327</f>
        <v>18.7114</v>
      </c>
      <c r="F327" s="26">
        <f>ROUND(18.7114,4)</f>
        <v>18.7114</v>
      </c>
      <c r="G327" s="24"/>
      <c r="H327" s="36"/>
    </row>
    <row r="328" spans="1:8" ht="12.75" customHeight="1">
      <c r="A328" s="22" t="s">
        <v>73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42905</v>
      </c>
      <c r="B329" s="22"/>
      <c r="C329" s="26">
        <f>ROUND(1.72707628590171,4)</f>
        <v>1.7271</v>
      </c>
      <c r="D329" s="26">
        <f>F329</f>
        <v>1.7477</v>
      </c>
      <c r="E329" s="26">
        <f>F329</f>
        <v>1.7477</v>
      </c>
      <c r="F329" s="26">
        <f>ROUND(1.7477,4)</f>
        <v>1.7477</v>
      </c>
      <c r="G329" s="24"/>
      <c r="H329" s="36"/>
    </row>
    <row r="330" spans="1:8" ht="12.75" customHeight="1">
      <c r="A330" s="22">
        <v>42996</v>
      </c>
      <c r="B330" s="22"/>
      <c r="C330" s="26">
        <f>ROUND(1.72707628590171,4)</f>
        <v>1.7271</v>
      </c>
      <c r="D330" s="26">
        <f>F330</f>
        <v>1.7775</v>
      </c>
      <c r="E330" s="26">
        <f>F330</f>
        <v>1.7775</v>
      </c>
      <c r="F330" s="26">
        <f>ROUND(1.7775,4)</f>
        <v>1.7775</v>
      </c>
      <c r="G330" s="24"/>
      <c r="H330" s="36"/>
    </row>
    <row r="331" spans="1:8" ht="12.75" customHeight="1">
      <c r="A331" s="22">
        <v>43087</v>
      </c>
      <c r="B331" s="22"/>
      <c r="C331" s="26">
        <f>ROUND(1.72707628590171,4)</f>
        <v>1.7271</v>
      </c>
      <c r="D331" s="26">
        <f>F331</f>
        <v>1.8067</v>
      </c>
      <c r="E331" s="26">
        <f>F331</f>
        <v>1.8067</v>
      </c>
      <c r="F331" s="26">
        <f>ROUND(1.8067,4)</f>
        <v>1.8067</v>
      </c>
      <c r="G331" s="24"/>
      <c r="H331" s="36"/>
    </row>
    <row r="332" spans="1:8" ht="12.75" customHeight="1">
      <c r="A332" s="22">
        <v>43178</v>
      </c>
      <c r="B332" s="22"/>
      <c r="C332" s="26">
        <f>ROUND(1.72707628590171,4)</f>
        <v>1.7271</v>
      </c>
      <c r="D332" s="26">
        <f>F332</f>
        <v>1.8347</v>
      </c>
      <c r="E332" s="26">
        <f>F332</f>
        <v>1.8347</v>
      </c>
      <c r="F332" s="26">
        <f>ROUND(1.8347,4)</f>
        <v>1.8347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8">
        <f>ROUND(0.122918836035747,6)</f>
        <v>0.122919</v>
      </c>
      <c r="D334" s="28">
        <f>F334</f>
        <v>0.124518</v>
      </c>
      <c r="E334" s="28">
        <f>F334</f>
        <v>0.124518</v>
      </c>
      <c r="F334" s="28">
        <f>ROUND(0.124518,6)</f>
        <v>0.124518</v>
      </c>
      <c r="G334" s="24"/>
      <c r="H334" s="36"/>
    </row>
    <row r="335" spans="1:8" ht="12.75" customHeight="1">
      <c r="A335" s="22">
        <v>42996</v>
      </c>
      <c r="B335" s="22"/>
      <c r="C335" s="28">
        <f>ROUND(0.122918836035747,6)</f>
        <v>0.122919</v>
      </c>
      <c r="D335" s="28">
        <f>F335</f>
        <v>0.126984</v>
      </c>
      <c r="E335" s="28">
        <f>F335</f>
        <v>0.126984</v>
      </c>
      <c r="F335" s="28">
        <f>ROUND(0.126984,6)</f>
        <v>0.126984</v>
      </c>
      <c r="G335" s="24"/>
      <c r="H335" s="36"/>
    </row>
    <row r="336" spans="1:8" ht="12.75" customHeight="1">
      <c r="A336" s="22">
        <v>43087</v>
      </c>
      <c r="B336" s="22"/>
      <c r="C336" s="28">
        <f>ROUND(0.122918836035747,6)</f>
        <v>0.122919</v>
      </c>
      <c r="D336" s="28">
        <f>F336</f>
        <v>0.129532</v>
      </c>
      <c r="E336" s="28">
        <f>F336</f>
        <v>0.129532</v>
      </c>
      <c r="F336" s="28">
        <f>ROUND(0.129532,6)</f>
        <v>0.129532</v>
      </c>
      <c r="G336" s="24"/>
      <c r="H336" s="36"/>
    </row>
    <row r="337" spans="1:8" ht="12.75" customHeight="1">
      <c r="A337" s="22">
        <v>43178</v>
      </c>
      <c r="B337" s="22"/>
      <c r="C337" s="28">
        <f>ROUND(0.122918836035747,6)</f>
        <v>0.122919</v>
      </c>
      <c r="D337" s="28">
        <f>F337</f>
        <v>0.132193</v>
      </c>
      <c r="E337" s="28">
        <f>F337</f>
        <v>0.132193</v>
      </c>
      <c r="F337" s="28">
        <f>ROUND(0.132193,6)</f>
        <v>0.132193</v>
      </c>
      <c r="G337" s="24"/>
      <c r="H337" s="36"/>
    </row>
    <row r="338" spans="1:8" ht="12.75" customHeight="1">
      <c r="A338" s="22">
        <v>43269</v>
      </c>
      <c r="B338" s="22"/>
      <c r="C338" s="28">
        <f>ROUND(0.122918836035747,6)</f>
        <v>0.122919</v>
      </c>
      <c r="D338" s="28">
        <f>F338</f>
        <v>0.134987</v>
      </c>
      <c r="E338" s="28">
        <f>F338</f>
        <v>0.134987</v>
      </c>
      <c r="F338" s="28">
        <f>ROUND(0.134987,6)</f>
        <v>0.134987</v>
      </c>
      <c r="G338" s="24"/>
      <c r="H338" s="36"/>
    </row>
    <row r="339" spans="1:8" ht="12.75" customHeight="1">
      <c r="A339" s="22" t="s">
        <v>75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6">
        <f>ROUND(0.129938308939156,4)</f>
        <v>0.1299</v>
      </c>
      <c r="D340" s="26">
        <f>F340</f>
        <v>0.1298</v>
      </c>
      <c r="E340" s="26">
        <f>F340</f>
        <v>0.1298</v>
      </c>
      <c r="F340" s="26">
        <f>ROUND(0.1298,4)</f>
        <v>0.1298</v>
      </c>
      <c r="G340" s="24"/>
      <c r="H340" s="36"/>
    </row>
    <row r="341" spans="1:8" ht="12.75" customHeight="1">
      <c r="A341" s="22">
        <v>42996</v>
      </c>
      <c r="B341" s="22"/>
      <c r="C341" s="26">
        <f>ROUND(0.129938308939156,4)</f>
        <v>0.1299</v>
      </c>
      <c r="D341" s="26">
        <f>F341</f>
        <v>0.1287</v>
      </c>
      <c r="E341" s="26">
        <f>F341</f>
        <v>0.1287</v>
      </c>
      <c r="F341" s="26">
        <f>ROUND(0.1287,4)</f>
        <v>0.1287</v>
      </c>
      <c r="G341" s="24"/>
      <c r="H341" s="36"/>
    </row>
    <row r="342" spans="1:8" ht="12.75" customHeight="1">
      <c r="A342" s="22">
        <v>43087</v>
      </c>
      <c r="B342" s="22"/>
      <c r="C342" s="26">
        <f>ROUND(0.129938308939156,4)</f>
        <v>0.1299</v>
      </c>
      <c r="D342" s="26">
        <f>F342</f>
        <v>0.1286</v>
      </c>
      <c r="E342" s="26">
        <f>F342</f>
        <v>0.1286</v>
      </c>
      <c r="F342" s="26">
        <f>ROUND(0.1286,4)</f>
        <v>0.1286</v>
      </c>
      <c r="G342" s="24"/>
      <c r="H342" s="36"/>
    </row>
    <row r="343" spans="1:8" ht="12.75" customHeight="1">
      <c r="A343" s="22">
        <v>43178</v>
      </c>
      <c r="B343" s="22"/>
      <c r="C343" s="26">
        <f>ROUND(0.129938308939156,4)</f>
        <v>0.1299</v>
      </c>
      <c r="D343" s="26">
        <f>F343</f>
        <v>0.1287</v>
      </c>
      <c r="E343" s="26">
        <f>F343</f>
        <v>0.1287</v>
      </c>
      <c r="F343" s="26">
        <f>ROUND(0.1287,4)</f>
        <v>0.1287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ROUND(9.40596375,4)</f>
        <v>9.406</v>
      </c>
      <c r="D345" s="26">
        <f>F345</f>
        <v>9.4904</v>
      </c>
      <c r="E345" s="26">
        <f>F345</f>
        <v>9.4904</v>
      </c>
      <c r="F345" s="26">
        <f>ROUND(9.4904,4)</f>
        <v>9.4904</v>
      </c>
      <c r="G345" s="24"/>
      <c r="H345" s="36"/>
    </row>
    <row r="346" spans="1:8" ht="12.75" customHeight="1">
      <c r="A346" s="22">
        <v>42996</v>
      </c>
      <c r="B346" s="22"/>
      <c r="C346" s="26">
        <f>ROUND(9.40596375,4)</f>
        <v>9.406</v>
      </c>
      <c r="D346" s="26">
        <f>F346</f>
        <v>9.6192</v>
      </c>
      <c r="E346" s="26">
        <f>F346</f>
        <v>9.6192</v>
      </c>
      <c r="F346" s="26">
        <f>ROUND(9.6192,4)</f>
        <v>9.6192</v>
      </c>
      <c r="G346" s="24"/>
      <c r="H346" s="36"/>
    </row>
    <row r="347" spans="1:8" ht="12.75" customHeight="1">
      <c r="A347" s="22">
        <v>43087</v>
      </c>
      <c r="B347" s="22"/>
      <c r="C347" s="26">
        <f>ROUND(9.40596375,4)</f>
        <v>9.406</v>
      </c>
      <c r="D347" s="26">
        <f>F347</f>
        <v>9.748</v>
      </c>
      <c r="E347" s="26">
        <f>F347</f>
        <v>9.748</v>
      </c>
      <c r="F347" s="26">
        <f>ROUND(9.748,4)</f>
        <v>9.748</v>
      </c>
      <c r="G347" s="24"/>
      <c r="H347" s="36"/>
    </row>
    <row r="348" spans="1:8" ht="12.75" customHeight="1">
      <c r="A348" s="22">
        <v>43178</v>
      </c>
      <c r="B348" s="22"/>
      <c r="C348" s="26">
        <f>ROUND(9.40596375,4)</f>
        <v>9.406</v>
      </c>
      <c r="D348" s="26">
        <f>F348</f>
        <v>9.8751</v>
      </c>
      <c r="E348" s="26">
        <f>F348</f>
        <v>9.8751</v>
      </c>
      <c r="F348" s="26">
        <f>ROUND(9.8751,4)</f>
        <v>9.8751</v>
      </c>
      <c r="G348" s="24"/>
      <c r="H348" s="36"/>
    </row>
    <row r="349" spans="1:8" ht="12.75" customHeight="1">
      <c r="A349" s="22" t="s">
        <v>77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ROUND(9.60994811236357,4)</f>
        <v>9.6099</v>
      </c>
      <c r="D350" s="26">
        <f>F350</f>
        <v>9.7163</v>
      </c>
      <c r="E350" s="26">
        <f>F350</f>
        <v>9.7163</v>
      </c>
      <c r="F350" s="26">
        <f>ROUND(9.7163,4)</f>
        <v>9.7163</v>
      </c>
      <c r="G350" s="24"/>
      <c r="H350" s="36"/>
    </row>
    <row r="351" spans="1:8" ht="12.75" customHeight="1">
      <c r="A351" s="22">
        <v>42996</v>
      </c>
      <c r="B351" s="22"/>
      <c r="C351" s="26">
        <f>ROUND(9.60994811236357,4)</f>
        <v>9.6099</v>
      </c>
      <c r="D351" s="26">
        <f>F351</f>
        <v>9.8755</v>
      </c>
      <c r="E351" s="26">
        <f>F351</f>
        <v>9.8755</v>
      </c>
      <c r="F351" s="26">
        <f>ROUND(9.8755,4)</f>
        <v>9.8755</v>
      </c>
      <c r="G351" s="24"/>
      <c r="H351" s="36"/>
    </row>
    <row r="352" spans="1:8" ht="12.75" customHeight="1">
      <c r="A352" s="22">
        <v>43087</v>
      </c>
      <c r="B352" s="22"/>
      <c r="C352" s="26">
        <f>ROUND(9.60994811236357,4)</f>
        <v>9.6099</v>
      </c>
      <c r="D352" s="26">
        <f>F352</f>
        <v>10.0335</v>
      </c>
      <c r="E352" s="26">
        <f>F352</f>
        <v>10.0335</v>
      </c>
      <c r="F352" s="26">
        <f>ROUND(10.0335,4)</f>
        <v>10.0335</v>
      </c>
      <c r="G352" s="24"/>
      <c r="H352" s="36"/>
    </row>
    <row r="353" spans="1:8" ht="12.75" customHeight="1">
      <c r="A353" s="22">
        <v>43178</v>
      </c>
      <c r="B353" s="22"/>
      <c r="C353" s="26">
        <f>ROUND(9.60994811236357,4)</f>
        <v>9.6099</v>
      </c>
      <c r="D353" s="26">
        <f>F353</f>
        <v>10.1915</v>
      </c>
      <c r="E353" s="26">
        <f>F353</f>
        <v>10.1915</v>
      </c>
      <c r="F353" s="26">
        <f>ROUND(10.1915,4)</f>
        <v>10.1915</v>
      </c>
      <c r="G353" s="24"/>
      <c r="H353" s="36"/>
    </row>
    <row r="354" spans="1:8" ht="12.75" customHeight="1">
      <c r="A354" s="22" t="s">
        <v>78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6">
        <f>ROUND(3.66411068056541,4)</f>
        <v>3.6641</v>
      </c>
      <c r="D355" s="26">
        <f>F355</f>
        <v>3.6382</v>
      </c>
      <c r="E355" s="26">
        <f>F355</f>
        <v>3.6382</v>
      </c>
      <c r="F355" s="26">
        <f>ROUND(3.6382,4)</f>
        <v>3.6382</v>
      </c>
      <c r="G355" s="24"/>
      <c r="H355" s="36"/>
    </row>
    <row r="356" spans="1:8" ht="12.75" customHeight="1">
      <c r="A356" s="22">
        <v>42996</v>
      </c>
      <c r="B356" s="22"/>
      <c r="C356" s="26">
        <f>ROUND(3.66411068056541,4)</f>
        <v>3.6641</v>
      </c>
      <c r="D356" s="26">
        <f>F356</f>
        <v>3.5983</v>
      </c>
      <c r="E356" s="26">
        <f>F356</f>
        <v>3.5983</v>
      </c>
      <c r="F356" s="26">
        <f>ROUND(3.5983,4)</f>
        <v>3.5983</v>
      </c>
      <c r="G356" s="24"/>
      <c r="H356" s="36"/>
    </row>
    <row r="357" spans="1:8" ht="12.75" customHeight="1">
      <c r="A357" s="22">
        <v>43087</v>
      </c>
      <c r="B357" s="22"/>
      <c r="C357" s="26">
        <f>ROUND(3.66411068056541,4)</f>
        <v>3.6641</v>
      </c>
      <c r="D357" s="26">
        <f>F357</f>
        <v>3.5612</v>
      </c>
      <c r="E357" s="26">
        <f>F357</f>
        <v>3.5612</v>
      </c>
      <c r="F357" s="26">
        <f>ROUND(3.5612,4)</f>
        <v>3.5612</v>
      </c>
      <c r="G357" s="24"/>
      <c r="H357" s="36"/>
    </row>
    <row r="358" spans="1:8" ht="12.75" customHeight="1">
      <c r="A358" s="22" t="s">
        <v>79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6">
        <f>ROUND(13.4275,4)</f>
        <v>13.4275</v>
      </c>
      <c r="D359" s="26">
        <f>F359</f>
        <v>13.5693</v>
      </c>
      <c r="E359" s="26">
        <f>F359</f>
        <v>13.5693</v>
      </c>
      <c r="F359" s="26">
        <f>ROUND(13.5693,4)</f>
        <v>13.5693</v>
      </c>
      <c r="G359" s="24"/>
      <c r="H359" s="36"/>
    </row>
    <row r="360" spans="1:8" ht="12.75" customHeight="1">
      <c r="A360" s="22">
        <v>42996</v>
      </c>
      <c r="B360" s="22"/>
      <c r="C360" s="26">
        <f>ROUND(13.4275,4)</f>
        <v>13.4275</v>
      </c>
      <c r="D360" s="26">
        <f>F360</f>
        <v>13.7811</v>
      </c>
      <c r="E360" s="26">
        <f>F360</f>
        <v>13.7811</v>
      </c>
      <c r="F360" s="26">
        <f>ROUND(13.7811,4)</f>
        <v>13.7811</v>
      </c>
      <c r="G360" s="24"/>
      <c r="H360" s="36"/>
    </row>
    <row r="361" spans="1:8" ht="12.75" customHeight="1">
      <c r="A361" s="22">
        <v>43087</v>
      </c>
      <c r="B361" s="22"/>
      <c r="C361" s="26">
        <f>ROUND(13.4275,4)</f>
        <v>13.4275</v>
      </c>
      <c r="D361" s="26">
        <f>F361</f>
        <v>13.9925</v>
      </c>
      <c r="E361" s="26">
        <f>F361</f>
        <v>13.9925</v>
      </c>
      <c r="F361" s="26">
        <f>ROUND(13.9925,4)</f>
        <v>13.9925</v>
      </c>
      <c r="G361" s="24"/>
      <c r="H361" s="36"/>
    </row>
    <row r="362" spans="1:8" ht="12.75" customHeight="1">
      <c r="A362" s="22">
        <v>43178</v>
      </c>
      <c r="B362" s="22"/>
      <c r="C362" s="26">
        <f>ROUND(13.4275,4)</f>
        <v>13.4275</v>
      </c>
      <c r="D362" s="26">
        <f>F362</f>
        <v>14.2038</v>
      </c>
      <c r="E362" s="26">
        <f>F362</f>
        <v>14.2038</v>
      </c>
      <c r="F362" s="26">
        <f>ROUND(14.2038,4)</f>
        <v>14.2038</v>
      </c>
      <c r="G362" s="24"/>
      <c r="H362" s="36"/>
    </row>
    <row r="363" spans="1:8" ht="12.75" customHeight="1">
      <c r="A363" s="22">
        <v>43269</v>
      </c>
      <c r="B363" s="22"/>
      <c r="C363" s="26">
        <f>ROUND(13.4275,4)</f>
        <v>13.4275</v>
      </c>
      <c r="D363" s="26">
        <f>F363</f>
        <v>14.4256</v>
      </c>
      <c r="E363" s="26">
        <f>F363</f>
        <v>14.4256</v>
      </c>
      <c r="F363" s="26">
        <f>ROUND(14.4256,4)</f>
        <v>14.4256</v>
      </c>
      <c r="G363" s="24"/>
      <c r="H363" s="36"/>
    </row>
    <row r="364" spans="1:8" ht="12.75" customHeight="1">
      <c r="A364" s="22" t="s">
        <v>80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6">
        <f>ROUND(13.4275,4)</f>
        <v>13.4275</v>
      </c>
      <c r="D365" s="26">
        <f>F365</f>
        <v>13.5693</v>
      </c>
      <c r="E365" s="26">
        <f>F365</f>
        <v>13.5693</v>
      </c>
      <c r="F365" s="26">
        <f>ROUND(13.5693,4)</f>
        <v>13.5693</v>
      </c>
      <c r="G365" s="24"/>
      <c r="H365" s="36"/>
    </row>
    <row r="366" spans="1:8" ht="12.75" customHeight="1">
      <c r="A366" s="22">
        <v>42996</v>
      </c>
      <c r="B366" s="22"/>
      <c r="C366" s="26">
        <f>ROUND(13.4275,4)</f>
        <v>13.4275</v>
      </c>
      <c r="D366" s="26">
        <f>F366</f>
        <v>13.7811</v>
      </c>
      <c r="E366" s="26">
        <f>F366</f>
        <v>13.7811</v>
      </c>
      <c r="F366" s="26">
        <f>ROUND(13.7811,4)</f>
        <v>13.7811</v>
      </c>
      <c r="G366" s="24"/>
      <c r="H366" s="36"/>
    </row>
    <row r="367" spans="1:8" ht="12.75" customHeight="1">
      <c r="A367" s="22">
        <v>43087</v>
      </c>
      <c r="B367" s="22"/>
      <c r="C367" s="26">
        <f>ROUND(13.4275,4)</f>
        <v>13.4275</v>
      </c>
      <c r="D367" s="26">
        <f>F367</f>
        <v>13.9925</v>
      </c>
      <c r="E367" s="26">
        <f>F367</f>
        <v>13.9925</v>
      </c>
      <c r="F367" s="26">
        <f>ROUND(13.9925,4)</f>
        <v>13.9925</v>
      </c>
      <c r="G367" s="24"/>
      <c r="H367" s="36"/>
    </row>
    <row r="368" spans="1:8" ht="12.75" customHeight="1">
      <c r="A368" s="22">
        <v>43178</v>
      </c>
      <c r="B368" s="22"/>
      <c r="C368" s="26">
        <f>ROUND(13.4275,4)</f>
        <v>13.4275</v>
      </c>
      <c r="D368" s="26">
        <f>F368</f>
        <v>14.2038</v>
      </c>
      <c r="E368" s="26">
        <f>F368</f>
        <v>14.2038</v>
      </c>
      <c r="F368" s="26">
        <f>ROUND(14.2038,4)</f>
        <v>14.2038</v>
      </c>
      <c r="G368" s="24"/>
      <c r="H368" s="36"/>
    </row>
    <row r="369" spans="1:8" ht="12.75" customHeight="1">
      <c r="A369" s="22">
        <v>43269</v>
      </c>
      <c r="B369" s="22"/>
      <c r="C369" s="26">
        <f>ROUND(13.4275,4)</f>
        <v>13.4275</v>
      </c>
      <c r="D369" s="26">
        <f>F369</f>
        <v>14.4256</v>
      </c>
      <c r="E369" s="26">
        <f>F369</f>
        <v>14.4256</v>
      </c>
      <c r="F369" s="26">
        <f>ROUND(14.4256,4)</f>
        <v>14.4256</v>
      </c>
      <c r="G369" s="24"/>
      <c r="H369" s="36"/>
    </row>
    <row r="370" spans="1:8" ht="12.75" customHeight="1">
      <c r="A370" s="22">
        <v>43360</v>
      </c>
      <c r="B370" s="22"/>
      <c r="C370" s="26">
        <f>ROUND(13.4275,4)</f>
        <v>13.4275</v>
      </c>
      <c r="D370" s="26">
        <f>F370</f>
        <v>14.6529</v>
      </c>
      <c r="E370" s="26">
        <f>F370</f>
        <v>14.6529</v>
      </c>
      <c r="F370" s="26">
        <f>ROUND(14.6529,4)</f>
        <v>14.6529</v>
      </c>
      <c r="G370" s="24"/>
      <c r="H370" s="36"/>
    </row>
    <row r="371" spans="1:8" ht="12.75" customHeight="1">
      <c r="A371" s="22">
        <v>43448</v>
      </c>
      <c r="B371" s="22"/>
      <c r="C371" s="26">
        <f>ROUND(13.4275,4)</f>
        <v>13.4275</v>
      </c>
      <c r="D371" s="26">
        <f>F371</f>
        <v>14.8727</v>
      </c>
      <c r="E371" s="26">
        <f>F371</f>
        <v>14.8727</v>
      </c>
      <c r="F371" s="26">
        <f>ROUND(14.8727,4)</f>
        <v>14.8727</v>
      </c>
      <c r="G371" s="24"/>
      <c r="H371" s="36"/>
    </row>
    <row r="372" spans="1:8" ht="12.75" customHeight="1">
      <c r="A372" s="22">
        <v>43542</v>
      </c>
      <c r="B372" s="22"/>
      <c r="C372" s="26">
        <f>ROUND(13.4275,4)</f>
        <v>13.4275</v>
      </c>
      <c r="D372" s="26">
        <f>F372</f>
        <v>15.1076</v>
      </c>
      <c r="E372" s="26">
        <f>F372</f>
        <v>15.1076</v>
      </c>
      <c r="F372" s="26">
        <f>ROUND(15.1076,4)</f>
        <v>15.1076</v>
      </c>
      <c r="G372" s="24"/>
      <c r="H372" s="36"/>
    </row>
    <row r="373" spans="1:8" ht="12.75" customHeight="1">
      <c r="A373" s="22">
        <v>43630</v>
      </c>
      <c r="B373" s="22"/>
      <c r="C373" s="26">
        <f>ROUND(13.4275,4)</f>
        <v>13.4275</v>
      </c>
      <c r="D373" s="26">
        <f>F373</f>
        <v>15.3375</v>
      </c>
      <c r="E373" s="26">
        <f>F373</f>
        <v>15.3375</v>
      </c>
      <c r="F373" s="26">
        <f>ROUND(15.3375,4)</f>
        <v>15.3375</v>
      </c>
      <c r="G373" s="24"/>
      <c r="H373" s="36"/>
    </row>
    <row r="374" spans="1:8" ht="12.75" customHeight="1">
      <c r="A374" s="22">
        <v>43724</v>
      </c>
      <c r="B374" s="22"/>
      <c r="C374" s="26">
        <f>ROUND(13.4275,4)</f>
        <v>13.4275</v>
      </c>
      <c r="D374" s="26">
        <f>F374</f>
        <v>15.5902</v>
      </c>
      <c r="E374" s="26">
        <f>F374</f>
        <v>15.5902</v>
      </c>
      <c r="F374" s="26">
        <f>ROUND(15.5902,4)</f>
        <v>15.5902</v>
      </c>
      <c r="G374" s="24"/>
      <c r="H374" s="36"/>
    </row>
    <row r="375" spans="1:8" ht="12.75" customHeight="1">
      <c r="A375" s="22">
        <v>43812</v>
      </c>
      <c r="B375" s="22"/>
      <c r="C375" s="26">
        <f>ROUND(13.4275,4)</f>
        <v>13.4275</v>
      </c>
      <c r="D375" s="26">
        <f>F375</f>
        <v>15.8267</v>
      </c>
      <c r="E375" s="26">
        <f>F375</f>
        <v>15.8267</v>
      </c>
      <c r="F375" s="26">
        <f>ROUND(15.8267,4)</f>
        <v>15.8267</v>
      </c>
      <c r="G375" s="24"/>
      <c r="H375" s="36"/>
    </row>
    <row r="376" spans="1:8" ht="12.75" customHeight="1">
      <c r="A376" s="22">
        <v>43906</v>
      </c>
      <c r="B376" s="22"/>
      <c r="C376" s="26">
        <f>ROUND(13.4275,4)</f>
        <v>13.4275</v>
      </c>
      <c r="D376" s="26">
        <f>F376</f>
        <v>16.0794</v>
      </c>
      <c r="E376" s="26">
        <f>F376</f>
        <v>16.0794</v>
      </c>
      <c r="F376" s="26">
        <f>ROUND(16.0794,4)</f>
        <v>16.0794</v>
      </c>
      <c r="G376" s="24"/>
      <c r="H376" s="36"/>
    </row>
    <row r="377" spans="1:8" ht="12.75" customHeight="1">
      <c r="A377" s="22">
        <v>43994</v>
      </c>
      <c r="B377" s="22"/>
      <c r="C377" s="26">
        <f>ROUND(13.4275,4)</f>
        <v>13.4275</v>
      </c>
      <c r="D377" s="26">
        <f>F377</f>
        <v>16.316</v>
      </c>
      <c r="E377" s="26">
        <f>F377</f>
        <v>16.316</v>
      </c>
      <c r="F377" s="26">
        <f>ROUND(16.316,4)</f>
        <v>16.316</v>
      </c>
      <c r="G377" s="24"/>
      <c r="H377" s="36"/>
    </row>
    <row r="378" spans="1:8" ht="12.75" customHeight="1">
      <c r="A378" s="22" t="s">
        <v>81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6">
        <f>ROUND(1.42391304347826,4)</f>
        <v>1.4239</v>
      </c>
      <c r="D379" s="26">
        <f>F379</f>
        <v>1.4076</v>
      </c>
      <c r="E379" s="26">
        <f>F379</f>
        <v>1.4076</v>
      </c>
      <c r="F379" s="26">
        <f>ROUND(1.4076,4)</f>
        <v>1.4076</v>
      </c>
      <c r="G379" s="24"/>
      <c r="H379" s="36"/>
    </row>
    <row r="380" spans="1:8" ht="12.75" customHeight="1">
      <c r="A380" s="22">
        <v>42996</v>
      </c>
      <c r="B380" s="22"/>
      <c r="C380" s="26">
        <f>ROUND(1.42391304347826,4)</f>
        <v>1.4239</v>
      </c>
      <c r="D380" s="26">
        <f>F380</f>
        <v>1.384</v>
      </c>
      <c r="E380" s="26">
        <f>F380</f>
        <v>1.384</v>
      </c>
      <c r="F380" s="26">
        <f>ROUND(1.384,4)</f>
        <v>1.384</v>
      </c>
      <c r="G380" s="24"/>
      <c r="H380" s="36"/>
    </row>
    <row r="381" spans="1:8" ht="12.75" customHeight="1">
      <c r="A381" s="22">
        <v>43087</v>
      </c>
      <c r="B381" s="22"/>
      <c r="C381" s="26">
        <f>ROUND(1.42391304347826,4)</f>
        <v>1.4239</v>
      </c>
      <c r="D381" s="26">
        <f>F381</f>
        <v>1.3635</v>
      </c>
      <c r="E381" s="26">
        <f>F381</f>
        <v>1.3635</v>
      </c>
      <c r="F381" s="26">
        <f>ROUND(1.3635,4)</f>
        <v>1.3635</v>
      </c>
      <c r="G381" s="24"/>
      <c r="H381" s="36"/>
    </row>
    <row r="382" spans="1:8" ht="12.75" customHeight="1">
      <c r="A382" s="22">
        <v>43178</v>
      </c>
      <c r="B382" s="22"/>
      <c r="C382" s="26">
        <f>ROUND(1.42391304347826,4)</f>
        <v>1.4239</v>
      </c>
      <c r="D382" s="26">
        <f>F382</f>
        <v>1.3434</v>
      </c>
      <c r="E382" s="26">
        <f>F382</f>
        <v>1.3434</v>
      </c>
      <c r="F382" s="26">
        <f>ROUND(1.3434,4)</f>
        <v>1.3434</v>
      </c>
      <c r="G382" s="24"/>
      <c r="H382" s="36"/>
    </row>
    <row r="383" spans="1:8" ht="12.75" customHeight="1">
      <c r="A383" s="22" t="s">
        <v>82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42859</v>
      </c>
      <c r="B384" s="22"/>
      <c r="C384" s="27">
        <f>ROUND(597.264,3)</f>
        <v>597.264</v>
      </c>
      <c r="D384" s="27">
        <f>F384</f>
        <v>599.821</v>
      </c>
      <c r="E384" s="27">
        <f>F384</f>
        <v>599.821</v>
      </c>
      <c r="F384" s="27">
        <f>ROUND(599.821,3)</f>
        <v>599.821</v>
      </c>
      <c r="G384" s="24"/>
      <c r="H384" s="36"/>
    </row>
    <row r="385" spans="1:8" ht="12.75" customHeight="1">
      <c r="A385" s="22">
        <v>42950</v>
      </c>
      <c r="B385" s="22"/>
      <c r="C385" s="27">
        <f>ROUND(597.264,3)</f>
        <v>597.264</v>
      </c>
      <c r="D385" s="27">
        <f>F385</f>
        <v>611.259</v>
      </c>
      <c r="E385" s="27">
        <f>F385</f>
        <v>611.259</v>
      </c>
      <c r="F385" s="27">
        <f>ROUND(611.259,3)</f>
        <v>611.259</v>
      </c>
      <c r="G385" s="24"/>
      <c r="H385" s="36"/>
    </row>
    <row r="386" spans="1:8" ht="12.75" customHeight="1">
      <c r="A386" s="22">
        <v>43041</v>
      </c>
      <c r="B386" s="22"/>
      <c r="C386" s="27">
        <f>ROUND(597.264,3)</f>
        <v>597.264</v>
      </c>
      <c r="D386" s="27">
        <f>F386</f>
        <v>623.195</v>
      </c>
      <c r="E386" s="27">
        <f>F386</f>
        <v>623.195</v>
      </c>
      <c r="F386" s="27">
        <f>ROUND(623.195,3)</f>
        <v>623.195</v>
      </c>
      <c r="G386" s="24"/>
      <c r="H386" s="36"/>
    </row>
    <row r="387" spans="1:8" ht="12.75" customHeight="1">
      <c r="A387" s="22">
        <v>43132</v>
      </c>
      <c r="B387" s="22"/>
      <c r="C387" s="27">
        <f>ROUND(597.264,3)</f>
        <v>597.264</v>
      </c>
      <c r="D387" s="27">
        <f>F387</f>
        <v>635.618</v>
      </c>
      <c r="E387" s="27">
        <f>F387</f>
        <v>635.618</v>
      </c>
      <c r="F387" s="27">
        <f>ROUND(635.618,3)</f>
        <v>635.618</v>
      </c>
      <c r="G387" s="24"/>
      <c r="H387" s="36"/>
    </row>
    <row r="388" spans="1:8" ht="12.75" customHeight="1">
      <c r="A388" s="22" t="s">
        <v>83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ROUND(527.906,3)</f>
        <v>527.906</v>
      </c>
      <c r="D389" s="27">
        <f>F389</f>
        <v>530.166</v>
      </c>
      <c r="E389" s="27">
        <f>F389</f>
        <v>530.166</v>
      </c>
      <c r="F389" s="27">
        <f>ROUND(530.166,3)</f>
        <v>530.166</v>
      </c>
      <c r="G389" s="24"/>
      <c r="H389" s="36"/>
    </row>
    <row r="390" spans="1:8" ht="12.75" customHeight="1">
      <c r="A390" s="22">
        <v>42950</v>
      </c>
      <c r="B390" s="22"/>
      <c r="C390" s="27">
        <f>ROUND(527.906,3)</f>
        <v>527.906</v>
      </c>
      <c r="D390" s="27">
        <f>F390</f>
        <v>540.276</v>
      </c>
      <c r="E390" s="27">
        <f>F390</f>
        <v>540.276</v>
      </c>
      <c r="F390" s="27">
        <f>ROUND(540.276,3)</f>
        <v>540.276</v>
      </c>
      <c r="G390" s="24"/>
      <c r="H390" s="36"/>
    </row>
    <row r="391" spans="1:8" ht="12.75" customHeight="1">
      <c r="A391" s="22">
        <v>43041</v>
      </c>
      <c r="B391" s="22"/>
      <c r="C391" s="27">
        <f>ROUND(527.906,3)</f>
        <v>527.906</v>
      </c>
      <c r="D391" s="27">
        <f>F391</f>
        <v>550.826</v>
      </c>
      <c r="E391" s="27">
        <f>F391</f>
        <v>550.826</v>
      </c>
      <c r="F391" s="27">
        <f>ROUND(550.826,3)</f>
        <v>550.826</v>
      </c>
      <c r="G391" s="24"/>
      <c r="H391" s="36"/>
    </row>
    <row r="392" spans="1:8" ht="12.75" customHeight="1">
      <c r="A392" s="22">
        <v>43132</v>
      </c>
      <c r="B392" s="22"/>
      <c r="C392" s="27">
        <f>ROUND(527.906,3)</f>
        <v>527.906</v>
      </c>
      <c r="D392" s="27">
        <f>F392</f>
        <v>561.806</v>
      </c>
      <c r="E392" s="27">
        <f>F392</f>
        <v>561.806</v>
      </c>
      <c r="F392" s="27">
        <f>ROUND(561.806,3)</f>
        <v>561.806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ROUND(605.585,3)</f>
        <v>605.585</v>
      </c>
      <c r="D394" s="27">
        <f>F394</f>
        <v>608.178</v>
      </c>
      <c r="E394" s="27">
        <f>F394</f>
        <v>608.178</v>
      </c>
      <c r="F394" s="27">
        <f>ROUND(608.178,3)</f>
        <v>608.178</v>
      </c>
      <c r="G394" s="24"/>
      <c r="H394" s="36"/>
    </row>
    <row r="395" spans="1:8" ht="12.75" customHeight="1">
      <c r="A395" s="22">
        <v>42950</v>
      </c>
      <c r="B395" s="22"/>
      <c r="C395" s="27">
        <f>ROUND(605.585,3)</f>
        <v>605.585</v>
      </c>
      <c r="D395" s="27">
        <f>F395</f>
        <v>619.775</v>
      </c>
      <c r="E395" s="27">
        <f>F395</f>
        <v>619.775</v>
      </c>
      <c r="F395" s="27">
        <f>ROUND(619.775,3)</f>
        <v>619.775</v>
      </c>
      <c r="G395" s="24"/>
      <c r="H395" s="36"/>
    </row>
    <row r="396" spans="1:8" ht="12.75" customHeight="1">
      <c r="A396" s="22">
        <v>43041</v>
      </c>
      <c r="B396" s="22"/>
      <c r="C396" s="27">
        <f>ROUND(605.585,3)</f>
        <v>605.585</v>
      </c>
      <c r="D396" s="27">
        <f>F396</f>
        <v>631.878</v>
      </c>
      <c r="E396" s="27">
        <f>F396</f>
        <v>631.878</v>
      </c>
      <c r="F396" s="27">
        <f>ROUND(631.878,3)</f>
        <v>631.878</v>
      </c>
      <c r="G396" s="24"/>
      <c r="H396" s="36"/>
    </row>
    <row r="397" spans="1:8" ht="12.75" customHeight="1">
      <c r="A397" s="22">
        <v>43132</v>
      </c>
      <c r="B397" s="22"/>
      <c r="C397" s="27">
        <f>ROUND(605.585,3)</f>
        <v>605.585</v>
      </c>
      <c r="D397" s="27">
        <f>F397</f>
        <v>644.474</v>
      </c>
      <c r="E397" s="27">
        <f>F397</f>
        <v>644.474</v>
      </c>
      <c r="F397" s="27">
        <f>ROUND(644.474,3)</f>
        <v>644.474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ROUND(548.618,3)</f>
        <v>548.618</v>
      </c>
      <c r="D399" s="27">
        <f>F399</f>
        <v>550.967</v>
      </c>
      <c r="E399" s="27">
        <f>F399</f>
        <v>550.967</v>
      </c>
      <c r="F399" s="27">
        <f>ROUND(550.967,3)</f>
        <v>550.967</v>
      </c>
      <c r="G399" s="24"/>
      <c r="H399" s="36"/>
    </row>
    <row r="400" spans="1:8" ht="12.75" customHeight="1">
      <c r="A400" s="22">
        <v>42950</v>
      </c>
      <c r="B400" s="22"/>
      <c r="C400" s="27">
        <f>ROUND(548.618,3)</f>
        <v>548.618</v>
      </c>
      <c r="D400" s="27">
        <f>F400</f>
        <v>561.474</v>
      </c>
      <c r="E400" s="27">
        <f>F400</f>
        <v>561.474</v>
      </c>
      <c r="F400" s="27">
        <f>ROUND(561.474,3)</f>
        <v>561.474</v>
      </c>
      <c r="G400" s="24"/>
      <c r="H400" s="36"/>
    </row>
    <row r="401" spans="1:8" ht="12.75" customHeight="1">
      <c r="A401" s="22">
        <v>43041</v>
      </c>
      <c r="B401" s="22"/>
      <c r="C401" s="27">
        <f>ROUND(548.618,3)</f>
        <v>548.618</v>
      </c>
      <c r="D401" s="27">
        <f>F401</f>
        <v>572.437</v>
      </c>
      <c r="E401" s="27">
        <f>F401</f>
        <v>572.437</v>
      </c>
      <c r="F401" s="27">
        <f>ROUND(572.437,3)</f>
        <v>572.437</v>
      </c>
      <c r="G401" s="24"/>
      <c r="H401" s="36"/>
    </row>
    <row r="402" spans="1:8" ht="12.75" customHeight="1">
      <c r="A402" s="22">
        <v>43132</v>
      </c>
      <c r="B402" s="22"/>
      <c r="C402" s="27">
        <f>ROUND(548.618,3)</f>
        <v>548.618</v>
      </c>
      <c r="D402" s="27">
        <f>F402</f>
        <v>583.849</v>
      </c>
      <c r="E402" s="27">
        <f>F402</f>
        <v>583.849</v>
      </c>
      <c r="F402" s="27">
        <f>ROUND(583.849,3)</f>
        <v>583.849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ROUND(245.664279907957,3)</f>
        <v>245.664</v>
      </c>
      <c r="D404" s="27">
        <f>F404</f>
        <v>246.731</v>
      </c>
      <c r="E404" s="27">
        <f>F404</f>
        <v>246.731</v>
      </c>
      <c r="F404" s="27">
        <f>ROUND(246.731,3)</f>
        <v>246.731</v>
      </c>
      <c r="G404" s="24"/>
      <c r="H404" s="36"/>
    </row>
    <row r="405" spans="1:8" ht="12.75" customHeight="1">
      <c r="A405" s="22">
        <v>42950</v>
      </c>
      <c r="B405" s="22"/>
      <c r="C405" s="27">
        <f>ROUND(245.664279907957,3)</f>
        <v>245.664</v>
      </c>
      <c r="D405" s="27">
        <f>F405</f>
        <v>251.48</v>
      </c>
      <c r="E405" s="27">
        <f>F405</f>
        <v>251.48</v>
      </c>
      <c r="F405" s="27">
        <f>ROUND(251.48,3)</f>
        <v>251.48</v>
      </c>
      <c r="G405" s="24"/>
      <c r="H405" s="36"/>
    </row>
    <row r="406" spans="1:8" ht="12.75" customHeight="1">
      <c r="A406" s="22">
        <v>43041</v>
      </c>
      <c r="B406" s="22"/>
      <c r="C406" s="27">
        <f>ROUND(245.664279907957,3)</f>
        <v>245.664</v>
      </c>
      <c r="D406" s="27">
        <f>F406</f>
        <v>256.45</v>
      </c>
      <c r="E406" s="27">
        <f>F406</f>
        <v>256.45</v>
      </c>
      <c r="F406" s="27">
        <f>ROUND(256.45,3)</f>
        <v>256.45</v>
      </c>
      <c r="G406" s="24"/>
      <c r="H406" s="36"/>
    </row>
    <row r="407" spans="1:8" ht="12.75" customHeight="1">
      <c r="A407" s="22">
        <v>43132</v>
      </c>
      <c r="B407" s="22"/>
      <c r="C407" s="27">
        <f>ROUND(245.664279907957,3)</f>
        <v>245.664</v>
      </c>
      <c r="D407" s="27">
        <f>F407</f>
        <v>261.626</v>
      </c>
      <c r="E407" s="27">
        <f>F407</f>
        <v>261.626</v>
      </c>
      <c r="F407" s="27">
        <f>ROUND(261.626,3)</f>
        <v>261.626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42905</v>
      </c>
      <c r="B409" s="22"/>
      <c r="C409" s="24">
        <f>ROUND(22572.72,2)</f>
        <v>22572.72</v>
      </c>
      <c r="D409" s="24">
        <f>F409</f>
        <v>22830.59</v>
      </c>
      <c r="E409" s="24">
        <f>F409</f>
        <v>22830.59</v>
      </c>
      <c r="F409" s="24">
        <f>ROUND(22830.59,2)</f>
        <v>22830.59</v>
      </c>
      <c r="G409" s="24"/>
      <c r="H409" s="36"/>
    </row>
    <row r="410" spans="1:8" ht="12.75" customHeight="1">
      <c r="A410" s="22">
        <v>42996</v>
      </c>
      <c r="B410" s="22"/>
      <c r="C410" s="24">
        <f>ROUND(22572.72,2)</f>
        <v>22572.72</v>
      </c>
      <c r="D410" s="24">
        <f>F410</f>
        <v>23207.47</v>
      </c>
      <c r="E410" s="24">
        <f>F410</f>
        <v>23207.47</v>
      </c>
      <c r="F410" s="24">
        <f>ROUND(23207.47,2)</f>
        <v>23207.47</v>
      </c>
      <c r="G410" s="24"/>
      <c r="H410" s="36"/>
    </row>
    <row r="411" spans="1:8" ht="12.75" customHeight="1">
      <c r="A411" s="22">
        <v>43087</v>
      </c>
      <c r="B411" s="22"/>
      <c r="C411" s="24">
        <f>ROUND(22572.72,2)</f>
        <v>22572.72</v>
      </c>
      <c r="D411" s="24">
        <f>F411</f>
        <v>23589.87</v>
      </c>
      <c r="E411" s="24">
        <f>F411</f>
        <v>23589.87</v>
      </c>
      <c r="F411" s="24">
        <f>ROUND(23589.87,2)</f>
        <v>23589.87</v>
      </c>
      <c r="G411" s="24"/>
      <c r="H411" s="36"/>
    </row>
    <row r="412" spans="1:8" ht="12.75" customHeight="1">
      <c r="A412" s="22" t="s">
        <v>88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42844</v>
      </c>
      <c r="B413" s="22"/>
      <c r="C413" s="27">
        <f>ROUND(7.35833,3)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42872</v>
      </c>
      <c r="B414" s="22"/>
      <c r="C414" s="27">
        <f>ROUND(7.35833,3)</f>
        <v>7.358</v>
      </c>
      <c r="D414" s="27">
        <f>ROUND(7.42,3)</f>
        <v>7.42</v>
      </c>
      <c r="E414" s="27">
        <f>ROUND(7.32,3)</f>
        <v>7.32</v>
      </c>
      <c r="F414" s="27">
        <f>ROUND(7.37,3)</f>
        <v>7.37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ROUND(7.45,3)</f>
        <v>7.45</v>
      </c>
      <c r="E415" s="27">
        <f>ROUND(7.35,3)</f>
        <v>7.35</v>
      </c>
      <c r="F415" s="27">
        <f>ROUND(7.4,3)</f>
        <v>7.4</v>
      </c>
      <c r="G415" s="24"/>
      <c r="H415" s="36"/>
    </row>
    <row r="416" spans="1:8" ht="12.75" customHeight="1">
      <c r="A416" s="22">
        <v>42935</v>
      </c>
      <c r="B416" s="22"/>
      <c r="C416" s="27">
        <f>ROUND(7.35833,3)</f>
        <v>7.358</v>
      </c>
      <c r="D416" s="27">
        <f>ROUND(7.46,3)</f>
        <v>7.46</v>
      </c>
      <c r="E416" s="27">
        <f>ROUND(7.36,3)</f>
        <v>7.36</v>
      </c>
      <c r="F416" s="27">
        <f>ROUND(7.41,3)</f>
        <v>7.41</v>
      </c>
      <c r="G416" s="24"/>
      <c r="H416" s="36"/>
    </row>
    <row r="417" spans="1:8" ht="12.75" customHeight="1">
      <c r="A417" s="22">
        <v>42963</v>
      </c>
      <c r="B417" s="22"/>
      <c r="C417" s="27">
        <f>ROUND(7.35833,3)</f>
        <v>7.358</v>
      </c>
      <c r="D417" s="27">
        <f>ROUND(7.47,3)</f>
        <v>7.47</v>
      </c>
      <c r="E417" s="27">
        <f>ROUND(7.37,3)</f>
        <v>7.37</v>
      </c>
      <c r="F417" s="27">
        <f>ROUND(7.42,3)</f>
        <v>7.42</v>
      </c>
      <c r="G417" s="24"/>
      <c r="H417" s="36"/>
    </row>
    <row r="418" spans="1:8" ht="12.75" customHeight="1">
      <c r="A418" s="22">
        <v>42998</v>
      </c>
      <c r="B418" s="22"/>
      <c r="C418" s="27">
        <f>ROUND(7.35833,3)</f>
        <v>7.358</v>
      </c>
      <c r="D418" s="27">
        <f>ROUND(7.47,3)</f>
        <v>7.47</v>
      </c>
      <c r="E418" s="27">
        <f>ROUND(7.37,3)</f>
        <v>7.37</v>
      </c>
      <c r="F418" s="27">
        <f>ROUND(7.42,3)</f>
        <v>7.42</v>
      </c>
      <c r="G418" s="24"/>
      <c r="H418" s="36"/>
    </row>
    <row r="419" spans="1:8" ht="12.75" customHeight="1">
      <c r="A419" s="22">
        <v>43089</v>
      </c>
      <c r="B419" s="22"/>
      <c r="C419" s="27">
        <f>ROUND(7.35833,3)</f>
        <v>7.358</v>
      </c>
      <c r="D419" s="27">
        <f>ROUND(7.5,3)</f>
        <v>7.5</v>
      </c>
      <c r="E419" s="27">
        <f>ROUND(7.4,3)</f>
        <v>7.4</v>
      </c>
      <c r="F419" s="27">
        <f>ROUND(7.45,3)</f>
        <v>7.45</v>
      </c>
      <c r="G419" s="24"/>
      <c r="H419" s="36"/>
    </row>
    <row r="420" spans="1:8" ht="12.75" customHeight="1">
      <c r="A420" s="22">
        <v>43179</v>
      </c>
      <c r="B420" s="22"/>
      <c r="C420" s="27">
        <f>ROUND(7.35833,3)</f>
        <v>7.358</v>
      </c>
      <c r="D420" s="27">
        <f>ROUND(7.52,3)</f>
        <v>7.52</v>
      </c>
      <c r="E420" s="27">
        <f>ROUND(7.42,3)</f>
        <v>7.42</v>
      </c>
      <c r="F420" s="27">
        <f>ROUND(7.47,3)</f>
        <v>7.47</v>
      </c>
      <c r="G420" s="24"/>
      <c r="H420" s="36"/>
    </row>
    <row r="421" spans="1:8" ht="12.75" customHeight="1">
      <c r="A421" s="22">
        <v>43271</v>
      </c>
      <c r="B421" s="22"/>
      <c r="C421" s="27">
        <f>ROUND(7.35833,3)</f>
        <v>7.358</v>
      </c>
      <c r="D421" s="27">
        <f>ROUND(7.52,3)</f>
        <v>7.52</v>
      </c>
      <c r="E421" s="27">
        <f>ROUND(7.42,3)</f>
        <v>7.42</v>
      </c>
      <c r="F421" s="27">
        <f>ROUND(7.47,3)</f>
        <v>7.47</v>
      </c>
      <c r="G421" s="24"/>
      <c r="H421" s="36"/>
    </row>
    <row r="422" spans="1:8" ht="12.75" customHeight="1">
      <c r="A422" s="22">
        <v>43362</v>
      </c>
      <c r="B422" s="22"/>
      <c r="C422" s="27">
        <f>ROUND(7.35833,3)</f>
        <v>7.358</v>
      </c>
      <c r="D422" s="27">
        <f>ROUND(7.54,3)</f>
        <v>7.54</v>
      </c>
      <c r="E422" s="27">
        <f>ROUND(7.44,3)</f>
        <v>7.44</v>
      </c>
      <c r="F422" s="27">
        <f>ROUND(7.49,3)</f>
        <v>7.49</v>
      </c>
      <c r="G422" s="24"/>
      <c r="H422" s="36"/>
    </row>
    <row r="423" spans="1:8" ht="12.75" customHeight="1">
      <c r="A423" s="22">
        <v>43453</v>
      </c>
      <c r="B423" s="22"/>
      <c r="C423" s="27">
        <f>ROUND(7.35833,3)</f>
        <v>7.358</v>
      </c>
      <c r="D423" s="27">
        <f>ROUND(7.6,3)</f>
        <v>7.6</v>
      </c>
      <c r="E423" s="27">
        <f>ROUND(7.5,3)</f>
        <v>7.5</v>
      </c>
      <c r="F423" s="27">
        <f>ROUND(7.55,3)</f>
        <v>7.55</v>
      </c>
      <c r="G423" s="24"/>
      <c r="H423" s="36"/>
    </row>
    <row r="424" spans="1:8" ht="12.75" customHeight="1">
      <c r="A424" s="22">
        <v>43544</v>
      </c>
      <c r="B424" s="22"/>
      <c r="C424" s="27">
        <f>ROUND(7.35833,3)</f>
        <v>7.358</v>
      </c>
      <c r="D424" s="27">
        <f>ROUND(7.61,3)</f>
        <v>7.61</v>
      </c>
      <c r="E424" s="27">
        <f>ROUND(7.51,3)</f>
        <v>7.51</v>
      </c>
      <c r="F424" s="27">
        <f>ROUND(7.56,3)</f>
        <v>7.56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42859</v>
      </c>
      <c r="B426" s="22"/>
      <c r="C426" s="27">
        <f>ROUND(546.949,3)</f>
        <v>546.949</v>
      </c>
      <c r="D426" s="27">
        <f>F426</f>
        <v>549.291</v>
      </c>
      <c r="E426" s="27">
        <f>F426</f>
        <v>549.291</v>
      </c>
      <c r="F426" s="27">
        <f>ROUND(549.291,3)</f>
        <v>549.291</v>
      </c>
      <c r="G426" s="24"/>
      <c r="H426" s="36"/>
    </row>
    <row r="427" spans="1:8" ht="12.75" customHeight="1">
      <c r="A427" s="22">
        <v>42950</v>
      </c>
      <c r="B427" s="22"/>
      <c r="C427" s="27">
        <f>ROUND(546.949,3)</f>
        <v>546.949</v>
      </c>
      <c r="D427" s="27">
        <f>F427</f>
        <v>559.765</v>
      </c>
      <c r="E427" s="27">
        <f>F427</f>
        <v>559.765</v>
      </c>
      <c r="F427" s="27">
        <f>ROUND(559.765,3)</f>
        <v>559.765</v>
      </c>
      <c r="G427" s="24"/>
      <c r="H427" s="36"/>
    </row>
    <row r="428" spans="1:8" ht="12.75" customHeight="1">
      <c r="A428" s="22">
        <v>43041</v>
      </c>
      <c r="B428" s="22"/>
      <c r="C428" s="27">
        <f>ROUND(546.949,3)</f>
        <v>546.949</v>
      </c>
      <c r="D428" s="27">
        <f>F428</f>
        <v>570.696</v>
      </c>
      <c r="E428" s="27">
        <f>F428</f>
        <v>570.696</v>
      </c>
      <c r="F428" s="27">
        <f>ROUND(570.696,3)</f>
        <v>570.696</v>
      </c>
      <c r="G428" s="24"/>
      <c r="H428" s="36"/>
    </row>
    <row r="429" spans="1:8" ht="12.75" customHeight="1">
      <c r="A429" s="22">
        <v>43132</v>
      </c>
      <c r="B429" s="22"/>
      <c r="C429" s="27">
        <f>ROUND(546.949,3)</f>
        <v>546.949</v>
      </c>
      <c r="D429" s="27">
        <f>F429</f>
        <v>582.072</v>
      </c>
      <c r="E429" s="27">
        <f>F429</f>
        <v>582.072</v>
      </c>
      <c r="F429" s="27">
        <f>ROUND(582.072,3)</f>
        <v>582.072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ROUND(100.119265141702,5)</f>
        <v>100.11927</v>
      </c>
      <c r="D431" s="25">
        <f>F431</f>
        <v>99.60705</v>
      </c>
      <c r="E431" s="25">
        <f>F431</f>
        <v>99.60705</v>
      </c>
      <c r="F431" s="25">
        <f>ROUND(99.607045808736,5)</f>
        <v>99.60705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ROUND(100.119265141702,5)</f>
        <v>100.11927</v>
      </c>
      <c r="D433" s="25">
        <f>F433</f>
        <v>99.62195</v>
      </c>
      <c r="E433" s="25">
        <f>F433</f>
        <v>99.62195</v>
      </c>
      <c r="F433" s="25">
        <f>ROUND(99.6219514180731,5)</f>
        <v>99.62195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ROUND(100.119265141702,5)</f>
        <v>100.11927</v>
      </c>
      <c r="D435" s="25">
        <f>F435</f>
        <v>99.86193</v>
      </c>
      <c r="E435" s="25">
        <f>F435</f>
        <v>99.86193</v>
      </c>
      <c r="F435" s="25">
        <f>ROUND(99.8619294468391,5)</f>
        <v>99.86193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5">
        <f>ROUND(100.119265141702,5)</f>
        <v>100.11927</v>
      </c>
      <c r="D437" s="25">
        <f>F437</f>
        <v>99.87082</v>
      </c>
      <c r="E437" s="25">
        <f>F437</f>
        <v>99.87082</v>
      </c>
      <c r="F437" s="25">
        <f>ROUND(99.8708188041273,5)</f>
        <v>99.87082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43272</v>
      </c>
      <c r="B439" s="22"/>
      <c r="C439" s="25">
        <f>ROUND(100.119265141702,5)</f>
        <v>100.11927</v>
      </c>
      <c r="D439" s="25">
        <f>F439</f>
        <v>100.11927</v>
      </c>
      <c r="E439" s="25">
        <f>F439</f>
        <v>100.11927</v>
      </c>
      <c r="F439" s="25">
        <f>ROUND(100.119265141702,5)</f>
        <v>100.11927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ROUND(100.332182783722,5)</f>
        <v>100.33218</v>
      </c>
      <c r="D441" s="25">
        <f>F441</f>
        <v>99.88898</v>
      </c>
      <c r="E441" s="25">
        <f>F441</f>
        <v>99.88898</v>
      </c>
      <c r="F441" s="25">
        <f>ROUND(99.8889824262459,5)</f>
        <v>99.88898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ROUND(100.332182783722,5)</f>
        <v>100.33218</v>
      </c>
      <c r="D443" s="25">
        <f>F443</f>
        <v>99.15273</v>
      </c>
      <c r="E443" s="25">
        <f>F443</f>
        <v>99.15273</v>
      </c>
      <c r="F443" s="25">
        <f>ROUND(99.152730724756,5)</f>
        <v>99.15273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ROUND(100.332182783722,5)</f>
        <v>100.33218</v>
      </c>
      <c r="D445" s="25">
        <f>F445</f>
        <v>98.80622</v>
      </c>
      <c r="E445" s="25">
        <f>F445</f>
        <v>98.80622</v>
      </c>
      <c r="F445" s="25">
        <f>ROUND(98.8062225514426,5)</f>
        <v>98.80622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ROUND(100.332182783722,5)</f>
        <v>100.33218</v>
      </c>
      <c r="D447" s="25">
        <f>F447</f>
        <v>98.8404</v>
      </c>
      <c r="E447" s="25">
        <f>F447</f>
        <v>98.8404</v>
      </c>
      <c r="F447" s="25">
        <f>ROUND(98.8403998774127,5)</f>
        <v>98.8404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ROUND(100.332182783722,2)</f>
        <v>100.33</v>
      </c>
      <c r="D449" s="24">
        <f>F449</f>
        <v>99.31</v>
      </c>
      <c r="E449" s="24">
        <f>F449</f>
        <v>99.31</v>
      </c>
      <c r="F449" s="24">
        <f>ROUND(99.3149927200051,2)</f>
        <v>99.31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43539</v>
      </c>
      <c r="B451" s="22"/>
      <c r="C451" s="25">
        <f>ROUND(100.332182783722,5)</f>
        <v>100.33218</v>
      </c>
      <c r="D451" s="25">
        <f>F451</f>
        <v>99.81966</v>
      </c>
      <c r="E451" s="25">
        <f>F451</f>
        <v>99.81966</v>
      </c>
      <c r="F451" s="25">
        <f>ROUND(99.8196578018867,5)</f>
        <v>99.81966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43637</v>
      </c>
      <c r="B453" s="22"/>
      <c r="C453" s="25">
        <f>ROUND(100.332182783722,5)</f>
        <v>100.33218</v>
      </c>
      <c r="D453" s="25">
        <f>F453</f>
        <v>100.33218</v>
      </c>
      <c r="E453" s="25">
        <f>F453</f>
        <v>100.33218</v>
      </c>
      <c r="F453" s="25">
        <f>ROUND(100.332182783722,5)</f>
        <v>100.33218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5">
        <f>ROUND(99.9444618370618,5)</f>
        <v>99.94446</v>
      </c>
      <c r="D455" s="25">
        <f>F455</f>
        <v>97.46922</v>
      </c>
      <c r="E455" s="25">
        <f>F455</f>
        <v>97.46922</v>
      </c>
      <c r="F455" s="25">
        <f>ROUND(97.4692210050795,5)</f>
        <v>97.46922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5">
        <f>ROUND(99.9444618370618,5)</f>
        <v>99.94446</v>
      </c>
      <c r="D457" s="25">
        <f>F457</f>
        <v>96.78053</v>
      </c>
      <c r="E457" s="25">
        <f>F457</f>
        <v>96.78053</v>
      </c>
      <c r="F457" s="25">
        <f>ROUND(96.7805271862551,5)</f>
        <v>96.78053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44362</v>
      </c>
      <c r="B459" s="22"/>
      <c r="C459" s="25">
        <f>ROUND(99.9444618370618,5)</f>
        <v>99.94446</v>
      </c>
      <c r="D459" s="25">
        <f>F459</f>
        <v>96.05705</v>
      </c>
      <c r="E459" s="25">
        <f>F459</f>
        <v>96.05705</v>
      </c>
      <c r="F459" s="25">
        <f>ROUND(96.0570486594815,5)</f>
        <v>96.05705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44460</v>
      </c>
      <c r="B461" s="22"/>
      <c r="C461" s="25">
        <f>ROUND(99.9444618370618,5)</f>
        <v>99.94446</v>
      </c>
      <c r="D461" s="25">
        <f>F461</f>
        <v>96.29505</v>
      </c>
      <c r="E461" s="25">
        <f>F461</f>
        <v>96.29505</v>
      </c>
      <c r="F461" s="25">
        <f>ROUND(96.295046203455,5)</f>
        <v>96.29505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44551</v>
      </c>
      <c r="B463" s="22"/>
      <c r="C463" s="25">
        <f>ROUND(99.9444618370618,5)</f>
        <v>99.94446</v>
      </c>
      <c r="D463" s="25">
        <f>F463</f>
        <v>98.52075</v>
      </c>
      <c r="E463" s="25">
        <f>F463</f>
        <v>98.52075</v>
      </c>
      <c r="F463" s="25">
        <f>ROUND(98.5207473890912,5)</f>
        <v>98.52075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44635</v>
      </c>
      <c r="B465" s="22"/>
      <c r="C465" s="25">
        <f>ROUND(99.9444618370618,5)</f>
        <v>99.94446</v>
      </c>
      <c r="D465" s="25">
        <f>F465</f>
        <v>98.70836</v>
      </c>
      <c r="E465" s="25">
        <f>F465</f>
        <v>98.70836</v>
      </c>
      <c r="F465" s="25">
        <f>ROUND(98.7083579254788,5)</f>
        <v>98.70836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44733</v>
      </c>
      <c r="B467" s="22"/>
      <c r="C467" s="25">
        <f>ROUND(99.9444618370618,5)</f>
        <v>99.94446</v>
      </c>
      <c r="D467" s="25">
        <f>F467</f>
        <v>99.94446</v>
      </c>
      <c r="E467" s="25">
        <f>F467</f>
        <v>99.94446</v>
      </c>
      <c r="F467" s="25">
        <f>ROUND(99.9444618370618,5)</f>
        <v>99.94446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5">
        <f>ROUND(99.466795006826,5)</f>
        <v>99.4668</v>
      </c>
      <c r="D469" s="25">
        <f>F469</f>
        <v>97.13782</v>
      </c>
      <c r="E469" s="25">
        <f>F469</f>
        <v>97.13782</v>
      </c>
      <c r="F469" s="25">
        <f>ROUND(97.137822088179,5)</f>
        <v>97.13782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46097</v>
      </c>
      <c r="B471" s="22"/>
      <c r="C471" s="25">
        <f>ROUND(99.466795006826,5)</f>
        <v>99.4668</v>
      </c>
      <c r="D471" s="25">
        <f>F471</f>
        <v>94.20666</v>
      </c>
      <c r="E471" s="25">
        <f>F471</f>
        <v>94.20666</v>
      </c>
      <c r="F471" s="25">
        <f>ROUND(94.2066615847455,5)</f>
        <v>94.20666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46188</v>
      </c>
      <c r="B473" s="22"/>
      <c r="C473" s="25">
        <f>ROUND(99.466795006826,5)</f>
        <v>99.4668</v>
      </c>
      <c r="D473" s="25">
        <f>F473</f>
        <v>92.98832</v>
      </c>
      <c r="E473" s="25">
        <f>F473</f>
        <v>92.98832</v>
      </c>
      <c r="F473" s="25">
        <f>ROUND(92.9883176712099,5)</f>
        <v>92.98832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46286</v>
      </c>
      <c r="B475" s="22"/>
      <c r="C475" s="25">
        <f>ROUND(99.466795006826,5)</f>
        <v>99.4668</v>
      </c>
      <c r="D475" s="25">
        <f>F475</f>
        <v>95.11213</v>
      </c>
      <c r="E475" s="25">
        <f>F475</f>
        <v>95.11213</v>
      </c>
      <c r="F475" s="25">
        <f>ROUND(95.1121280172844,5)</f>
        <v>95.11213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46377</v>
      </c>
      <c r="B477" s="22"/>
      <c r="C477" s="25">
        <f>ROUND(99.466795006826,5)</f>
        <v>99.4668</v>
      </c>
      <c r="D477" s="25">
        <f>F477</f>
        <v>98.82517</v>
      </c>
      <c r="E477" s="25">
        <f>F477</f>
        <v>98.82517</v>
      </c>
      <c r="F477" s="25">
        <f>ROUND(98.8251661442866,5)</f>
        <v>98.82517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46461</v>
      </c>
      <c r="B479" s="22"/>
      <c r="C479" s="25">
        <f>ROUND(99.466795006826,5)</f>
        <v>99.4668</v>
      </c>
      <c r="D479" s="25">
        <f>F479</f>
        <v>97.43247</v>
      </c>
      <c r="E479" s="25">
        <f>F479</f>
        <v>97.43247</v>
      </c>
      <c r="F479" s="25">
        <f>ROUND(97.4324738546277,5)</f>
        <v>97.43247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 thickBot="1">
      <c r="A481" s="32">
        <v>46559</v>
      </c>
      <c r="B481" s="32"/>
      <c r="C481" s="33">
        <f>ROUND(99.466795006826,5)</f>
        <v>99.4668</v>
      </c>
      <c r="D481" s="33">
        <f>F481</f>
        <v>99.4668</v>
      </c>
      <c r="E481" s="33">
        <f>F481</f>
        <v>99.4668</v>
      </c>
      <c r="F481" s="33">
        <f>ROUND(99.466795006826,5)</f>
        <v>99.4668</v>
      </c>
      <c r="G481" s="34"/>
      <c r="H481" s="37"/>
    </row>
  </sheetData>
  <sheetProtection/>
  <mergeCells count="480">
    <mergeCell ref="A480:B480"/>
    <mergeCell ref="A481:B481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8:B408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2017-04-13T15:33:22Z</dcterms:modified>
  <cp:category/>
  <cp:version/>
  <cp:contentType/>
  <cp:contentStatus/>
</cp:coreProperties>
</file>