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'Jerry'!$A$1:$H$483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<sst xmlns="http://schemas.openxmlformats.org/spreadsheetml/2006/main" count="118" uniqueCount="118">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</sst>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SheetLayoutView="75" zoomScalePageLayoutView="0" workbookViewId="0" topLeftCell="A1">
      <selection activeCell="M10" sqref="M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42866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ROUND(2.29,5)</f>
        <v>2.29</v>
      </c>
      <c r="D6" s="25">
        <f>F6</f>
        <v>2.29</v>
      </c>
      <c r="E6" s="25">
        <f>F6</f>
        <v>2.29</v>
      </c>
      <c r="F6" s="25">
        <f>ROUND(2.29,5)</f>
        <v>2.29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ROUND(2.28,5)</f>
        <v>2.28</v>
      </c>
      <c r="D8" s="25">
        <f>F8</f>
        <v>2.28</v>
      </c>
      <c r="E8" s="25">
        <f>F8</f>
        <v>2.28</v>
      </c>
      <c r="F8" s="25">
        <f>ROUND(2.28,5)</f>
        <v>2.28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ROUND(2.38,5)</f>
        <v>2.38</v>
      </c>
      <c r="D10" s="25">
        <f>F10</f>
        <v>2.38</v>
      </c>
      <c r="E10" s="25">
        <f>F10</f>
        <v>2.38</v>
      </c>
      <c r="F10" s="25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ROUND(3.05,5)</f>
        <v>3.05</v>
      </c>
      <c r="D12" s="25">
        <f>F12</f>
        <v>3.05</v>
      </c>
      <c r="E12" s="25">
        <f>F12</f>
        <v>3.05</v>
      </c>
      <c r="F12" s="25">
        <f>ROUND(3.05,5)</f>
        <v>3.05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ROUND(10.615,5)</f>
        <v>10.615</v>
      </c>
      <c r="D14" s="25">
        <f>F14</f>
        <v>10.615</v>
      </c>
      <c r="E14" s="25">
        <f>F14</f>
        <v>10.615</v>
      </c>
      <c r="F14" s="25">
        <f>ROUND(10.615,5)</f>
        <v>10.615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ROUND(8.15,5)</f>
        <v>8.15</v>
      </c>
      <c r="D16" s="25">
        <f>F16</f>
        <v>8.15</v>
      </c>
      <c r="E16" s="25">
        <f>F16</f>
        <v>8.15</v>
      </c>
      <c r="F16" s="25">
        <f>ROUND(8.15,5)</f>
        <v>8.15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ROUND(8.73,3)</f>
        <v>8.73</v>
      </c>
      <c r="D18" s="27">
        <f>F18</f>
        <v>8.73</v>
      </c>
      <c r="E18" s="27">
        <f>F18</f>
        <v>8.73</v>
      </c>
      <c r="F18" s="27">
        <f>ROUND(8.73,3)</f>
        <v>8.73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ROUND(2.3,3)</f>
        <v>2.3</v>
      </c>
      <c r="D22" s="27">
        <f>F22</f>
        <v>2.3</v>
      </c>
      <c r="E22" s="27">
        <f>F22</f>
        <v>2.3</v>
      </c>
      <c r="F22" s="27">
        <f>ROUND(2.3,3)</f>
        <v>2.3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ROUND(7.465,3)</f>
        <v>7.465</v>
      </c>
      <c r="D26" s="27">
        <f>F26</f>
        <v>7.465</v>
      </c>
      <c r="E26" s="27">
        <f>F26</f>
        <v>7.465</v>
      </c>
      <c r="F26" s="27">
        <f>ROUND(7.465,3)</f>
        <v>7.465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ROUND(7.57,3)</f>
        <v>7.57</v>
      </c>
      <c r="D28" s="27">
        <f>F28</f>
        <v>7.57</v>
      </c>
      <c r="E28" s="27">
        <f>F28</f>
        <v>7.57</v>
      </c>
      <c r="F28" s="27">
        <f>ROUND(7.57,3)</f>
        <v>7.57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ROUND(7.72,3)</f>
        <v>7.72</v>
      </c>
      <c r="D30" s="27">
        <f>F30</f>
        <v>7.72</v>
      </c>
      <c r="E30" s="27">
        <f>F30</f>
        <v>7.72</v>
      </c>
      <c r="F30" s="27">
        <f>ROUND(7.72,3)</f>
        <v>7.72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ROUND(2.25,3)</f>
        <v>2.25</v>
      </c>
      <c r="D36" s="27">
        <f>F36</f>
        <v>2.25</v>
      </c>
      <c r="E36" s="27">
        <f>F36</f>
        <v>2.25</v>
      </c>
      <c r="F36" s="27">
        <f>ROUND(2.25,3)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ROUND(9.205,3)</f>
        <v>9.205</v>
      </c>
      <c r="D38" s="27">
        <f>F38</f>
        <v>9.205</v>
      </c>
      <c r="E38" s="27">
        <f>F38</f>
        <v>9.205</v>
      </c>
      <c r="F38" s="27">
        <f>ROUND(9.205,3)</f>
        <v>9.205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ROUND(2.29,5)</f>
        <v>2.29</v>
      </c>
      <c r="D40" s="25">
        <f>F40</f>
        <v>129.30762</v>
      </c>
      <c r="E40" s="25">
        <f>F40</f>
        <v>129.30762</v>
      </c>
      <c r="F40" s="25">
        <f>ROUND(129.30762,5)</f>
        <v>129.30762</v>
      </c>
      <c r="G40" s="24"/>
      <c r="H40" s="36"/>
    </row>
    <row r="41" spans="1:8" ht="12.75" customHeight="1">
      <c r="A41" s="22">
        <v>43041</v>
      </c>
      <c r="B41" s="22"/>
      <c r="C41" s="25">
        <f>ROUND(2.29,5)</f>
        <v>2.29</v>
      </c>
      <c r="D41" s="25">
        <f>F41</f>
        <v>131.81725</v>
      </c>
      <c r="E41" s="25">
        <f>F41</f>
        <v>131.81725</v>
      </c>
      <c r="F41" s="25">
        <f>ROUND(131.81725,5)</f>
        <v>131.81725</v>
      </c>
      <c r="G41" s="24"/>
      <c r="H41" s="36"/>
    </row>
    <row r="42" spans="1:8" ht="12.75" customHeight="1">
      <c r="A42" s="22">
        <v>43132</v>
      </c>
      <c r="B42" s="22"/>
      <c r="C42" s="25">
        <f>ROUND(2.29,5)</f>
        <v>2.29</v>
      </c>
      <c r="D42" s="25">
        <f>F42</f>
        <v>133.10507</v>
      </c>
      <c r="E42" s="25">
        <f>F42</f>
        <v>133.10507</v>
      </c>
      <c r="F42" s="25">
        <f>ROUND(133.10507,5)</f>
        <v>133.10507</v>
      </c>
      <c r="G42" s="24"/>
      <c r="H42" s="36"/>
    </row>
    <row r="43" spans="1:8" ht="12.75" customHeight="1">
      <c r="A43" s="22">
        <v>43223</v>
      </c>
      <c r="B43" s="22"/>
      <c r="C43" s="25">
        <f>ROUND(2.29,5)</f>
        <v>2.29</v>
      </c>
      <c r="D43" s="25">
        <f>F43</f>
        <v>135.79804</v>
      </c>
      <c r="E43" s="25">
        <f>F43</f>
        <v>135.79804</v>
      </c>
      <c r="F43" s="25">
        <f>ROUND(135.79804,5)</f>
        <v>135.79804</v>
      </c>
      <c r="G43" s="24"/>
      <c r="H43" s="36"/>
    </row>
    <row r="44" spans="1:8" ht="12.75" customHeight="1">
      <c r="A44" s="22">
        <v>43314</v>
      </c>
      <c r="B44" s="22"/>
      <c r="C44" s="25">
        <f>ROUND(2.29,5)</f>
        <v>2.29</v>
      </c>
      <c r="D44" s="25">
        <f>F44</f>
        <v>138.35254</v>
      </c>
      <c r="E44" s="25">
        <f>F44</f>
        <v>138.35254</v>
      </c>
      <c r="F44" s="25">
        <f>ROUND(138.35254,5)</f>
        <v>138.35254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ROUND(99.3338,5)</f>
        <v>99.3338</v>
      </c>
      <c r="D46" s="25">
        <f>F46</f>
        <v>101.08437</v>
      </c>
      <c r="E46" s="25">
        <f>F46</f>
        <v>101.08437</v>
      </c>
      <c r="F46" s="25">
        <f>ROUND(101.08437,5)</f>
        <v>101.08437</v>
      </c>
      <c r="G46" s="24"/>
      <c r="H46" s="36"/>
    </row>
    <row r="47" spans="1:8" ht="12.75" customHeight="1">
      <c r="A47" s="22">
        <v>43041</v>
      </c>
      <c r="B47" s="22"/>
      <c r="C47" s="25">
        <f>ROUND(99.3338,5)</f>
        <v>99.3338</v>
      </c>
      <c r="D47" s="25">
        <f>F47</f>
        <v>102.03863</v>
      </c>
      <c r="E47" s="25">
        <f>F47</f>
        <v>102.03863</v>
      </c>
      <c r="F47" s="25">
        <f>ROUND(102.03863,5)</f>
        <v>102.03863</v>
      </c>
      <c r="G47" s="24"/>
      <c r="H47" s="36"/>
    </row>
    <row r="48" spans="1:8" ht="12.75" customHeight="1">
      <c r="A48" s="22">
        <v>43132</v>
      </c>
      <c r="B48" s="22"/>
      <c r="C48" s="25">
        <f>ROUND(99.3338,5)</f>
        <v>99.3338</v>
      </c>
      <c r="D48" s="25">
        <f>F48</f>
        <v>104.08218</v>
      </c>
      <c r="E48" s="25">
        <f>F48</f>
        <v>104.08218</v>
      </c>
      <c r="F48" s="25">
        <f>ROUND(104.08218,5)</f>
        <v>104.08218</v>
      </c>
      <c r="G48" s="24"/>
      <c r="H48" s="36"/>
    </row>
    <row r="49" spans="1:8" ht="12.75" customHeight="1">
      <c r="A49" s="22">
        <v>43223</v>
      </c>
      <c r="B49" s="22"/>
      <c r="C49" s="25">
        <f>ROUND(99.3338,5)</f>
        <v>99.3338</v>
      </c>
      <c r="D49" s="25">
        <f>F49</f>
        <v>105.15957</v>
      </c>
      <c r="E49" s="25">
        <f>F49</f>
        <v>105.15957</v>
      </c>
      <c r="F49" s="25">
        <f>ROUND(105.15957,5)</f>
        <v>105.15957</v>
      </c>
      <c r="G49" s="24"/>
      <c r="H49" s="36"/>
    </row>
    <row r="50" spans="1:8" ht="12.75" customHeight="1">
      <c r="A50" s="22">
        <v>43314</v>
      </c>
      <c r="B50" s="22"/>
      <c r="C50" s="25">
        <f>ROUND(99.3338,5)</f>
        <v>99.3338</v>
      </c>
      <c r="D50" s="25">
        <f>F50</f>
        <v>107.13726</v>
      </c>
      <c r="E50" s="25">
        <f>F50</f>
        <v>107.13726</v>
      </c>
      <c r="F50" s="25">
        <f>ROUND(107.13726,5)</f>
        <v>107.13726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ROUND(9.17,5)</f>
        <v>9.17</v>
      </c>
      <c r="D52" s="25">
        <f>F52</f>
        <v>9.21814</v>
      </c>
      <c r="E52" s="25">
        <f>F52</f>
        <v>9.21814</v>
      </c>
      <c r="F52" s="25">
        <f>ROUND(9.21814,5)</f>
        <v>9.21814</v>
      </c>
      <c r="G52" s="24"/>
      <c r="H52" s="36"/>
    </row>
    <row r="53" spans="1:8" ht="12.75" customHeight="1">
      <c r="A53" s="22">
        <v>43041</v>
      </c>
      <c r="B53" s="22"/>
      <c r="C53" s="25">
        <f>ROUND(9.17,5)</f>
        <v>9.17</v>
      </c>
      <c r="D53" s="25">
        <f>F53</f>
        <v>9.26394</v>
      </c>
      <c r="E53" s="25">
        <f>F53</f>
        <v>9.26394</v>
      </c>
      <c r="F53" s="25">
        <f>ROUND(9.26394,5)</f>
        <v>9.26394</v>
      </c>
      <c r="G53" s="24"/>
      <c r="H53" s="36"/>
    </row>
    <row r="54" spans="1:8" ht="12.75" customHeight="1">
      <c r="A54" s="22">
        <v>43132</v>
      </c>
      <c r="B54" s="22"/>
      <c r="C54" s="25">
        <f>ROUND(9.17,5)</f>
        <v>9.17</v>
      </c>
      <c r="D54" s="25">
        <f>F54</f>
        <v>9.30783</v>
      </c>
      <c r="E54" s="25">
        <f>F54</f>
        <v>9.30783</v>
      </c>
      <c r="F54" s="25">
        <f>ROUND(9.30783,5)</f>
        <v>9.30783</v>
      </c>
      <c r="G54" s="24"/>
      <c r="H54" s="36"/>
    </row>
    <row r="55" spans="1:8" ht="12.75" customHeight="1">
      <c r="A55" s="22">
        <v>43223</v>
      </c>
      <c r="B55" s="22"/>
      <c r="C55" s="25">
        <f>ROUND(9.17,5)</f>
        <v>9.17</v>
      </c>
      <c r="D55" s="25">
        <f>F55</f>
        <v>9.35829</v>
      </c>
      <c r="E55" s="25">
        <f>F55</f>
        <v>9.35829</v>
      </c>
      <c r="F55" s="25">
        <f>ROUND(9.35829,5)</f>
        <v>9.35829</v>
      </c>
      <c r="G55" s="24"/>
      <c r="H55" s="36"/>
    </row>
    <row r="56" spans="1:8" ht="12.75" customHeight="1">
      <c r="A56" s="22">
        <v>43314</v>
      </c>
      <c r="B56" s="22"/>
      <c r="C56" s="25">
        <f>ROUND(9.17,5)</f>
        <v>9.17</v>
      </c>
      <c r="D56" s="25">
        <f>F56</f>
        <v>9.4215</v>
      </c>
      <c r="E56" s="25">
        <f>F56</f>
        <v>9.4215</v>
      </c>
      <c r="F56" s="25">
        <f>ROUND(9.4215,5)</f>
        <v>9.4215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ROUND(9.33,5)</f>
        <v>9.33</v>
      </c>
      <c r="D58" s="25">
        <f>F58</f>
        <v>9.37642</v>
      </c>
      <c r="E58" s="25">
        <f>F58</f>
        <v>9.37642</v>
      </c>
      <c r="F58" s="25">
        <f>ROUND(9.37642,5)</f>
        <v>9.37642</v>
      </c>
      <c r="G58" s="24"/>
      <c r="H58" s="36"/>
    </row>
    <row r="59" spans="1:8" ht="12.75" customHeight="1">
      <c r="A59" s="22">
        <v>43041</v>
      </c>
      <c r="B59" s="22"/>
      <c r="C59" s="25">
        <f>ROUND(9.33,5)</f>
        <v>9.33</v>
      </c>
      <c r="D59" s="25">
        <f>F59</f>
        <v>9.42664</v>
      </c>
      <c r="E59" s="25">
        <f>F59</f>
        <v>9.42664</v>
      </c>
      <c r="F59" s="25">
        <f>ROUND(9.42664,5)</f>
        <v>9.42664</v>
      </c>
      <c r="G59" s="24"/>
      <c r="H59" s="36"/>
    </row>
    <row r="60" spans="1:8" ht="12.75" customHeight="1">
      <c r="A60" s="22">
        <v>43132</v>
      </c>
      <c r="B60" s="22"/>
      <c r="C60" s="25">
        <f>ROUND(9.33,5)</f>
        <v>9.33</v>
      </c>
      <c r="D60" s="25">
        <f>F60</f>
        <v>9.47487</v>
      </c>
      <c r="E60" s="25">
        <f>F60</f>
        <v>9.47487</v>
      </c>
      <c r="F60" s="25">
        <f>ROUND(9.47487,5)</f>
        <v>9.47487</v>
      </c>
      <c r="G60" s="24"/>
      <c r="H60" s="36"/>
    </row>
    <row r="61" spans="1:8" ht="12.75" customHeight="1">
      <c r="A61" s="22">
        <v>43223</v>
      </c>
      <c r="B61" s="22"/>
      <c r="C61" s="25">
        <f>ROUND(9.33,5)</f>
        <v>9.33</v>
      </c>
      <c r="D61" s="25">
        <f>F61</f>
        <v>9.52503</v>
      </c>
      <c r="E61" s="25">
        <f>F61</f>
        <v>9.52503</v>
      </c>
      <c r="F61" s="25">
        <f>ROUND(9.52503,5)</f>
        <v>9.52503</v>
      </c>
      <c r="G61" s="24"/>
      <c r="H61" s="36"/>
    </row>
    <row r="62" spans="1:8" ht="12.75" customHeight="1">
      <c r="A62" s="22">
        <v>43314</v>
      </c>
      <c r="B62" s="22"/>
      <c r="C62" s="25">
        <f>ROUND(9.33,5)</f>
        <v>9.33</v>
      </c>
      <c r="D62" s="25">
        <f>F62</f>
        <v>9.5852</v>
      </c>
      <c r="E62" s="25">
        <f>F62</f>
        <v>9.5852</v>
      </c>
      <c r="F62" s="25">
        <f>ROUND(9.5852,5)</f>
        <v>9.5852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ROUND(104.56975,5)</f>
        <v>104.56975</v>
      </c>
      <c r="D64" s="25">
        <f>F64</f>
        <v>106.4125</v>
      </c>
      <c r="E64" s="25">
        <f>F64</f>
        <v>106.4125</v>
      </c>
      <c r="F64" s="25">
        <f>ROUND(106.4125,5)</f>
        <v>106.4125</v>
      </c>
      <c r="G64" s="24"/>
      <c r="H64" s="36"/>
    </row>
    <row r="65" spans="1:8" ht="12.75" customHeight="1">
      <c r="A65" s="22">
        <v>43041</v>
      </c>
      <c r="B65" s="22"/>
      <c r="C65" s="25">
        <f>ROUND(104.56975,5)</f>
        <v>104.56975</v>
      </c>
      <c r="D65" s="25">
        <f>F65</f>
        <v>107.40098</v>
      </c>
      <c r="E65" s="25">
        <f>F65</f>
        <v>107.40098</v>
      </c>
      <c r="F65" s="25">
        <f>ROUND(107.40098,5)</f>
        <v>107.40098</v>
      </c>
      <c r="G65" s="24"/>
      <c r="H65" s="36"/>
    </row>
    <row r="66" spans="1:8" ht="12.75" customHeight="1">
      <c r="A66" s="22">
        <v>43132</v>
      </c>
      <c r="B66" s="22"/>
      <c r="C66" s="25">
        <f>ROUND(104.56975,5)</f>
        <v>104.56975</v>
      </c>
      <c r="D66" s="25">
        <f>F66</f>
        <v>109.55202</v>
      </c>
      <c r="E66" s="25">
        <f>F66</f>
        <v>109.55202</v>
      </c>
      <c r="F66" s="25">
        <f>ROUND(109.55202,5)</f>
        <v>109.55202</v>
      </c>
      <c r="G66" s="24"/>
      <c r="H66" s="36"/>
    </row>
    <row r="67" spans="1:8" ht="12.75" customHeight="1">
      <c r="A67" s="22">
        <v>43223</v>
      </c>
      <c r="B67" s="22"/>
      <c r="C67" s="25">
        <f>ROUND(104.56975,5)</f>
        <v>104.56975</v>
      </c>
      <c r="D67" s="25">
        <f>F67</f>
        <v>110.66909</v>
      </c>
      <c r="E67" s="25">
        <f>F67</f>
        <v>110.66909</v>
      </c>
      <c r="F67" s="25">
        <f>ROUND(110.66909,5)</f>
        <v>110.66909</v>
      </c>
      <c r="G67" s="24"/>
      <c r="H67" s="36"/>
    </row>
    <row r="68" spans="1:8" ht="12.75" customHeight="1">
      <c r="A68" s="22">
        <v>43314</v>
      </c>
      <c r="B68" s="22"/>
      <c r="C68" s="25">
        <f>ROUND(104.56975,5)</f>
        <v>104.56975</v>
      </c>
      <c r="D68" s="25">
        <f>F68</f>
        <v>112.75065</v>
      </c>
      <c r="E68" s="25">
        <f>F68</f>
        <v>112.75065</v>
      </c>
      <c r="F68" s="25">
        <f>ROUND(112.75065,5)</f>
        <v>112.75065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ROUND(9.585,5)</f>
        <v>9.585</v>
      </c>
      <c r="D70" s="25">
        <f>F70</f>
        <v>9.63652</v>
      </c>
      <c r="E70" s="25">
        <f>F70</f>
        <v>9.63652</v>
      </c>
      <c r="F70" s="25">
        <f>ROUND(9.63652,5)</f>
        <v>9.63652</v>
      </c>
      <c r="G70" s="24"/>
      <c r="H70" s="36"/>
    </row>
    <row r="71" spans="1:8" ht="12.75" customHeight="1">
      <c r="A71" s="22">
        <v>43041</v>
      </c>
      <c r="B71" s="22"/>
      <c r="C71" s="25">
        <f>ROUND(9.585,5)</f>
        <v>9.585</v>
      </c>
      <c r="D71" s="25">
        <f>F71</f>
        <v>9.68646</v>
      </c>
      <c r="E71" s="25">
        <f>F71</f>
        <v>9.68646</v>
      </c>
      <c r="F71" s="25">
        <f>ROUND(9.68646,5)</f>
        <v>9.68646</v>
      </c>
      <c r="G71" s="24"/>
      <c r="H71" s="36"/>
    </row>
    <row r="72" spans="1:8" ht="12.75" customHeight="1">
      <c r="A72" s="22">
        <v>43132</v>
      </c>
      <c r="B72" s="22"/>
      <c r="C72" s="25">
        <f>ROUND(9.585,5)</f>
        <v>9.585</v>
      </c>
      <c r="D72" s="25">
        <f>F72</f>
        <v>9.73508</v>
      </c>
      <c r="E72" s="25">
        <f>F72</f>
        <v>9.73508</v>
      </c>
      <c r="F72" s="25">
        <f>ROUND(9.73508,5)</f>
        <v>9.73508</v>
      </c>
      <c r="G72" s="24"/>
      <c r="H72" s="36"/>
    </row>
    <row r="73" spans="1:8" ht="12.75" customHeight="1">
      <c r="A73" s="22">
        <v>43223</v>
      </c>
      <c r="B73" s="22"/>
      <c r="C73" s="25">
        <f>ROUND(9.585,5)</f>
        <v>9.585</v>
      </c>
      <c r="D73" s="25">
        <f>F73</f>
        <v>9.78907</v>
      </c>
      <c r="E73" s="25">
        <f>F73</f>
        <v>9.78907</v>
      </c>
      <c r="F73" s="25">
        <f>ROUND(9.78907,5)</f>
        <v>9.78907</v>
      </c>
      <c r="G73" s="24"/>
      <c r="H73" s="36"/>
    </row>
    <row r="74" spans="1:8" ht="12.75" customHeight="1">
      <c r="A74" s="22">
        <v>43314</v>
      </c>
      <c r="B74" s="22"/>
      <c r="C74" s="25">
        <f>ROUND(9.585,5)</f>
        <v>9.585</v>
      </c>
      <c r="D74" s="25">
        <f>F74</f>
        <v>9.85386</v>
      </c>
      <c r="E74" s="25">
        <f>F74</f>
        <v>9.85386</v>
      </c>
      <c r="F74" s="25">
        <f>ROUND(9.85386,5)</f>
        <v>9.85386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ROUND(2.28,5)</f>
        <v>2.28</v>
      </c>
      <c r="D76" s="25">
        <f>F76</f>
        <v>131.28665</v>
      </c>
      <c r="E76" s="25">
        <f>F76</f>
        <v>131.28665</v>
      </c>
      <c r="F76" s="25">
        <f>ROUND(131.28665,5)</f>
        <v>131.28665</v>
      </c>
      <c r="G76" s="24"/>
      <c r="H76" s="36"/>
    </row>
    <row r="77" spans="1:8" ht="12.75" customHeight="1">
      <c r="A77" s="22">
        <v>43041</v>
      </c>
      <c r="B77" s="22"/>
      <c r="C77" s="25">
        <f>ROUND(2.28,5)</f>
        <v>2.28</v>
      </c>
      <c r="D77" s="25">
        <f>F77</f>
        <v>133.83481</v>
      </c>
      <c r="E77" s="25">
        <f>F77</f>
        <v>133.83481</v>
      </c>
      <c r="F77" s="25">
        <f>ROUND(133.83481,5)</f>
        <v>133.83481</v>
      </c>
      <c r="G77" s="24"/>
      <c r="H77" s="36"/>
    </row>
    <row r="78" spans="1:8" ht="12.75" customHeight="1">
      <c r="A78" s="22">
        <v>43132</v>
      </c>
      <c r="B78" s="22"/>
      <c r="C78" s="25">
        <f>ROUND(2.28,5)</f>
        <v>2.28</v>
      </c>
      <c r="D78" s="25">
        <f>F78</f>
        <v>134.9941</v>
      </c>
      <c r="E78" s="25">
        <f>F78</f>
        <v>134.9941</v>
      </c>
      <c r="F78" s="25">
        <f>ROUND(134.9941,5)</f>
        <v>134.9941</v>
      </c>
      <c r="G78" s="24"/>
      <c r="H78" s="36"/>
    </row>
    <row r="79" spans="1:8" ht="12.75" customHeight="1">
      <c r="A79" s="22">
        <v>43223</v>
      </c>
      <c r="B79" s="22"/>
      <c r="C79" s="25">
        <f>ROUND(2.28,5)</f>
        <v>2.28</v>
      </c>
      <c r="D79" s="25">
        <f>F79</f>
        <v>137.72522</v>
      </c>
      <c r="E79" s="25">
        <f>F79</f>
        <v>137.72522</v>
      </c>
      <c r="F79" s="25">
        <f>ROUND(137.72522,5)</f>
        <v>137.72522</v>
      </c>
      <c r="G79" s="24"/>
      <c r="H79" s="36"/>
    </row>
    <row r="80" spans="1:8" ht="12.75" customHeight="1">
      <c r="A80" s="22">
        <v>43314</v>
      </c>
      <c r="B80" s="22"/>
      <c r="C80" s="25">
        <f>ROUND(2.28,5)</f>
        <v>2.28</v>
      </c>
      <c r="D80" s="25">
        <f>F80</f>
        <v>140.31576</v>
      </c>
      <c r="E80" s="25">
        <f>F80</f>
        <v>140.31576</v>
      </c>
      <c r="F80" s="25">
        <f>ROUND(140.31576,5)</f>
        <v>140.31576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ROUND(9.675,5)</f>
        <v>9.675</v>
      </c>
      <c r="D82" s="25">
        <f>F82</f>
        <v>9.72737</v>
      </c>
      <c r="E82" s="25">
        <f>F82</f>
        <v>9.72737</v>
      </c>
      <c r="F82" s="25">
        <f>ROUND(9.72737,5)</f>
        <v>9.72737</v>
      </c>
      <c r="G82" s="24"/>
      <c r="H82" s="36"/>
    </row>
    <row r="83" spans="1:8" ht="12.75" customHeight="1">
      <c r="A83" s="22">
        <v>43041</v>
      </c>
      <c r="B83" s="22"/>
      <c r="C83" s="25">
        <f>ROUND(9.675,5)</f>
        <v>9.675</v>
      </c>
      <c r="D83" s="25">
        <f>F83</f>
        <v>9.7783</v>
      </c>
      <c r="E83" s="25">
        <f>F83</f>
        <v>9.7783</v>
      </c>
      <c r="F83" s="25">
        <f>ROUND(9.7783,5)</f>
        <v>9.7783</v>
      </c>
      <c r="G83" s="24"/>
      <c r="H83" s="36"/>
    </row>
    <row r="84" spans="1:8" ht="12.75" customHeight="1">
      <c r="A84" s="22">
        <v>43132</v>
      </c>
      <c r="B84" s="22"/>
      <c r="C84" s="25">
        <f>ROUND(9.675,5)</f>
        <v>9.675</v>
      </c>
      <c r="D84" s="25">
        <f>F84</f>
        <v>9.828</v>
      </c>
      <c r="E84" s="25">
        <f>F84</f>
        <v>9.828</v>
      </c>
      <c r="F84" s="25">
        <f>ROUND(9.828,5)</f>
        <v>9.828</v>
      </c>
      <c r="G84" s="24"/>
      <c r="H84" s="36"/>
    </row>
    <row r="85" spans="1:8" ht="12.75" customHeight="1">
      <c r="A85" s="22">
        <v>43223</v>
      </c>
      <c r="B85" s="22"/>
      <c r="C85" s="25">
        <f>ROUND(9.675,5)</f>
        <v>9.675</v>
      </c>
      <c r="D85" s="25">
        <f>F85</f>
        <v>9.8829</v>
      </c>
      <c r="E85" s="25">
        <f>F85</f>
        <v>9.8829</v>
      </c>
      <c r="F85" s="25">
        <f>ROUND(9.8829,5)</f>
        <v>9.8829</v>
      </c>
      <c r="G85" s="24"/>
      <c r="H85" s="36"/>
    </row>
    <row r="86" spans="1:8" ht="12.75" customHeight="1">
      <c r="A86" s="22">
        <v>43314</v>
      </c>
      <c r="B86" s="22"/>
      <c r="C86" s="25">
        <f>ROUND(9.675,5)</f>
        <v>9.675</v>
      </c>
      <c r="D86" s="25">
        <f>F86</f>
        <v>9.94834</v>
      </c>
      <c r="E86" s="25">
        <f>F86</f>
        <v>9.94834</v>
      </c>
      <c r="F86" s="25">
        <f>ROUND(9.94834,5)</f>
        <v>9.94834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ROUND(9.73,5)</f>
        <v>9.73</v>
      </c>
      <c r="D88" s="25">
        <f>F88</f>
        <v>9.78165</v>
      </c>
      <c r="E88" s="25">
        <f>F88</f>
        <v>9.78165</v>
      </c>
      <c r="F88" s="25">
        <f>ROUND(9.78165,5)</f>
        <v>9.78165</v>
      </c>
      <c r="G88" s="24"/>
      <c r="H88" s="36"/>
    </row>
    <row r="89" spans="1:8" ht="12.75" customHeight="1">
      <c r="A89" s="22">
        <v>43041</v>
      </c>
      <c r="B89" s="22"/>
      <c r="C89" s="25">
        <f>ROUND(9.73,5)</f>
        <v>9.73</v>
      </c>
      <c r="D89" s="25">
        <f>F89</f>
        <v>9.83193</v>
      </c>
      <c r="E89" s="25">
        <f>F89</f>
        <v>9.83193</v>
      </c>
      <c r="F89" s="25">
        <f>ROUND(9.83193,5)</f>
        <v>9.83193</v>
      </c>
      <c r="G89" s="24"/>
      <c r="H89" s="36"/>
    </row>
    <row r="90" spans="1:8" ht="12.75" customHeight="1">
      <c r="A90" s="22">
        <v>43132</v>
      </c>
      <c r="B90" s="22"/>
      <c r="C90" s="25">
        <f>ROUND(9.73,5)</f>
        <v>9.73</v>
      </c>
      <c r="D90" s="25">
        <f>F90</f>
        <v>9.88102</v>
      </c>
      <c r="E90" s="25">
        <f>F90</f>
        <v>9.88102</v>
      </c>
      <c r="F90" s="25">
        <f>ROUND(9.88102,5)</f>
        <v>9.88102</v>
      </c>
      <c r="G90" s="24"/>
      <c r="H90" s="36"/>
    </row>
    <row r="91" spans="1:8" ht="12.75" customHeight="1">
      <c r="A91" s="22">
        <v>43223</v>
      </c>
      <c r="B91" s="22"/>
      <c r="C91" s="25">
        <f>ROUND(9.73,5)</f>
        <v>9.73</v>
      </c>
      <c r="D91" s="25">
        <f>F91</f>
        <v>9.93503</v>
      </c>
      <c r="E91" s="25">
        <f>F91</f>
        <v>9.93503</v>
      </c>
      <c r="F91" s="25">
        <f>ROUND(9.93503,5)</f>
        <v>9.93503</v>
      </c>
      <c r="G91" s="24"/>
      <c r="H91" s="36"/>
    </row>
    <row r="92" spans="1:8" ht="12.75" customHeight="1">
      <c r="A92" s="22">
        <v>43314</v>
      </c>
      <c r="B92" s="22"/>
      <c r="C92" s="25">
        <f>ROUND(9.73,5)</f>
        <v>9.73</v>
      </c>
      <c r="D92" s="25">
        <f>F92</f>
        <v>9.99913</v>
      </c>
      <c r="E92" s="25">
        <f>F92</f>
        <v>9.99913</v>
      </c>
      <c r="F92" s="25">
        <f>ROUND(9.99913,5)</f>
        <v>9.99913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ROUND(125.7199,5)</f>
        <v>125.7199</v>
      </c>
      <c r="D94" s="25">
        <f>F94</f>
        <v>127.93536</v>
      </c>
      <c r="E94" s="25">
        <f>F94</f>
        <v>127.93536</v>
      </c>
      <c r="F94" s="25">
        <f>ROUND(127.93536,5)</f>
        <v>127.93536</v>
      </c>
      <c r="G94" s="24"/>
      <c r="H94" s="36"/>
    </row>
    <row r="95" spans="1:8" ht="12.75" customHeight="1">
      <c r="A95" s="22">
        <v>43041</v>
      </c>
      <c r="B95" s="22"/>
      <c r="C95" s="25">
        <f>ROUND(125.7199,5)</f>
        <v>125.7199</v>
      </c>
      <c r="D95" s="25">
        <f>F95</f>
        <v>128.8352</v>
      </c>
      <c r="E95" s="25">
        <f>F95</f>
        <v>128.8352</v>
      </c>
      <c r="F95" s="25">
        <f>ROUND(128.8352,5)</f>
        <v>128.8352</v>
      </c>
      <c r="G95" s="24"/>
      <c r="H95" s="36"/>
    </row>
    <row r="96" spans="1:8" ht="12.75" customHeight="1">
      <c r="A96" s="22">
        <v>43132</v>
      </c>
      <c r="B96" s="22"/>
      <c r="C96" s="25">
        <f>ROUND(125.7199,5)</f>
        <v>125.7199</v>
      </c>
      <c r="D96" s="25">
        <f>F96</f>
        <v>131.41538</v>
      </c>
      <c r="E96" s="25">
        <f>F96</f>
        <v>131.41538</v>
      </c>
      <c r="F96" s="25">
        <f>ROUND(131.41538,5)</f>
        <v>131.41538</v>
      </c>
      <c r="G96" s="24"/>
      <c r="H96" s="36"/>
    </row>
    <row r="97" spans="1:8" ht="12.75" customHeight="1">
      <c r="A97" s="22">
        <v>43223</v>
      </c>
      <c r="B97" s="22"/>
      <c r="C97" s="25">
        <f>ROUND(125.7199,5)</f>
        <v>125.7199</v>
      </c>
      <c r="D97" s="25">
        <f>F97</f>
        <v>132.45826</v>
      </c>
      <c r="E97" s="25">
        <f>F97</f>
        <v>132.45826</v>
      </c>
      <c r="F97" s="25">
        <f>ROUND(132.45826,5)</f>
        <v>132.45826</v>
      </c>
      <c r="G97" s="24"/>
      <c r="H97" s="36"/>
    </row>
    <row r="98" spans="1:8" ht="12.75" customHeight="1">
      <c r="A98" s="22">
        <v>43314</v>
      </c>
      <c r="B98" s="22"/>
      <c r="C98" s="25">
        <f>ROUND(125.7199,5)</f>
        <v>125.7199</v>
      </c>
      <c r="D98" s="25">
        <f>F98</f>
        <v>134.94876</v>
      </c>
      <c r="E98" s="25">
        <f>F98</f>
        <v>134.94876</v>
      </c>
      <c r="F98" s="25">
        <f>ROUND(134.94876,5)</f>
        <v>134.94876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ROUND(2.38,5)</f>
        <v>2.38</v>
      </c>
      <c r="D100" s="25">
        <f>F100</f>
        <v>135.69914</v>
      </c>
      <c r="E100" s="25">
        <f>F100</f>
        <v>135.69914</v>
      </c>
      <c r="F100" s="25">
        <f>ROUND(135.69914,5)</f>
        <v>135.69914</v>
      </c>
      <c r="G100" s="24"/>
      <c r="H100" s="36"/>
    </row>
    <row r="101" spans="1:8" ht="12.75" customHeight="1">
      <c r="A101" s="22">
        <v>43041</v>
      </c>
      <c r="B101" s="22"/>
      <c r="C101" s="25">
        <f>ROUND(2.38,5)</f>
        <v>2.38</v>
      </c>
      <c r="D101" s="25">
        <f>F101</f>
        <v>138.33289</v>
      </c>
      <c r="E101" s="25">
        <f>F101</f>
        <v>138.33289</v>
      </c>
      <c r="F101" s="25">
        <f>ROUND(138.33289,5)</f>
        <v>138.33289</v>
      </c>
      <c r="G101" s="24"/>
      <c r="H101" s="36"/>
    </row>
    <row r="102" spans="1:8" ht="12.75" customHeight="1">
      <c r="A102" s="22">
        <v>43132</v>
      </c>
      <c r="B102" s="22"/>
      <c r="C102" s="25">
        <f>ROUND(2.38,5)</f>
        <v>2.38</v>
      </c>
      <c r="D102" s="25">
        <f>F102</f>
        <v>139.41136</v>
      </c>
      <c r="E102" s="25">
        <f>F102</f>
        <v>139.41136</v>
      </c>
      <c r="F102" s="25">
        <f>ROUND(139.41136,5)</f>
        <v>139.41136</v>
      </c>
      <c r="G102" s="24"/>
      <c r="H102" s="36"/>
    </row>
    <row r="103" spans="1:8" ht="12.75" customHeight="1">
      <c r="A103" s="22">
        <v>43223</v>
      </c>
      <c r="B103" s="22"/>
      <c r="C103" s="25">
        <f>ROUND(2.38,5)</f>
        <v>2.38</v>
      </c>
      <c r="D103" s="25">
        <f>F103</f>
        <v>142.23197</v>
      </c>
      <c r="E103" s="25">
        <f>F103</f>
        <v>142.23197</v>
      </c>
      <c r="F103" s="25">
        <f>ROUND(142.23197,5)</f>
        <v>142.23197</v>
      </c>
      <c r="G103" s="24"/>
      <c r="H103" s="36"/>
    </row>
    <row r="104" spans="1:8" ht="12.75" customHeight="1">
      <c r="A104" s="22">
        <v>43314</v>
      </c>
      <c r="B104" s="22"/>
      <c r="C104" s="25">
        <f>ROUND(2.38,5)</f>
        <v>2.38</v>
      </c>
      <c r="D104" s="25">
        <f>F104</f>
        <v>144.90755</v>
      </c>
      <c r="E104" s="25">
        <f>F104</f>
        <v>144.90755</v>
      </c>
      <c r="F104" s="25">
        <f>ROUND(144.90755,5)</f>
        <v>144.90755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ROUND(3.05,5)</f>
        <v>3.05</v>
      </c>
      <c r="D106" s="25">
        <f>F106</f>
        <v>128.68996</v>
      </c>
      <c r="E106" s="25">
        <f>F106</f>
        <v>128.68996</v>
      </c>
      <c r="F106" s="25">
        <f>ROUND(128.68996,5)</f>
        <v>128.68996</v>
      </c>
      <c r="G106" s="24"/>
      <c r="H106" s="36"/>
    </row>
    <row r="107" spans="1:8" ht="12.75" customHeight="1">
      <c r="A107" s="22">
        <v>43041</v>
      </c>
      <c r="B107" s="22"/>
      <c r="C107" s="25">
        <f>ROUND(3.05,5)</f>
        <v>3.05</v>
      </c>
      <c r="D107" s="25">
        <f>F107</f>
        <v>129.44385</v>
      </c>
      <c r="E107" s="25">
        <f>F107</f>
        <v>129.44385</v>
      </c>
      <c r="F107" s="25">
        <f>ROUND(129.44385,5)</f>
        <v>129.44385</v>
      </c>
      <c r="G107" s="24"/>
      <c r="H107" s="36"/>
    </row>
    <row r="108" spans="1:8" ht="12.75" customHeight="1">
      <c r="A108" s="22">
        <v>43132</v>
      </c>
      <c r="B108" s="22"/>
      <c r="C108" s="25">
        <f>ROUND(3.05,5)</f>
        <v>3.05</v>
      </c>
      <c r="D108" s="25">
        <f>F108</f>
        <v>132.03647</v>
      </c>
      <c r="E108" s="25">
        <f>F108</f>
        <v>132.03647</v>
      </c>
      <c r="F108" s="25">
        <f>ROUND(132.03647,5)</f>
        <v>132.03647</v>
      </c>
      <c r="G108" s="24"/>
      <c r="H108" s="36"/>
    </row>
    <row r="109" spans="1:8" ht="12.75" customHeight="1">
      <c r="A109" s="22">
        <v>43223</v>
      </c>
      <c r="B109" s="22"/>
      <c r="C109" s="25">
        <f>ROUND(3.05,5)</f>
        <v>3.05</v>
      </c>
      <c r="D109" s="25">
        <f>F109</f>
        <v>134.7078</v>
      </c>
      <c r="E109" s="25">
        <f>F109</f>
        <v>134.7078</v>
      </c>
      <c r="F109" s="25">
        <f>ROUND(134.7078,5)</f>
        <v>134.7078</v>
      </c>
      <c r="G109" s="24"/>
      <c r="H109" s="36"/>
    </row>
    <row r="110" spans="1:8" ht="12.75" customHeight="1">
      <c r="A110" s="22">
        <v>43314</v>
      </c>
      <c r="B110" s="22"/>
      <c r="C110" s="25">
        <f>ROUND(3.05,5)</f>
        <v>3.05</v>
      </c>
      <c r="D110" s="25">
        <f>F110</f>
        <v>137.2424</v>
      </c>
      <c r="E110" s="25">
        <f>F110</f>
        <v>137.2424</v>
      </c>
      <c r="F110" s="25">
        <f>ROUND(137.2424,5)</f>
        <v>137.2424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ROUND(10.615,5)</f>
        <v>10.615</v>
      </c>
      <c r="D112" s="25">
        <f>F112</f>
        <v>10.69526</v>
      </c>
      <c r="E112" s="25">
        <f>F112</f>
        <v>10.69526</v>
      </c>
      <c r="F112" s="25">
        <f>ROUND(10.69526,5)</f>
        <v>10.69526</v>
      </c>
      <c r="G112" s="24"/>
      <c r="H112" s="36"/>
    </row>
    <row r="113" spans="1:8" ht="12.75" customHeight="1">
      <c r="A113" s="22">
        <v>43041</v>
      </c>
      <c r="B113" s="22"/>
      <c r="C113" s="25">
        <f>ROUND(10.615,5)</f>
        <v>10.615</v>
      </c>
      <c r="D113" s="25">
        <f>F113</f>
        <v>10.78539</v>
      </c>
      <c r="E113" s="25">
        <f>F113</f>
        <v>10.78539</v>
      </c>
      <c r="F113" s="25">
        <f>ROUND(10.78539,5)</f>
        <v>10.78539</v>
      </c>
      <c r="G113" s="24"/>
      <c r="H113" s="36"/>
    </row>
    <row r="114" spans="1:8" ht="12.75" customHeight="1">
      <c r="A114" s="22">
        <v>43132</v>
      </c>
      <c r="B114" s="22"/>
      <c r="C114" s="25">
        <f>ROUND(10.615,5)</f>
        <v>10.615</v>
      </c>
      <c r="D114" s="25">
        <f>F114</f>
        <v>10.8771</v>
      </c>
      <c r="E114" s="25">
        <f>F114</f>
        <v>10.8771</v>
      </c>
      <c r="F114" s="25">
        <f>ROUND(10.8771,5)</f>
        <v>10.8771</v>
      </c>
      <c r="G114" s="24"/>
      <c r="H114" s="36"/>
    </row>
    <row r="115" spans="1:8" ht="12.75" customHeight="1">
      <c r="A115" s="22">
        <v>43223</v>
      </c>
      <c r="B115" s="22"/>
      <c r="C115" s="25">
        <f>ROUND(10.615,5)</f>
        <v>10.615</v>
      </c>
      <c r="D115" s="25">
        <f>F115</f>
        <v>10.9693</v>
      </c>
      <c r="E115" s="25">
        <f>F115</f>
        <v>10.9693</v>
      </c>
      <c r="F115" s="25">
        <f>ROUND(10.9693,5)</f>
        <v>10.9693</v>
      </c>
      <c r="G115" s="24"/>
      <c r="H115" s="36"/>
    </row>
    <row r="116" spans="1:8" ht="12.75" customHeight="1">
      <c r="A116" s="22">
        <v>43314</v>
      </c>
      <c r="B116" s="22"/>
      <c r="C116" s="25">
        <f>ROUND(10.615,5)</f>
        <v>10.615</v>
      </c>
      <c r="D116" s="25">
        <f>F116</f>
        <v>11.07227</v>
      </c>
      <c r="E116" s="25">
        <f>F116</f>
        <v>11.07227</v>
      </c>
      <c r="F116" s="25">
        <f>ROUND(11.07227,5)</f>
        <v>11.07227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ROUND(10.875,5)</f>
        <v>10.875</v>
      </c>
      <c r="D118" s="25">
        <f>F118</f>
        <v>10.95715</v>
      </c>
      <c r="E118" s="25">
        <f>F118</f>
        <v>10.95715</v>
      </c>
      <c r="F118" s="25">
        <f>ROUND(10.95715,5)</f>
        <v>10.95715</v>
      </c>
      <c r="G118" s="24"/>
      <c r="H118" s="36"/>
    </row>
    <row r="119" spans="1:8" ht="12.75" customHeight="1">
      <c r="A119" s="22">
        <v>43041</v>
      </c>
      <c r="B119" s="22"/>
      <c r="C119" s="25">
        <f>ROUND(10.875,5)</f>
        <v>10.875</v>
      </c>
      <c r="D119" s="25">
        <f>F119</f>
        <v>11.04841</v>
      </c>
      <c r="E119" s="25">
        <f>F119</f>
        <v>11.04841</v>
      </c>
      <c r="F119" s="25">
        <f>ROUND(11.04841,5)</f>
        <v>11.04841</v>
      </c>
      <c r="G119" s="24"/>
      <c r="H119" s="36"/>
    </row>
    <row r="120" spans="1:8" ht="12.75" customHeight="1">
      <c r="A120" s="22">
        <v>43132</v>
      </c>
      <c r="B120" s="22"/>
      <c r="C120" s="25">
        <f>ROUND(10.875,5)</f>
        <v>10.875</v>
      </c>
      <c r="D120" s="25">
        <f>F120</f>
        <v>11.13831</v>
      </c>
      <c r="E120" s="25">
        <f>F120</f>
        <v>11.13831</v>
      </c>
      <c r="F120" s="25">
        <f>ROUND(11.13831,5)</f>
        <v>11.13831</v>
      </c>
      <c r="G120" s="24"/>
      <c r="H120" s="36"/>
    </row>
    <row r="121" spans="1:8" ht="12.75" customHeight="1">
      <c r="A121" s="22">
        <v>43223</v>
      </c>
      <c r="B121" s="22"/>
      <c r="C121" s="25">
        <f>ROUND(10.875,5)</f>
        <v>10.875</v>
      </c>
      <c r="D121" s="25">
        <f>F121</f>
        <v>11.23335</v>
      </c>
      <c r="E121" s="25">
        <f>F121</f>
        <v>11.23335</v>
      </c>
      <c r="F121" s="25">
        <f>ROUND(11.23335,5)</f>
        <v>11.23335</v>
      </c>
      <c r="G121" s="24"/>
      <c r="H121" s="36"/>
    </row>
    <row r="122" spans="1:8" ht="12.75" customHeight="1">
      <c r="A122" s="22">
        <v>43314</v>
      </c>
      <c r="B122" s="22"/>
      <c r="C122" s="25">
        <f>ROUND(10.875,5)</f>
        <v>10.875</v>
      </c>
      <c r="D122" s="25">
        <f>F122</f>
        <v>11.33697</v>
      </c>
      <c r="E122" s="25">
        <f>F122</f>
        <v>11.33697</v>
      </c>
      <c r="F122" s="25">
        <f>ROUND(11.33697,5)</f>
        <v>11.33697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ROUND(8.15,5)</f>
        <v>8.15</v>
      </c>
      <c r="D124" s="25">
        <f>F124</f>
        <v>8.17213</v>
      </c>
      <c r="E124" s="25">
        <f>F124</f>
        <v>8.17213</v>
      </c>
      <c r="F124" s="25">
        <f>ROUND(8.17213,5)</f>
        <v>8.17213</v>
      </c>
      <c r="G124" s="24"/>
      <c r="H124" s="36"/>
    </row>
    <row r="125" spans="1:8" ht="12.75" customHeight="1">
      <c r="A125" s="22">
        <v>43041</v>
      </c>
      <c r="B125" s="22"/>
      <c r="C125" s="25">
        <f>ROUND(8.15,5)</f>
        <v>8.15</v>
      </c>
      <c r="D125" s="25">
        <f>F125</f>
        <v>8.19856</v>
      </c>
      <c r="E125" s="25">
        <f>F125</f>
        <v>8.19856</v>
      </c>
      <c r="F125" s="25">
        <f>ROUND(8.19856,5)</f>
        <v>8.19856</v>
      </c>
      <c r="G125" s="24"/>
      <c r="H125" s="36"/>
    </row>
    <row r="126" spans="1:8" ht="12.75" customHeight="1">
      <c r="A126" s="22">
        <v>43132</v>
      </c>
      <c r="B126" s="22"/>
      <c r="C126" s="25">
        <f>ROUND(8.15,5)</f>
        <v>8.15</v>
      </c>
      <c r="D126" s="25">
        <f>F126</f>
        <v>8.22073</v>
      </c>
      <c r="E126" s="25">
        <f>F126</f>
        <v>8.22073</v>
      </c>
      <c r="F126" s="25">
        <f>ROUND(8.22073,5)</f>
        <v>8.22073</v>
      </c>
      <c r="G126" s="24"/>
      <c r="H126" s="36"/>
    </row>
    <row r="127" spans="1:8" ht="12.75" customHeight="1">
      <c r="A127" s="22">
        <v>43223</v>
      </c>
      <c r="B127" s="22"/>
      <c r="C127" s="25">
        <f>ROUND(8.15,5)</f>
        <v>8.15</v>
      </c>
      <c r="D127" s="25">
        <f>F127</f>
        <v>8.23934</v>
      </c>
      <c r="E127" s="25">
        <f>F127</f>
        <v>8.23934</v>
      </c>
      <c r="F127" s="25">
        <f>ROUND(8.23934,5)</f>
        <v>8.23934</v>
      </c>
      <c r="G127" s="24"/>
      <c r="H127" s="36"/>
    </row>
    <row r="128" spans="1:8" ht="12.75" customHeight="1">
      <c r="A128" s="22">
        <v>43314</v>
      </c>
      <c r="B128" s="22"/>
      <c r="C128" s="25">
        <f>ROUND(8.15,5)</f>
        <v>8.15</v>
      </c>
      <c r="D128" s="25">
        <f>F128</f>
        <v>8.27627</v>
      </c>
      <c r="E128" s="25">
        <f>F128</f>
        <v>8.27627</v>
      </c>
      <c r="F128" s="25">
        <f>ROUND(8.27627,5)</f>
        <v>8.27627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ROUND(9.5,5)</f>
        <v>9.5</v>
      </c>
      <c r="D130" s="25">
        <f>F130</f>
        <v>9.54737</v>
      </c>
      <c r="E130" s="25">
        <f>F130</f>
        <v>9.54737</v>
      </c>
      <c r="F130" s="25">
        <f>ROUND(9.54737,5)</f>
        <v>9.54737</v>
      </c>
      <c r="G130" s="24"/>
      <c r="H130" s="36"/>
    </row>
    <row r="131" spans="1:8" ht="12.75" customHeight="1">
      <c r="A131" s="22">
        <v>43041</v>
      </c>
      <c r="B131" s="22"/>
      <c r="C131" s="25">
        <f>ROUND(9.5,5)</f>
        <v>9.5</v>
      </c>
      <c r="D131" s="25">
        <f>F131</f>
        <v>9.60062</v>
      </c>
      <c r="E131" s="25">
        <f>F131</f>
        <v>9.60062</v>
      </c>
      <c r="F131" s="25">
        <f>ROUND(9.60062,5)</f>
        <v>9.60062</v>
      </c>
      <c r="G131" s="24"/>
      <c r="H131" s="36"/>
    </row>
    <row r="132" spans="1:8" ht="12.75" customHeight="1">
      <c r="A132" s="22">
        <v>43132</v>
      </c>
      <c r="B132" s="22"/>
      <c r="C132" s="25">
        <f>ROUND(9.5,5)</f>
        <v>9.5</v>
      </c>
      <c r="D132" s="25">
        <f>F132</f>
        <v>9.65316</v>
      </c>
      <c r="E132" s="25">
        <f>F132</f>
        <v>9.65316</v>
      </c>
      <c r="F132" s="25">
        <f>ROUND(9.65316,5)</f>
        <v>9.65316</v>
      </c>
      <c r="G132" s="24"/>
      <c r="H132" s="36"/>
    </row>
    <row r="133" spans="1:8" ht="12.75" customHeight="1">
      <c r="A133" s="22">
        <v>43223</v>
      </c>
      <c r="B133" s="22"/>
      <c r="C133" s="25">
        <f>ROUND(9.5,5)</f>
        <v>9.5</v>
      </c>
      <c r="D133" s="25">
        <f>F133</f>
        <v>9.70388</v>
      </c>
      <c r="E133" s="25">
        <f>F133</f>
        <v>9.70388</v>
      </c>
      <c r="F133" s="25">
        <f>ROUND(9.70388,5)</f>
        <v>9.70388</v>
      </c>
      <c r="G133" s="24"/>
      <c r="H133" s="36"/>
    </row>
    <row r="134" spans="1:8" ht="12.75" customHeight="1">
      <c r="A134" s="22">
        <v>43314</v>
      </c>
      <c r="B134" s="22"/>
      <c r="C134" s="25">
        <f>ROUND(9.5,5)</f>
        <v>9.5</v>
      </c>
      <c r="D134" s="25">
        <f>F134</f>
        <v>9.76439</v>
      </c>
      <c r="E134" s="25">
        <f>F134</f>
        <v>9.76439</v>
      </c>
      <c r="F134" s="25">
        <f>ROUND(9.76439,5)</f>
        <v>9.76439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ROUND(8.73,5)</f>
        <v>8.73</v>
      </c>
      <c r="D136" s="25">
        <f>F136</f>
        <v>8.77025</v>
      </c>
      <c r="E136" s="25">
        <f>F136</f>
        <v>8.77025</v>
      </c>
      <c r="F136" s="25">
        <f>ROUND(8.77025,5)</f>
        <v>8.77025</v>
      </c>
      <c r="G136" s="24"/>
      <c r="H136" s="36"/>
    </row>
    <row r="137" spans="1:8" ht="12.75" customHeight="1">
      <c r="A137" s="22">
        <v>43041</v>
      </c>
      <c r="B137" s="22"/>
      <c r="C137" s="25">
        <f>ROUND(8.73,5)</f>
        <v>8.73</v>
      </c>
      <c r="D137" s="25">
        <f>F137</f>
        <v>8.81166</v>
      </c>
      <c r="E137" s="25">
        <f>F137</f>
        <v>8.81166</v>
      </c>
      <c r="F137" s="25">
        <f>ROUND(8.81166,5)</f>
        <v>8.81166</v>
      </c>
      <c r="G137" s="24"/>
      <c r="H137" s="36"/>
    </row>
    <row r="138" spans="1:8" ht="12.75" customHeight="1">
      <c r="A138" s="22">
        <v>43132</v>
      </c>
      <c r="B138" s="22"/>
      <c r="C138" s="25">
        <f>ROUND(8.73,5)</f>
        <v>8.73</v>
      </c>
      <c r="D138" s="25">
        <f>F138</f>
        <v>8.85017</v>
      </c>
      <c r="E138" s="25">
        <f>F138</f>
        <v>8.85017</v>
      </c>
      <c r="F138" s="25">
        <f>ROUND(8.85017,5)</f>
        <v>8.85017</v>
      </c>
      <c r="G138" s="24"/>
      <c r="H138" s="36"/>
    </row>
    <row r="139" spans="1:8" ht="12.75" customHeight="1">
      <c r="A139" s="22">
        <v>43223</v>
      </c>
      <c r="B139" s="22"/>
      <c r="C139" s="25">
        <f>ROUND(8.73,5)</f>
        <v>8.73</v>
      </c>
      <c r="D139" s="25">
        <f>F139</f>
        <v>8.89264</v>
      </c>
      <c r="E139" s="25">
        <f>F139</f>
        <v>8.89264</v>
      </c>
      <c r="F139" s="25">
        <f>ROUND(8.89264,5)</f>
        <v>8.89264</v>
      </c>
      <c r="G139" s="24"/>
      <c r="H139" s="36"/>
    </row>
    <row r="140" spans="1:8" ht="12.75" customHeight="1">
      <c r="A140" s="22">
        <v>43314</v>
      </c>
      <c r="B140" s="22"/>
      <c r="C140" s="25">
        <f>ROUND(8.73,5)</f>
        <v>8.73</v>
      </c>
      <c r="D140" s="25">
        <f>F140</f>
        <v>8.94936</v>
      </c>
      <c r="E140" s="25">
        <f>F140</f>
        <v>8.94936</v>
      </c>
      <c r="F140" s="25">
        <f>ROUND(8.94936,5)</f>
        <v>8.94936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ROUND(2.28,5)</f>
        <v>2.28</v>
      </c>
      <c r="D142" s="25">
        <f>F142</f>
        <v>297.89542</v>
      </c>
      <c r="E142" s="25">
        <f>F142</f>
        <v>297.89542</v>
      </c>
      <c r="F142" s="25">
        <f>ROUND(297.89542,5)</f>
        <v>297.89542</v>
      </c>
      <c r="G142" s="24"/>
      <c r="H142" s="36"/>
    </row>
    <row r="143" spans="1:8" ht="12.75" customHeight="1">
      <c r="A143" s="22">
        <v>43041</v>
      </c>
      <c r="B143" s="22"/>
      <c r="C143" s="25">
        <f>ROUND(2.28,5)</f>
        <v>2.28</v>
      </c>
      <c r="D143" s="25">
        <f>F143</f>
        <v>303.67703</v>
      </c>
      <c r="E143" s="25">
        <f>F143</f>
        <v>303.67703</v>
      </c>
      <c r="F143" s="25">
        <f>ROUND(303.67703,5)</f>
        <v>303.67703</v>
      </c>
      <c r="G143" s="24"/>
      <c r="H143" s="36"/>
    </row>
    <row r="144" spans="1:8" ht="12.75" customHeight="1">
      <c r="A144" s="22">
        <v>43132</v>
      </c>
      <c r="B144" s="22"/>
      <c r="C144" s="25">
        <f>ROUND(2.28,5)</f>
        <v>2.28</v>
      </c>
      <c r="D144" s="25">
        <f>F144</f>
        <v>302.70491</v>
      </c>
      <c r="E144" s="25">
        <f>F144</f>
        <v>302.70491</v>
      </c>
      <c r="F144" s="25">
        <f>ROUND(302.70491,5)</f>
        <v>302.70491</v>
      </c>
      <c r="G144" s="24"/>
      <c r="H144" s="36"/>
    </row>
    <row r="145" spans="1:8" ht="12.75" customHeight="1">
      <c r="A145" s="22">
        <v>43223</v>
      </c>
      <c r="B145" s="22"/>
      <c r="C145" s="25">
        <f>ROUND(2.28,5)</f>
        <v>2.28</v>
      </c>
      <c r="D145" s="25">
        <f>F145</f>
        <v>308.82905</v>
      </c>
      <c r="E145" s="25">
        <f>F145</f>
        <v>308.82905</v>
      </c>
      <c r="F145" s="25">
        <f>ROUND(308.82905,5)</f>
        <v>308.82905</v>
      </c>
      <c r="G145" s="24"/>
      <c r="H145" s="36"/>
    </row>
    <row r="146" spans="1:8" ht="12.75" customHeight="1">
      <c r="A146" s="22">
        <v>43314</v>
      </c>
      <c r="B146" s="22"/>
      <c r="C146" s="25">
        <f>ROUND(2.28,5)</f>
        <v>2.28</v>
      </c>
      <c r="D146" s="25">
        <f>F146</f>
        <v>314.63618</v>
      </c>
      <c r="E146" s="25">
        <f>F146</f>
        <v>314.63618</v>
      </c>
      <c r="F146" s="25">
        <f>ROUND(314.63618,5)</f>
        <v>314.63618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ROUND(2.3,5)</f>
        <v>2.3</v>
      </c>
      <c r="D148" s="25">
        <f>F148</f>
        <v>244.56777</v>
      </c>
      <c r="E148" s="25">
        <f>F148</f>
        <v>244.56777</v>
      </c>
      <c r="F148" s="25">
        <f>ROUND(244.56777,5)</f>
        <v>244.56777</v>
      </c>
      <c r="G148" s="24"/>
      <c r="H148" s="36"/>
    </row>
    <row r="149" spans="1:8" ht="12.75" customHeight="1">
      <c r="A149" s="22">
        <v>43041</v>
      </c>
      <c r="B149" s="22"/>
      <c r="C149" s="25">
        <f>ROUND(2.3,5)</f>
        <v>2.3</v>
      </c>
      <c r="D149" s="25">
        <f>F149</f>
        <v>249.31425</v>
      </c>
      <c r="E149" s="25">
        <f>F149</f>
        <v>249.31425</v>
      </c>
      <c r="F149" s="25">
        <f>ROUND(249.31425,5)</f>
        <v>249.31425</v>
      </c>
      <c r="G149" s="24"/>
      <c r="H149" s="36"/>
    </row>
    <row r="150" spans="1:8" ht="12.75" customHeight="1">
      <c r="A150" s="22">
        <v>43132</v>
      </c>
      <c r="B150" s="22"/>
      <c r="C150" s="25">
        <f>ROUND(2.3,5)</f>
        <v>2.3</v>
      </c>
      <c r="D150" s="25">
        <f>F150</f>
        <v>250.56074</v>
      </c>
      <c r="E150" s="25">
        <f>F150</f>
        <v>250.56074</v>
      </c>
      <c r="F150" s="25">
        <f>ROUND(250.56074,5)</f>
        <v>250.56074</v>
      </c>
      <c r="G150" s="24"/>
      <c r="H150" s="36"/>
    </row>
    <row r="151" spans="1:8" ht="12.75" customHeight="1">
      <c r="A151" s="22">
        <v>43223</v>
      </c>
      <c r="B151" s="22"/>
      <c r="C151" s="25">
        <f>ROUND(2.3,5)</f>
        <v>2.3</v>
      </c>
      <c r="D151" s="25">
        <f>F151</f>
        <v>255.62998</v>
      </c>
      <c r="E151" s="25">
        <f>F151</f>
        <v>255.62998</v>
      </c>
      <c r="F151" s="25">
        <f>ROUND(255.62998,5)</f>
        <v>255.62998</v>
      </c>
      <c r="G151" s="24"/>
      <c r="H151" s="36"/>
    </row>
    <row r="152" spans="1:8" ht="12.75" customHeight="1">
      <c r="A152" s="22">
        <v>43314</v>
      </c>
      <c r="B152" s="22"/>
      <c r="C152" s="25">
        <f>ROUND(2.3,5)</f>
        <v>2.3</v>
      </c>
      <c r="D152" s="25">
        <f>F152</f>
        <v>260.43868</v>
      </c>
      <c r="E152" s="25">
        <f>F152</f>
        <v>260.43868</v>
      </c>
      <c r="F152" s="25">
        <f>ROUND(260.43868,5)</f>
        <v>260.43868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ROUND(7.47,5)</f>
        <v>7.47</v>
      </c>
      <c r="D154" s="25">
        <f>F154</f>
        <v>7.11052</v>
      </c>
      <c r="E154" s="25">
        <f>F154</f>
        <v>7.11052</v>
      </c>
      <c r="F154" s="25">
        <f>ROUND(7.11052,5)</f>
        <v>7.11052</v>
      </c>
      <c r="G154" s="24"/>
      <c r="H154" s="36"/>
    </row>
    <row r="155" spans="1:8" ht="12.75" customHeight="1">
      <c r="A155" s="22">
        <v>43041</v>
      </c>
      <c r="B155" s="22"/>
      <c r="C155" s="25">
        <f>ROUND(7.47,5)</f>
        <v>7.47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ROUND(7.465,5)</f>
        <v>7.465</v>
      </c>
      <c r="D157" s="25">
        <f>F157</f>
        <v>7.43097</v>
      </c>
      <c r="E157" s="25">
        <f>F157</f>
        <v>7.43097</v>
      </c>
      <c r="F157" s="25">
        <f>ROUND(7.43097,5)</f>
        <v>7.43097</v>
      </c>
      <c r="G157" s="24"/>
      <c r="H157" s="36"/>
    </row>
    <row r="158" spans="1:8" ht="12.75" customHeight="1">
      <c r="A158" s="22">
        <v>43041</v>
      </c>
      <c r="B158" s="22"/>
      <c r="C158" s="25">
        <f>ROUND(7.465,5)</f>
        <v>7.465</v>
      </c>
      <c r="D158" s="25">
        <f>F158</f>
        <v>7.35213</v>
      </c>
      <c r="E158" s="25">
        <f>F158</f>
        <v>7.35213</v>
      </c>
      <c r="F158" s="25">
        <f>ROUND(7.35213,5)</f>
        <v>7.35213</v>
      </c>
      <c r="G158" s="24"/>
      <c r="H158" s="36"/>
    </row>
    <row r="159" spans="1:8" ht="12.75" customHeight="1">
      <c r="A159" s="22">
        <v>43132</v>
      </c>
      <c r="B159" s="22"/>
      <c r="C159" s="25">
        <f>ROUND(7.465,5)</f>
        <v>7.465</v>
      </c>
      <c r="D159" s="25">
        <f>F159</f>
        <v>7.1891</v>
      </c>
      <c r="E159" s="25">
        <f>F159</f>
        <v>7.1891</v>
      </c>
      <c r="F159" s="25">
        <f>ROUND(7.1891,5)</f>
        <v>7.1891</v>
      </c>
      <c r="G159" s="24"/>
      <c r="H159" s="36"/>
    </row>
    <row r="160" spans="1:8" ht="12.75" customHeight="1">
      <c r="A160" s="22">
        <v>43223</v>
      </c>
      <c r="B160" s="22"/>
      <c r="C160" s="25">
        <f>ROUND(7.465,5)</f>
        <v>7.465</v>
      </c>
      <c r="D160" s="25">
        <f>F160</f>
        <v>6.90784</v>
      </c>
      <c r="E160" s="25">
        <f>F160</f>
        <v>6.90784</v>
      </c>
      <c r="F160" s="25">
        <f>ROUND(6.90784,5)</f>
        <v>6.90784</v>
      </c>
      <c r="G160" s="24"/>
      <c r="H160" s="36"/>
    </row>
    <row r="161" spans="1:8" ht="12.75" customHeight="1">
      <c r="A161" s="22">
        <v>43314</v>
      </c>
      <c r="B161" s="22"/>
      <c r="C161" s="25">
        <f>ROUND(7.465,5)</f>
        <v>7.465</v>
      </c>
      <c r="D161" s="25">
        <f>F161</f>
        <v>6.38749</v>
      </c>
      <c r="E161" s="25">
        <f>F161</f>
        <v>6.38749</v>
      </c>
      <c r="F161" s="25">
        <f>ROUND(6.38749,5)</f>
        <v>6.38749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ROUND(7.57,5)</f>
        <v>7.57</v>
      </c>
      <c r="D163" s="25">
        <f>F163</f>
        <v>7.56428</v>
      </c>
      <c r="E163" s="25">
        <f>F163</f>
        <v>7.56428</v>
      </c>
      <c r="F163" s="25">
        <f>ROUND(7.56428,5)</f>
        <v>7.56428</v>
      </c>
      <c r="G163" s="24"/>
      <c r="H163" s="36"/>
    </row>
    <row r="164" spans="1:8" ht="12.75" customHeight="1">
      <c r="A164" s="22">
        <v>43041</v>
      </c>
      <c r="B164" s="22"/>
      <c r="C164" s="25">
        <f>ROUND(7.57,5)</f>
        <v>7.57</v>
      </c>
      <c r="D164" s="25">
        <f>F164</f>
        <v>7.53399</v>
      </c>
      <c r="E164" s="25">
        <f>F164</f>
        <v>7.53399</v>
      </c>
      <c r="F164" s="25">
        <f>ROUND(7.53399,5)</f>
        <v>7.53399</v>
      </c>
      <c r="G164" s="24"/>
      <c r="H164" s="36"/>
    </row>
    <row r="165" spans="1:8" ht="12.75" customHeight="1">
      <c r="A165" s="22">
        <v>43132</v>
      </c>
      <c r="B165" s="22"/>
      <c r="C165" s="25">
        <f>ROUND(7.57,5)</f>
        <v>7.57</v>
      </c>
      <c r="D165" s="25">
        <f>F165</f>
        <v>7.47836</v>
      </c>
      <c r="E165" s="25">
        <f>F165</f>
        <v>7.47836</v>
      </c>
      <c r="F165" s="25">
        <f>ROUND(7.47836,5)</f>
        <v>7.47836</v>
      </c>
      <c r="G165" s="24"/>
      <c r="H165" s="36"/>
    </row>
    <row r="166" spans="1:8" ht="12.75" customHeight="1">
      <c r="A166" s="22">
        <v>43223</v>
      </c>
      <c r="B166" s="22"/>
      <c r="C166" s="25">
        <f>ROUND(7.57,5)</f>
        <v>7.57</v>
      </c>
      <c r="D166" s="25">
        <f>F166</f>
        <v>7.42375</v>
      </c>
      <c r="E166" s="25">
        <f>F166</f>
        <v>7.42375</v>
      </c>
      <c r="F166" s="25">
        <f>ROUND(7.42375,5)</f>
        <v>7.42375</v>
      </c>
      <c r="G166" s="24"/>
      <c r="H166" s="36"/>
    </row>
    <row r="167" spans="1:8" ht="12.75" customHeight="1">
      <c r="A167" s="22">
        <v>43314</v>
      </c>
      <c r="B167" s="22"/>
      <c r="C167" s="25">
        <f>ROUND(7.57,5)</f>
        <v>7.57</v>
      </c>
      <c r="D167" s="25">
        <f>F167</f>
        <v>7.39514</v>
      </c>
      <c r="E167" s="25">
        <f>F167</f>
        <v>7.39514</v>
      </c>
      <c r="F167" s="25">
        <f>ROUND(7.39514,5)</f>
        <v>7.39514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ROUND(7.72,5)</f>
        <v>7.72</v>
      </c>
      <c r="D169" s="25">
        <f>F169</f>
        <v>7.72319</v>
      </c>
      <c r="E169" s="25">
        <f>F169</f>
        <v>7.72319</v>
      </c>
      <c r="F169" s="25">
        <f>ROUND(7.72319,5)</f>
        <v>7.72319</v>
      </c>
      <c r="G169" s="24"/>
      <c r="H169" s="36"/>
    </row>
    <row r="170" spans="1:8" ht="12.75" customHeight="1">
      <c r="A170" s="22">
        <v>43041</v>
      </c>
      <c r="B170" s="22"/>
      <c r="C170" s="25">
        <f>ROUND(7.72,5)</f>
        <v>7.72</v>
      </c>
      <c r="D170" s="25">
        <f>F170</f>
        <v>7.72095</v>
      </c>
      <c r="E170" s="25">
        <f>F170</f>
        <v>7.72095</v>
      </c>
      <c r="F170" s="25">
        <f>ROUND(7.72095,5)</f>
        <v>7.72095</v>
      </c>
      <c r="G170" s="24"/>
      <c r="H170" s="36"/>
    </row>
    <row r="171" spans="1:8" ht="12.75" customHeight="1">
      <c r="A171" s="22">
        <v>43132</v>
      </c>
      <c r="B171" s="22"/>
      <c r="C171" s="25">
        <f>ROUND(7.72,5)</f>
        <v>7.72</v>
      </c>
      <c r="D171" s="25">
        <f>F171</f>
        <v>7.70696</v>
      </c>
      <c r="E171" s="25">
        <f>F171</f>
        <v>7.70696</v>
      </c>
      <c r="F171" s="25">
        <f>ROUND(7.70696,5)</f>
        <v>7.70696</v>
      </c>
      <c r="G171" s="24"/>
      <c r="H171" s="36"/>
    </row>
    <row r="172" spans="1:8" ht="12.75" customHeight="1">
      <c r="A172" s="22">
        <v>43223</v>
      </c>
      <c r="B172" s="22"/>
      <c r="C172" s="25">
        <f>ROUND(7.72,5)</f>
        <v>7.72</v>
      </c>
      <c r="D172" s="25">
        <f>F172</f>
        <v>7.68986</v>
      </c>
      <c r="E172" s="25">
        <f>F172</f>
        <v>7.68986</v>
      </c>
      <c r="F172" s="25">
        <f>ROUND(7.68986,5)</f>
        <v>7.68986</v>
      </c>
      <c r="G172" s="24"/>
      <c r="H172" s="36"/>
    </row>
    <row r="173" spans="1:8" ht="12.75" customHeight="1">
      <c r="A173" s="22">
        <v>43314</v>
      </c>
      <c r="B173" s="22"/>
      <c r="C173" s="25">
        <f>ROUND(7.72,5)</f>
        <v>7.72</v>
      </c>
      <c r="D173" s="25">
        <f>F173</f>
        <v>7.69597</v>
      </c>
      <c r="E173" s="25">
        <f>F173</f>
        <v>7.69597</v>
      </c>
      <c r="F173" s="25">
        <f>ROUND(7.69597,5)</f>
        <v>7.69597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ROUND(9.465,5)</f>
        <v>9.465</v>
      </c>
      <c r="D175" s="25">
        <f>F175</f>
        <v>9.508</v>
      </c>
      <c r="E175" s="25">
        <f>F175</f>
        <v>9.508</v>
      </c>
      <c r="F175" s="25">
        <f>ROUND(9.508,5)</f>
        <v>9.508</v>
      </c>
      <c r="G175" s="24"/>
      <c r="H175" s="36"/>
    </row>
    <row r="176" spans="1:8" ht="12.75" customHeight="1">
      <c r="A176" s="22">
        <v>43041</v>
      </c>
      <c r="B176" s="22"/>
      <c r="C176" s="25">
        <f>ROUND(9.465,5)</f>
        <v>9.465</v>
      </c>
      <c r="D176" s="25">
        <f>F176</f>
        <v>9.55433</v>
      </c>
      <c r="E176" s="25">
        <f>F176</f>
        <v>9.55433</v>
      </c>
      <c r="F176" s="25">
        <f>ROUND(9.55433,5)</f>
        <v>9.55433</v>
      </c>
      <c r="G176" s="24"/>
      <c r="H176" s="36"/>
    </row>
    <row r="177" spans="1:8" ht="12.75" customHeight="1">
      <c r="A177" s="22">
        <v>43132</v>
      </c>
      <c r="B177" s="22"/>
      <c r="C177" s="25">
        <f>ROUND(9.465,5)</f>
        <v>9.465</v>
      </c>
      <c r="D177" s="25">
        <f>F177</f>
        <v>9.59877</v>
      </c>
      <c r="E177" s="25">
        <f>F177</f>
        <v>9.59877</v>
      </c>
      <c r="F177" s="25">
        <f>ROUND(9.59877,5)</f>
        <v>9.59877</v>
      </c>
      <c r="G177" s="24"/>
      <c r="H177" s="36"/>
    </row>
    <row r="178" spans="1:8" ht="12.75" customHeight="1">
      <c r="A178" s="22">
        <v>43223</v>
      </c>
      <c r="B178" s="22"/>
      <c r="C178" s="25">
        <f>ROUND(9.465,5)</f>
        <v>9.465</v>
      </c>
      <c r="D178" s="25">
        <f>F178</f>
        <v>9.64461</v>
      </c>
      <c r="E178" s="25">
        <f>F178</f>
        <v>9.64461</v>
      </c>
      <c r="F178" s="25">
        <f>ROUND(9.64461,5)</f>
        <v>9.64461</v>
      </c>
      <c r="G178" s="24"/>
      <c r="H178" s="36"/>
    </row>
    <row r="179" spans="1:8" ht="12.75" customHeight="1">
      <c r="A179" s="22">
        <v>43314</v>
      </c>
      <c r="B179" s="22"/>
      <c r="C179" s="25">
        <f>ROUND(9.465,5)</f>
        <v>9.465</v>
      </c>
      <c r="D179" s="25">
        <f>F179</f>
        <v>9.69864</v>
      </c>
      <c r="E179" s="25">
        <f>F179</f>
        <v>9.69864</v>
      </c>
      <c r="F179" s="25">
        <f>ROUND(9.69864,5)</f>
        <v>9.69864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ROUND(2.33,5)</f>
        <v>2.33</v>
      </c>
      <c r="D181" s="25">
        <f>F181</f>
        <v>187.42589</v>
      </c>
      <c r="E181" s="25">
        <f>F181</f>
        <v>187.42589</v>
      </c>
      <c r="F181" s="25">
        <f>ROUND(187.42589,5)</f>
        <v>187.42589</v>
      </c>
      <c r="G181" s="24"/>
      <c r="H181" s="36"/>
    </row>
    <row r="182" spans="1:8" ht="12.75" customHeight="1">
      <c r="A182" s="22">
        <v>43041</v>
      </c>
      <c r="B182" s="22"/>
      <c r="C182" s="25">
        <f>ROUND(2.33,5)</f>
        <v>2.33</v>
      </c>
      <c r="D182" s="25">
        <f>F182</f>
        <v>188.66348</v>
      </c>
      <c r="E182" s="25">
        <f>F182</f>
        <v>188.66348</v>
      </c>
      <c r="F182" s="25">
        <f>ROUND(188.66348,5)</f>
        <v>188.66348</v>
      </c>
      <c r="G182" s="24"/>
      <c r="H182" s="36"/>
    </row>
    <row r="183" spans="1:8" ht="12.75" customHeight="1">
      <c r="A183" s="22">
        <v>43132</v>
      </c>
      <c r="B183" s="22"/>
      <c r="C183" s="25">
        <f>ROUND(2.33,5)</f>
        <v>2.33</v>
      </c>
      <c r="D183" s="25">
        <f>F183</f>
        <v>192.44202</v>
      </c>
      <c r="E183" s="25">
        <f>F183</f>
        <v>192.44202</v>
      </c>
      <c r="F183" s="25">
        <f>ROUND(192.44202,5)</f>
        <v>192.44202</v>
      </c>
      <c r="G183" s="24"/>
      <c r="H183" s="36"/>
    </row>
    <row r="184" spans="1:8" ht="12.75" customHeight="1">
      <c r="A184" s="22">
        <v>43223</v>
      </c>
      <c r="B184" s="22"/>
      <c r="C184" s="25">
        <f>ROUND(2.33,5)</f>
        <v>2.33</v>
      </c>
      <c r="D184" s="25">
        <f>F184</f>
        <v>193.88569</v>
      </c>
      <c r="E184" s="25">
        <f>F184</f>
        <v>193.88569</v>
      </c>
      <c r="F184" s="25">
        <f>ROUND(193.88569,5)</f>
        <v>193.88569</v>
      </c>
      <c r="G184" s="24"/>
      <c r="H184" s="36"/>
    </row>
    <row r="185" spans="1:8" ht="12.75" customHeight="1">
      <c r="A185" s="22">
        <v>43314</v>
      </c>
      <c r="B185" s="22"/>
      <c r="C185" s="25">
        <f>ROUND(2.33,5)</f>
        <v>2.33</v>
      </c>
      <c r="D185" s="25">
        <f>F185</f>
        <v>197.53099</v>
      </c>
      <c r="E185" s="25">
        <f>F185</f>
        <v>197.53099</v>
      </c>
      <c r="F185" s="25">
        <f>ROUND(197.53099,5)</f>
        <v>197.53099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ROUND(2.25,5)</f>
        <v>2.25</v>
      </c>
      <c r="D190" s="25">
        <f>F190</f>
        <v>149.31711</v>
      </c>
      <c r="E190" s="25">
        <f>F190</f>
        <v>149.31711</v>
      </c>
      <c r="F190" s="25">
        <f>ROUND(149.31711,5)</f>
        <v>149.31711</v>
      </c>
      <c r="G190" s="24"/>
      <c r="H190" s="36"/>
    </row>
    <row r="191" spans="1:8" ht="12.75" customHeight="1">
      <c r="A191" s="22">
        <v>43041</v>
      </c>
      <c r="B191" s="22"/>
      <c r="C191" s="25">
        <f>ROUND(2.25,5)</f>
        <v>2.25</v>
      </c>
      <c r="D191" s="25">
        <f>F191</f>
        <v>152.21508</v>
      </c>
      <c r="E191" s="25">
        <f>F191</f>
        <v>152.21508</v>
      </c>
      <c r="F191" s="25">
        <f>ROUND(152.21508,5)</f>
        <v>152.21508</v>
      </c>
      <c r="G191" s="24"/>
      <c r="H191" s="36"/>
    </row>
    <row r="192" spans="1:8" ht="12.75" customHeight="1">
      <c r="A192" s="22">
        <v>43132</v>
      </c>
      <c r="B192" s="22"/>
      <c r="C192" s="25">
        <f>ROUND(2.25,5)</f>
        <v>2.25</v>
      </c>
      <c r="D192" s="25">
        <f>F192</f>
        <v>153.20337</v>
      </c>
      <c r="E192" s="25">
        <f>F192</f>
        <v>153.20337</v>
      </c>
      <c r="F192" s="25">
        <f>ROUND(153.20337,5)</f>
        <v>153.20337</v>
      </c>
      <c r="G192" s="24"/>
      <c r="H192" s="36"/>
    </row>
    <row r="193" spans="1:8" ht="12.75" customHeight="1">
      <c r="A193" s="22">
        <v>43223</v>
      </c>
      <c r="B193" s="22"/>
      <c r="C193" s="25">
        <f>ROUND(2.25,5)</f>
        <v>2.25</v>
      </c>
      <c r="D193" s="25">
        <f>F193</f>
        <v>156.30295</v>
      </c>
      <c r="E193" s="25">
        <f>F193</f>
        <v>156.30295</v>
      </c>
      <c r="F193" s="25">
        <f>ROUND(156.30295,5)</f>
        <v>156.30295</v>
      </c>
      <c r="G193" s="24"/>
      <c r="H193" s="36"/>
    </row>
    <row r="194" spans="1:8" ht="12.75" customHeight="1">
      <c r="A194" s="22">
        <v>43314</v>
      </c>
      <c r="B194" s="22"/>
      <c r="C194" s="25">
        <f>ROUND(2.25,5)</f>
        <v>2.25</v>
      </c>
      <c r="D194" s="25">
        <f>F194</f>
        <v>159.24247</v>
      </c>
      <c r="E194" s="25">
        <f>F194</f>
        <v>159.24247</v>
      </c>
      <c r="F194" s="25">
        <f>ROUND(159.24247,5)</f>
        <v>159.24247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ROUND(9.205,5)</f>
        <v>9.205</v>
      </c>
      <c r="D196" s="25">
        <f>F196</f>
        <v>9.24665</v>
      </c>
      <c r="E196" s="25">
        <f>F196</f>
        <v>9.24665</v>
      </c>
      <c r="F196" s="25">
        <f>ROUND(9.24665,5)</f>
        <v>9.24665</v>
      </c>
      <c r="G196" s="24"/>
      <c r="H196" s="36"/>
    </row>
    <row r="197" spans="1:8" ht="12.75" customHeight="1">
      <c r="A197" s="22">
        <v>43041</v>
      </c>
      <c r="B197" s="22"/>
      <c r="C197" s="25">
        <f>ROUND(9.205,5)</f>
        <v>9.205</v>
      </c>
      <c r="D197" s="25">
        <f>F197</f>
        <v>9.29376</v>
      </c>
      <c r="E197" s="25">
        <f>F197</f>
        <v>9.29376</v>
      </c>
      <c r="F197" s="25">
        <f>ROUND(9.29376,5)</f>
        <v>9.29376</v>
      </c>
      <c r="G197" s="24"/>
      <c r="H197" s="36"/>
    </row>
    <row r="198" spans="1:8" ht="12.75" customHeight="1">
      <c r="A198" s="22">
        <v>43132</v>
      </c>
      <c r="B198" s="22"/>
      <c r="C198" s="25">
        <f>ROUND(9.205,5)</f>
        <v>9.205</v>
      </c>
      <c r="D198" s="25">
        <f>F198</f>
        <v>9.33978</v>
      </c>
      <c r="E198" s="25">
        <f>F198</f>
        <v>9.33978</v>
      </c>
      <c r="F198" s="25">
        <f>ROUND(9.33978,5)</f>
        <v>9.33978</v>
      </c>
      <c r="G198" s="24"/>
      <c r="H198" s="36"/>
    </row>
    <row r="199" spans="1:8" ht="12.75" customHeight="1">
      <c r="A199" s="22">
        <v>43223</v>
      </c>
      <c r="B199" s="22"/>
      <c r="C199" s="25">
        <f>ROUND(9.205,5)</f>
        <v>9.205</v>
      </c>
      <c r="D199" s="25">
        <f>F199</f>
        <v>9.38403</v>
      </c>
      <c r="E199" s="25">
        <f>F199</f>
        <v>9.38403</v>
      </c>
      <c r="F199" s="25">
        <f>ROUND(9.38403,5)</f>
        <v>9.38403</v>
      </c>
      <c r="G199" s="24"/>
      <c r="H199" s="36"/>
    </row>
    <row r="200" spans="1:8" ht="12.75" customHeight="1">
      <c r="A200" s="22">
        <v>43314</v>
      </c>
      <c r="B200" s="22"/>
      <c r="C200" s="25">
        <f>ROUND(9.205,5)</f>
        <v>9.205</v>
      </c>
      <c r="D200" s="25">
        <f>F200</f>
        <v>9.4384</v>
      </c>
      <c r="E200" s="25">
        <f>F200</f>
        <v>9.4384</v>
      </c>
      <c r="F200" s="25">
        <f>ROUND(9.4384,5)</f>
        <v>9.4384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ROUND(9.625,5)</f>
        <v>9.625</v>
      </c>
      <c r="D202" s="25">
        <f>F202</f>
        <v>9.66881</v>
      </c>
      <c r="E202" s="25">
        <f>F202</f>
        <v>9.66881</v>
      </c>
      <c r="F202" s="25">
        <f>ROUND(9.66881,5)</f>
        <v>9.66881</v>
      </c>
      <c r="G202" s="24"/>
      <c r="H202" s="36"/>
    </row>
    <row r="203" spans="1:8" ht="12.75" customHeight="1">
      <c r="A203" s="22">
        <v>43041</v>
      </c>
      <c r="B203" s="22"/>
      <c r="C203" s="25">
        <f>ROUND(9.625,5)</f>
        <v>9.625</v>
      </c>
      <c r="D203" s="25">
        <f>F203</f>
        <v>9.71777</v>
      </c>
      <c r="E203" s="25">
        <f>F203</f>
        <v>9.71777</v>
      </c>
      <c r="F203" s="25">
        <f>ROUND(9.71777,5)</f>
        <v>9.71777</v>
      </c>
      <c r="G203" s="24"/>
      <c r="H203" s="36"/>
    </row>
    <row r="204" spans="1:8" ht="12.75" customHeight="1">
      <c r="A204" s="22">
        <v>43132</v>
      </c>
      <c r="B204" s="22"/>
      <c r="C204" s="25">
        <f>ROUND(9.625,5)</f>
        <v>9.625</v>
      </c>
      <c r="D204" s="25">
        <f>F204</f>
        <v>9.76592</v>
      </c>
      <c r="E204" s="25">
        <f>F204</f>
        <v>9.76592</v>
      </c>
      <c r="F204" s="25">
        <f>ROUND(9.76592,5)</f>
        <v>9.76592</v>
      </c>
      <c r="G204" s="24"/>
      <c r="H204" s="36"/>
    </row>
    <row r="205" spans="1:8" ht="12.75" customHeight="1">
      <c r="A205" s="22">
        <v>43223</v>
      </c>
      <c r="B205" s="22"/>
      <c r="C205" s="25">
        <f>ROUND(9.625,5)</f>
        <v>9.625</v>
      </c>
      <c r="D205" s="25">
        <f>F205</f>
        <v>9.81223</v>
      </c>
      <c r="E205" s="25">
        <f>F205</f>
        <v>9.81223</v>
      </c>
      <c r="F205" s="25">
        <f>ROUND(9.81223,5)</f>
        <v>9.81223</v>
      </c>
      <c r="G205" s="24"/>
      <c r="H205" s="36"/>
    </row>
    <row r="206" spans="1:8" ht="12.75" customHeight="1">
      <c r="A206" s="22">
        <v>43314</v>
      </c>
      <c r="B206" s="22"/>
      <c r="C206" s="25">
        <f>ROUND(9.625,5)</f>
        <v>9.625</v>
      </c>
      <c r="D206" s="25">
        <f>F206</f>
        <v>9.86669</v>
      </c>
      <c r="E206" s="25">
        <f>F206</f>
        <v>9.86669</v>
      </c>
      <c r="F206" s="25">
        <f>ROUND(9.86669,5)</f>
        <v>9.86669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ROUND(9.715,5)</f>
        <v>9.715</v>
      </c>
      <c r="D208" s="25">
        <f>F208</f>
        <v>9.76132</v>
      </c>
      <c r="E208" s="25">
        <f>F208</f>
        <v>9.76132</v>
      </c>
      <c r="F208" s="25">
        <f>ROUND(9.76132,5)</f>
        <v>9.76132</v>
      </c>
      <c r="G208" s="24"/>
      <c r="H208" s="36"/>
    </row>
    <row r="209" spans="1:8" ht="12.75" customHeight="1">
      <c r="A209" s="22">
        <v>43041</v>
      </c>
      <c r="B209" s="22"/>
      <c r="C209" s="25">
        <f>ROUND(9.715,5)</f>
        <v>9.715</v>
      </c>
      <c r="D209" s="25">
        <f>F209</f>
        <v>9.81304</v>
      </c>
      <c r="E209" s="25">
        <f>F209</f>
        <v>9.81304</v>
      </c>
      <c r="F209" s="25">
        <f>ROUND(9.81304,5)</f>
        <v>9.81304</v>
      </c>
      <c r="G209" s="24"/>
      <c r="H209" s="36"/>
    </row>
    <row r="210" spans="1:8" ht="12.75" customHeight="1">
      <c r="A210" s="22">
        <v>43132</v>
      </c>
      <c r="B210" s="22"/>
      <c r="C210" s="25">
        <f>ROUND(9.715,5)</f>
        <v>9.715</v>
      </c>
      <c r="D210" s="25">
        <f>F210</f>
        <v>9.86409</v>
      </c>
      <c r="E210" s="25">
        <f>F210</f>
        <v>9.86409</v>
      </c>
      <c r="F210" s="25">
        <f>ROUND(9.86409,5)</f>
        <v>9.86409</v>
      </c>
      <c r="G210" s="24"/>
      <c r="H210" s="36"/>
    </row>
    <row r="211" spans="1:8" ht="12.75" customHeight="1">
      <c r="A211" s="22">
        <v>43223</v>
      </c>
      <c r="B211" s="22"/>
      <c r="C211" s="25">
        <f>ROUND(9.715,5)</f>
        <v>9.715</v>
      </c>
      <c r="D211" s="25">
        <f>F211</f>
        <v>9.91329</v>
      </c>
      <c r="E211" s="25">
        <f>F211</f>
        <v>9.91329</v>
      </c>
      <c r="F211" s="25">
        <f>ROUND(9.91329,5)</f>
        <v>9.91329</v>
      </c>
      <c r="G211" s="24"/>
      <c r="H211" s="36"/>
    </row>
    <row r="212" spans="1:8" ht="12.75" customHeight="1">
      <c r="A212" s="22">
        <v>43314</v>
      </c>
      <c r="B212" s="22"/>
      <c r="C212" s="25">
        <f>ROUND(9.715,5)</f>
        <v>9.715</v>
      </c>
      <c r="D212" s="25">
        <f>F212</f>
        <v>9.97085</v>
      </c>
      <c r="E212" s="25">
        <f>F212</f>
        <v>9.97085</v>
      </c>
      <c r="F212" s="25">
        <f>ROUND(9.97085,5)</f>
        <v>9.97085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ROUND(14.5642366666667,4)</f>
        <v>14.5642</v>
      </c>
      <c r="D214" s="26">
        <f>F214</f>
        <v>14.6151</v>
      </c>
      <c r="E214" s="26">
        <f>F214</f>
        <v>14.6151</v>
      </c>
      <c r="F214" s="26">
        <f>ROUND(14.6151,4)</f>
        <v>14.6151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ROUND(17.2554033333333,4)</f>
        <v>17.2554</v>
      </c>
      <c r="D216" s="26">
        <f>F216</f>
        <v>17.3101</v>
      </c>
      <c r="E216" s="26">
        <f>F216</f>
        <v>17.3101</v>
      </c>
      <c r="F216" s="26">
        <f>ROUND(17.3101,4)</f>
        <v>17.3101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42866</v>
      </c>
      <c r="B218" s="22"/>
      <c r="C218" s="26">
        <f>ROUND(13.4,4)</f>
        <v>13.4</v>
      </c>
      <c r="D218" s="26">
        <f>F218</f>
        <v>13.374</v>
      </c>
      <c r="E218" s="26">
        <f>F218</f>
        <v>13.374</v>
      </c>
      <c r="F218" s="26">
        <f>ROUND(13.374,4)</f>
        <v>13.374</v>
      </c>
      <c r="G218" s="24"/>
      <c r="H218" s="36"/>
    </row>
    <row r="219" spans="1:8" ht="12.75" customHeight="1">
      <c r="A219" s="22">
        <v>42867</v>
      </c>
      <c r="B219" s="22"/>
      <c r="C219" s="26">
        <f>ROUND(13.4,4)</f>
        <v>13.4</v>
      </c>
      <c r="D219" s="26">
        <f>F219</f>
        <v>13.4071</v>
      </c>
      <c r="E219" s="26">
        <f>F219</f>
        <v>13.4071</v>
      </c>
      <c r="F219" s="26">
        <f>ROUND(13.4071,4)</f>
        <v>13.4071</v>
      </c>
      <c r="G219" s="24"/>
      <c r="H219" s="36"/>
    </row>
    <row r="220" spans="1:8" ht="12.75" customHeight="1">
      <c r="A220" s="22">
        <v>42870</v>
      </c>
      <c r="B220" s="22"/>
      <c r="C220" s="26">
        <f>ROUND(13.4,4)</f>
        <v>13.4</v>
      </c>
      <c r="D220" s="26">
        <f>F220</f>
        <v>13.4072</v>
      </c>
      <c r="E220" s="26">
        <f>F220</f>
        <v>13.4072</v>
      </c>
      <c r="F220" s="26">
        <f>ROUND(13.4072,4)</f>
        <v>13.4072</v>
      </c>
      <c r="G220" s="24"/>
      <c r="H220" s="36"/>
    </row>
    <row r="221" spans="1:8" ht="12.75" customHeight="1">
      <c r="A221" s="22">
        <v>42872</v>
      </c>
      <c r="B221" s="22"/>
      <c r="C221" s="26">
        <f>ROUND(13.4,4)</f>
        <v>13.4</v>
      </c>
      <c r="D221" s="26">
        <f>F221</f>
        <v>13.4047</v>
      </c>
      <c r="E221" s="26">
        <f>F221</f>
        <v>13.4047</v>
      </c>
      <c r="F221" s="26">
        <f>ROUND(13.4047,4)</f>
        <v>13.4047</v>
      </c>
      <c r="G221" s="24"/>
      <c r="H221" s="36"/>
    </row>
    <row r="222" spans="1:8" ht="12.75" customHeight="1">
      <c r="A222" s="22">
        <v>42873</v>
      </c>
      <c r="B222" s="22"/>
      <c r="C222" s="26">
        <f>ROUND(13.4,4)</f>
        <v>13.4</v>
      </c>
      <c r="D222" s="26">
        <f>F222</f>
        <v>13.4071</v>
      </c>
      <c r="E222" s="26">
        <f>F222</f>
        <v>13.4071</v>
      </c>
      <c r="F222" s="26">
        <f>ROUND(13.4071,4)</f>
        <v>13.4071</v>
      </c>
      <c r="G222" s="24"/>
      <c r="H222" s="36"/>
    </row>
    <row r="223" spans="1:8" ht="12.75" customHeight="1">
      <c r="A223" s="22">
        <v>42874</v>
      </c>
      <c r="B223" s="22"/>
      <c r="C223" s="26">
        <f>ROUND(13.4,4)</f>
        <v>13.4</v>
      </c>
      <c r="D223" s="26">
        <f>F223</f>
        <v>13.4094</v>
      </c>
      <c r="E223" s="26">
        <f>F223</f>
        <v>13.4094</v>
      </c>
      <c r="F223" s="26">
        <f>ROUND(13.4094,4)</f>
        <v>13.4094</v>
      </c>
      <c r="G223" s="24"/>
      <c r="H223" s="36"/>
    </row>
    <row r="224" spans="1:8" ht="12.75" customHeight="1">
      <c r="A224" s="22">
        <v>42881</v>
      </c>
      <c r="B224" s="22"/>
      <c r="C224" s="26">
        <f>ROUND(13.4,4)</f>
        <v>13.4</v>
      </c>
      <c r="D224" s="26">
        <f>F224</f>
        <v>13.4256</v>
      </c>
      <c r="E224" s="26">
        <f>F224</f>
        <v>13.4256</v>
      </c>
      <c r="F224" s="26">
        <f>ROUND(13.4256,4)</f>
        <v>13.4256</v>
      </c>
      <c r="G224" s="24"/>
      <c r="H224" s="36"/>
    </row>
    <row r="225" spans="1:8" ht="12.75" customHeight="1">
      <c r="A225" s="22">
        <v>42885</v>
      </c>
      <c r="B225" s="22"/>
      <c r="C225" s="26">
        <f>ROUND(13.4,4)</f>
        <v>13.4</v>
      </c>
      <c r="D225" s="26">
        <f>F225</f>
        <v>13.4348</v>
      </c>
      <c r="E225" s="26">
        <f>F225</f>
        <v>13.4348</v>
      </c>
      <c r="F225" s="26">
        <f>ROUND(13.4348,4)</f>
        <v>13.4348</v>
      </c>
      <c r="G225" s="24"/>
      <c r="H225" s="36"/>
    </row>
    <row r="226" spans="1:8" ht="12.75" customHeight="1">
      <c r="A226" s="22">
        <v>42886</v>
      </c>
      <c r="B226" s="22"/>
      <c r="C226" s="26">
        <f>ROUND(13.4,4)</f>
        <v>13.4</v>
      </c>
      <c r="D226" s="26">
        <f>F226</f>
        <v>13.4371</v>
      </c>
      <c r="E226" s="26">
        <f>F226</f>
        <v>13.4371</v>
      </c>
      <c r="F226" s="26">
        <f>ROUND(13.4371,4)</f>
        <v>13.4371</v>
      </c>
      <c r="G226" s="24"/>
      <c r="H226" s="36"/>
    </row>
    <row r="227" spans="1:8" ht="12.75" customHeight="1">
      <c r="A227" s="22">
        <v>42893</v>
      </c>
      <c r="B227" s="22"/>
      <c r="C227" s="26">
        <f>ROUND(13.4,4)</f>
        <v>13.4</v>
      </c>
      <c r="D227" s="26">
        <f>F227</f>
        <v>13.4531</v>
      </c>
      <c r="E227" s="26">
        <f>F227</f>
        <v>13.4531</v>
      </c>
      <c r="F227" s="26">
        <f>ROUND(13.4531,4)</f>
        <v>13.4531</v>
      </c>
      <c r="G227" s="24"/>
      <c r="H227" s="36"/>
    </row>
    <row r="228" spans="1:8" ht="12.75" customHeight="1">
      <c r="A228" s="22">
        <v>42914</v>
      </c>
      <c r="B228" s="22"/>
      <c r="C228" s="26">
        <f>ROUND(13.4,4)</f>
        <v>13.4</v>
      </c>
      <c r="D228" s="26">
        <f>F228</f>
        <v>13.5008</v>
      </c>
      <c r="E228" s="26">
        <f>F228</f>
        <v>13.5008</v>
      </c>
      <c r="F228" s="26">
        <f>ROUND(13.5008,4)</f>
        <v>13.5008</v>
      </c>
      <c r="G228" s="24"/>
      <c r="H228" s="36"/>
    </row>
    <row r="229" spans="1:8" ht="12.75" customHeight="1">
      <c r="A229" s="22">
        <v>42916</v>
      </c>
      <c r="B229" s="22"/>
      <c r="C229" s="26">
        <f>ROUND(13.4,4)</f>
        <v>13.4</v>
      </c>
      <c r="D229" s="26">
        <f>F229</f>
        <v>13.5053</v>
      </c>
      <c r="E229" s="26">
        <f>F229</f>
        <v>13.5053</v>
      </c>
      <c r="F229" s="26">
        <f>ROUND(13.5053,4)</f>
        <v>13.5053</v>
      </c>
      <c r="G229" s="24"/>
      <c r="H229" s="36"/>
    </row>
    <row r="230" spans="1:8" ht="12.75" customHeight="1">
      <c r="A230" s="22">
        <v>42921</v>
      </c>
      <c r="B230" s="22"/>
      <c r="C230" s="26">
        <f>ROUND(13.4,4)</f>
        <v>13.4</v>
      </c>
      <c r="D230" s="26">
        <f>F230</f>
        <v>13.5166</v>
      </c>
      <c r="E230" s="26">
        <f>F230</f>
        <v>13.5166</v>
      </c>
      <c r="F230" s="26">
        <f>ROUND(13.5166,4)</f>
        <v>13.5166</v>
      </c>
      <c r="G230" s="24"/>
      <c r="H230" s="36"/>
    </row>
    <row r="231" spans="1:8" ht="12.75" customHeight="1">
      <c r="A231" s="22">
        <v>42926</v>
      </c>
      <c r="B231" s="22"/>
      <c r="C231" s="26">
        <f>ROUND(13.4,4)</f>
        <v>13.4</v>
      </c>
      <c r="D231" s="26">
        <f>F231</f>
        <v>13.5279</v>
      </c>
      <c r="E231" s="26">
        <f>F231</f>
        <v>13.5279</v>
      </c>
      <c r="F231" s="26">
        <f>ROUND(13.5279,4)</f>
        <v>13.5279</v>
      </c>
      <c r="G231" s="24"/>
      <c r="H231" s="36"/>
    </row>
    <row r="232" spans="1:8" ht="12.75" customHeight="1">
      <c r="A232" s="22">
        <v>42928</v>
      </c>
      <c r="B232" s="22"/>
      <c r="C232" s="26">
        <f>ROUND(13.4,4)</f>
        <v>13.4</v>
      </c>
      <c r="D232" s="26">
        <f>F232</f>
        <v>13.5324</v>
      </c>
      <c r="E232" s="26">
        <f>F232</f>
        <v>13.5324</v>
      </c>
      <c r="F232" s="26">
        <f>ROUND(13.5324,4)</f>
        <v>13.5324</v>
      </c>
      <c r="G232" s="24"/>
      <c r="H232" s="36"/>
    </row>
    <row r="233" spans="1:8" ht="12.75" customHeight="1">
      <c r="A233" s="22">
        <v>42930</v>
      </c>
      <c r="B233" s="22"/>
      <c r="C233" s="26">
        <f>ROUND(13.4,4)</f>
        <v>13.4</v>
      </c>
      <c r="D233" s="26">
        <f>F233</f>
        <v>13.537</v>
      </c>
      <c r="E233" s="26">
        <f>F233</f>
        <v>13.537</v>
      </c>
      <c r="F233" s="26">
        <f>ROUND(13.537,4)</f>
        <v>13.537</v>
      </c>
      <c r="G233" s="24"/>
      <c r="H233" s="36"/>
    </row>
    <row r="234" spans="1:8" ht="12.75" customHeight="1">
      <c r="A234" s="22">
        <v>42933</v>
      </c>
      <c r="B234" s="22"/>
      <c r="C234" s="26">
        <f>ROUND(13.4,4)</f>
        <v>13.4</v>
      </c>
      <c r="D234" s="26">
        <f>F234</f>
        <v>13.5438</v>
      </c>
      <c r="E234" s="26">
        <f>F234</f>
        <v>13.5438</v>
      </c>
      <c r="F234" s="26">
        <f>ROUND(13.5438,4)</f>
        <v>13.5438</v>
      </c>
      <c r="G234" s="24"/>
      <c r="H234" s="36"/>
    </row>
    <row r="235" spans="1:8" ht="12.75" customHeight="1">
      <c r="A235" s="22">
        <v>42937</v>
      </c>
      <c r="B235" s="22"/>
      <c r="C235" s="26">
        <f>ROUND(13.4,4)</f>
        <v>13.4</v>
      </c>
      <c r="D235" s="26">
        <f>F235</f>
        <v>13.5528</v>
      </c>
      <c r="E235" s="26">
        <f>F235</f>
        <v>13.5528</v>
      </c>
      <c r="F235" s="26">
        <f>ROUND(13.5528,4)</f>
        <v>13.5528</v>
      </c>
      <c r="G235" s="24"/>
      <c r="H235" s="36"/>
    </row>
    <row r="236" spans="1:8" ht="12.75" customHeight="1">
      <c r="A236" s="22">
        <v>42941</v>
      </c>
      <c r="B236" s="22"/>
      <c r="C236" s="26">
        <f>ROUND(13.4,4)</f>
        <v>13.4</v>
      </c>
      <c r="D236" s="26">
        <f>F236</f>
        <v>13.5618</v>
      </c>
      <c r="E236" s="26">
        <f>F236</f>
        <v>13.5618</v>
      </c>
      <c r="F236" s="26">
        <f>ROUND(13.5618,4)</f>
        <v>13.5618</v>
      </c>
      <c r="G236" s="24"/>
      <c r="H236" s="36"/>
    </row>
    <row r="237" spans="1:8" ht="12.75" customHeight="1">
      <c r="A237" s="22">
        <v>42943</v>
      </c>
      <c r="B237" s="22"/>
      <c r="C237" s="26">
        <f>ROUND(13.4,4)</f>
        <v>13.4</v>
      </c>
      <c r="D237" s="26">
        <f>F237</f>
        <v>13.5663</v>
      </c>
      <c r="E237" s="26">
        <f>F237</f>
        <v>13.5663</v>
      </c>
      <c r="F237" s="26">
        <f>ROUND(13.5663,4)</f>
        <v>13.5663</v>
      </c>
      <c r="G237" s="24"/>
      <c r="H237" s="36"/>
    </row>
    <row r="238" spans="1:8" ht="12.75" customHeight="1">
      <c r="A238" s="22">
        <v>42947</v>
      </c>
      <c r="B238" s="22"/>
      <c r="C238" s="26">
        <f>ROUND(13.4,4)</f>
        <v>13.4</v>
      </c>
      <c r="D238" s="26">
        <f>F238</f>
        <v>13.5754</v>
      </c>
      <c r="E238" s="26">
        <f>F238</f>
        <v>13.5754</v>
      </c>
      <c r="F238" s="26">
        <f>ROUND(13.5754,4)</f>
        <v>13.5754</v>
      </c>
      <c r="G238" s="24"/>
      <c r="H238" s="36"/>
    </row>
    <row r="239" spans="1:8" ht="12.75" customHeight="1">
      <c r="A239" s="22">
        <v>42958</v>
      </c>
      <c r="B239" s="22"/>
      <c r="C239" s="26">
        <f>ROUND(13.4,4)</f>
        <v>13.4</v>
      </c>
      <c r="D239" s="26">
        <f>F239</f>
        <v>13.6002</v>
      </c>
      <c r="E239" s="26">
        <f>F239</f>
        <v>13.6002</v>
      </c>
      <c r="F239" s="26">
        <f>ROUND(13.6002,4)</f>
        <v>13.6002</v>
      </c>
      <c r="G239" s="24"/>
      <c r="H239" s="36"/>
    </row>
    <row r="240" spans="1:8" ht="12.75" customHeight="1">
      <c r="A240" s="22">
        <v>42976</v>
      </c>
      <c r="B240" s="22"/>
      <c r="C240" s="26">
        <f>ROUND(13.4,4)</f>
        <v>13.4</v>
      </c>
      <c r="D240" s="26">
        <f>F240</f>
        <v>13.6408</v>
      </c>
      <c r="E240" s="26">
        <f>F240</f>
        <v>13.6408</v>
      </c>
      <c r="F240" s="26">
        <f>ROUND(13.6408,4)</f>
        <v>13.6408</v>
      </c>
      <c r="G240" s="24"/>
      <c r="H240" s="36"/>
    </row>
    <row r="241" spans="1:8" ht="12.75" customHeight="1">
      <c r="A241" s="22">
        <v>43005</v>
      </c>
      <c r="B241" s="22"/>
      <c r="C241" s="26">
        <f>ROUND(13.4,4)</f>
        <v>13.4</v>
      </c>
      <c r="D241" s="26">
        <f>F241</f>
        <v>13.706</v>
      </c>
      <c r="E241" s="26">
        <f>F241</f>
        <v>13.706</v>
      </c>
      <c r="F241" s="26">
        <f>ROUND(13.706,4)</f>
        <v>13.706</v>
      </c>
      <c r="G241" s="24"/>
      <c r="H241" s="36"/>
    </row>
    <row r="242" spans="1:8" ht="12.75" customHeight="1">
      <c r="A242" s="22">
        <v>43006</v>
      </c>
      <c r="B242" s="22"/>
      <c r="C242" s="26">
        <f>ROUND(13.4,4)</f>
        <v>13.4</v>
      </c>
      <c r="D242" s="26">
        <f>F242</f>
        <v>13.7083</v>
      </c>
      <c r="E242" s="26">
        <f>F242</f>
        <v>13.7083</v>
      </c>
      <c r="F242" s="26">
        <f>ROUND(13.7083,4)</f>
        <v>13.7083</v>
      </c>
      <c r="G242" s="24"/>
      <c r="H242" s="36"/>
    </row>
    <row r="243" spans="1:8" ht="12.75" customHeight="1">
      <c r="A243" s="22">
        <v>43031</v>
      </c>
      <c r="B243" s="22"/>
      <c r="C243" s="26">
        <f>ROUND(13.4,4)</f>
        <v>13.4</v>
      </c>
      <c r="D243" s="26">
        <f>F243</f>
        <v>13.7646</v>
      </c>
      <c r="E243" s="26">
        <f>F243</f>
        <v>13.7646</v>
      </c>
      <c r="F243" s="26">
        <f>ROUND(13.7646,4)</f>
        <v>13.7646</v>
      </c>
      <c r="G243" s="24"/>
      <c r="H243" s="36"/>
    </row>
    <row r="244" spans="1:8" ht="12.75" customHeight="1">
      <c r="A244" s="22">
        <v>43035</v>
      </c>
      <c r="B244" s="22"/>
      <c r="C244" s="26">
        <f>ROUND(13.4,4)</f>
        <v>13.4</v>
      </c>
      <c r="D244" s="26">
        <f>F244</f>
        <v>13.7736</v>
      </c>
      <c r="E244" s="26">
        <f>F244</f>
        <v>13.7736</v>
      </c>
      <c r="F244" s="26">
        <f>ROUND(13.7736,4)</f>
        <v>13.7736</v>
      </c>
      <c r="G244" s="24"/>
      <c r="H244" s="36"/>
    </row>
    <row r="245" spans="1:8" ht="12.75" customHeight="1">
      <c r="A245" s="22">
        <v>43052</v>
      </c>
      <c r="B245" s="22"/>
      <c r="C245" s="26">
        <f>ROUND(13.4,4)</f>
        <v>13.4</v>
      </c>
      <c r="D245" s="26">
        <f>F245</f>
        <v>13.8118</v>
      </c>
      <c r="E245" s="26">
        <f>F245</f>
        <v>13.8118</v>
      </c>
      <c r="F245" s="26">
        <f>ROUND(13.8118,4)</f>
        <v>13.8118</v>
      </c>
      <c r="G245" s="24"/>
      <c r="H245" s="36"/>
    </row>
    <row r="246" spans="1:8" ht="12.75" customHeight="1">
      <c r="A246" s="22">
        <v>43067</v>
      </c>
      <c r="B246" s="22"/>
      <c r="C246" s="26">
        <f>ROUND(13.4,4)</f>
        <v>13.4</v>
      </c>
      <c r="D246" s="26">
        <f>F246</f>
        <v>13.8452</v>
      </c>
      <c r="E246" s="26">
        <f>F246</f>
        <v>13.8452</v>
      </c>
      <c r="F246" s="26">
        <f>ROUND(13.8452,4)</f>
        <v>13.8452</v>
      </c>
      <c r="G246" s="24"/>
      <c r="H246" s="36"/>
    </row>
    <row r="247" spans="1:8" ht="12.75" customHeight="1">
      <c r="A247" s="22">
        <v>43091</v>
      </c>
      <c r="B247" s="22"/>
      <c r="C247" s="26">
        <f>ROUND(13.4,4)</f>
        <v>13.4</v>
      </c>
      <c r="D247" s="26">
        <f>F247</f>
        <v>13.8986</v>
      </c>
      <c r="E247" s="26">
        <f>F247</f>
        <v>13.8986</v>
      </c>
      <c r="F247" s="26">
        <f>ROUND(13.8986,4)</f>
        <v>13.8986</v>
      </c>
      <c r="G247" s="24"/>
      <c r="H247" s="36"/>
    </row>
    <row r="248" spans="1:8" ht="12.75" customHeight="1">
      <c r="A248" s="22">
        <v>43144</v>
      </c>
      <c r="B248" s="22"/>
      <c r="C248" s="26">
        <f>ROUND(13.4,4)</f>
        <v>13.4</v>
      </c>
      <c r="D248" s="26">
        <f>F248</f>
        <v>14.0164</v>
      </c>
      <c r="E248" s="26">
        <f>F248</f>
        <v>14.0164</v>
      </c>
      <c r="F248" s="26">
        <f>ROUND(14.0164,4)</f>
        <v>14.0164</v>
      </c>
      <c r="G248" s="24"/>
      <c r="H248" s="36"/>
    </row>
    <row r="249" spans="1:8" ht="12.75" customHeight="1">
      <c r="A249" s="22">
        <v>43146</v>
      </c>
      <c r="B249" s="22"/>
      <c r="C249" s="26">
        <f>ROUND(13.4,4)</f>
        <v>13.4</v>
      </c>
      <c r="D249" s="26">
        <f>F249</f>
        <v>14.0208</v>
      </c>
      <c r="E249" s="26">
        <f>F249</f>
        <v>14.0208</v>
      </c>
      <c r="F249" s="26">
        <f>ROUND(14.0208,4)</f>
        <v>14.0208</v>
      </c>
      <c r="G249" s="24"/>
      <c r="H249" s="36"/>
    </row>
    <row r="250" spans="1:8" ht="12.75" customHeight="1">
      <c r="A250" s="22">
        <v>43215</v>
      </c>
      <c r="B250" s="22"/>
      <c r="C250" s="26">
        <f>ROUND(13.4,4)</f>
        <v>13.4</v>
      </c>
      <c r="D250" s="26">
        <f>F250</f>
        <v>14.1685</v>
      </c>
      <c r="E250" s="26">
        <f>F250</f>
        <v>14.1685</v>
      </c>
      <c r="F250" s="26">
        <f>ROUND(14.1685,4)</f>
        <v>14.1685</v>
      </c>
      <c r="G250" s="24"/>
      <c r="H250" s="36"/>
    </row>
    <row r="251" spans="1:8" ht="12.75" customHeight="1">
      <c r="A251" s="22">
        <v>43231</v>
      </c>
      <c r="B251" s="22"/>
      <c r="C251" s="26">
        <f>ROUND(13.4,4)</f>
        <v>13.4</v>
      </c>
      <c r="D251" s="26">
        <f>F251</f>
        <v>14.2028</v>
      </c>
      <c r="E251" s="26">
        <f>F251</f>
        <v>14.2028</v>
      </c>
      <c r="F251" s="26">
        <f>ROUND(14.2028,4)</f>
        <v>14.2028</v>
      </c>
      <c r="G251" s="24"/>
      <c r="H251" s="36"/>
    </row>
    <row r="252" spans="1:8" ht="12.75" customHeight="1">
      <c r="A252" s="22">
        <v>43235</v>
      </c>
      <c r="B252" s="22"/>
      <c r="C252" s="26">
        <f>ROUND(13.4,4)</f>
        <v>13.4</v>
      </c>
      <c r="D252" s="26">
        <f>F252</f>
        <v>14.2114</v>
      </c>
      <c r="E252" s="26">
        <f>F252</f>
        <v>14.2114</v>
      </c>
      <c r="F252" s="26">
        <f>ROUND(14.2114,4)</f>
        <v>14.2114</v>
      </c>
      <c r="G252" s="24"/>
      <c r="H252" s="36"/>
    </row>
    <row r="253" spans="1:8" ht="12.75" customHeight="1">
      <c r="A253" s="22">
        <v>43325</v>
      </c>
      <c r="B253" s="22"/>
      <c r="C253" s="26">
        <f>ROUND(13.4,4)</f>
        <v>13.4</v>
      </c>
      <c r="D253" s="26">
        <f>F253</f>
        <v>14.4145</v>
      </c>
      <c r="E253" s="26">
        <f>F253</f>
        <v>14.4145</v>
      </c>
      <c r="F253" s="26">
        <f>ROUND(14.4145,4)</f>
        <v>14.4145</v>
      </c>
      <c r="G253" s="24"/>
      <c r="H253" s="36"/>
    </row>
    <row r="254" spans="1:8" ht="12.75" customHeight="1">
      <c r="A254" s="22">
        <v>43417</v>
      </c>
      <c r="B254" s="22"/>
      <c r="C254" s="26">
        <f>ROUND(13.4,4)</f>
        <v>13.4</v>
      </c>
      <c r="D254" s="26">
        <f>F254</f>
        <v>14.6221</v>
      </c>
      <c r="E254" s="26">
        <f>F254</f>
        <v>14.6221</v>
      </c>
      <c r="F254" s="26">
        <f>ROUND(14.6221,4)</f>
        <v>14.6221</v>
      </c>
      <c r="G254" s="24"/>
      <c r="H254" s="36"/>
    </row>
    <row r="255" spans="1:8" ht="12.75" customHeight="1">
      <c r="A255" s="22">
        <v>43509</v>
      </c>
      <c r="B255" s="22"/>
      <c r="C255" s="26">
        <f>ROUND(13.4,4)</f>
        <v>13.4</v>
      </c>
      <c r="D255" s="26">
        <f>F255</f>
        <v>14.8297</v>
      </c>
      <c r="E255" s="26">
        <f>F255</f>
        <v>14.8297</v>
      </c>
      <c r="F255" s="26">
        <f>ROUND(14.8297,4)</f>
        <v>14.8297</v>
      </c>
      <c r="G255" s="24"/>
      <c r="H255" s="36"/>
    </row>
    <row r="256" spans="1:8" ht="12.75" customHeight="1">
      <c r="A256" s="22" t="s">
        <v>62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42905</v>
      </c>
      <c r="B257" s="22"/>
      <c r="C257" s="26">
        <f>ROUND(1.08688333333333,4)</f>
        <v>1.0869</v>
      </c>
      <c r="D257" s="26">
        <f>F257</f>
        <v>1.0887</v>
      </c>
      <c r="E257" s="26">
        <f>F257</f>
        <v>1.0887</v>
      </c>
      <c r="F257" s="26">
        <f>ROUND(1.0887,4)</f>
        <v>1.0887</v>
      </c>
      <c r="G257" s="24"/>
      <c r="H257" s="36"/>
    </row>
    <row r="258" spans="1:8" ht="12.75" customHeight="1">
      <c r="A258" s="22">
        <v>42996</v>
      </c>
      <c r="B258" s="22"/>
      <c r="C258" s="26">
        <f>ROUND(1.08688333333333,4)</f>
        <v>1.0869</v>
      </c>
      <c r="D258" s="26">
        <f>F258</f>
        <v>1.0939</v>
      </c>
      <c r="E258" s="26">
        <f>F258</f>
        <v>1.0939</v>
      </c>
      <c r="F258" s="26">
        <f>ROUND(1.0939,4)</f>
        <v>1.0939</v>
      </c>
      <c r="G258" s="24"/>
      <c r="H258" s="36"/>
    </row>
    <row r="259" spans="1:8" ht="12.75" customHeight="1">
      <c r="A259" s="22">
        <v>43087</v>
      </c>
      <c r="B259" s="22"/>
      <c r="C259" s="26">
        <f>ROUND(1.08688333333333,4)</f>
        <v>1.0869</v>
      </c>
      <c r="D259" s="26">
        <f>F259</f>
        <v>1.0994</v>
      </c>
      <c r="E259" s="26">
        <f>F259</f>
        <v>1.0994</v>
      </c>
      <c r="F259" s="26">
        <f>ROUND(1.0994,4)</f>
        <v>1.0994</v>
      </c>
      <c r="G259" s="24"/>
      <c r="H259" s="36"/>
    </row>
    <row r="260" spans="1:8" ht="12.75" customHeight="1">
      <c r="A260" s="22">
        <v>43178</v>
      </c>
      <c r="B260" s="22"/>
      <c r="C260" s="26">
        <f>ROUND(1.08688333333333,4)</f>
        <v>1.0869</v>
      </c>
      <c r="D260" s="26">
        <f>F260</f>
        <v>1.1054</v>
      </c>
      <c r="E260" s="26">
        <f>F260</f>
        <v>1.1054</v>
      </c>
      <c r="F260" s="26">
        <f>ROUND(1.1054,4)</f>
        <v>1.1054</v>
      </c>
      <c r="G260" s="24"/>
      <c r="H260" s="36"/>
    </row>
    <row r="261" spans="1:8" ht="12.75" customHeight="1">
      <c r="A261" s="22" t="s">
        <v>63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42905</v>
      </c>
      <c r="B262" s="22"/>
      <c r="C262" s="26">
        <f>ROUND(1.28771666666667,4)</f>
        <v>1.2877</v>
      </c>
      <c r="D262" s="26">
        <f>F262</f>
        <v>1.2889</v>
      </c>
      <c r="E262" s="26">
        <f>F262</f>
        <v>1.2889</v>
      </c>
      <c r="F262" s="26">
        <f>ROUND(1.2889,4)</f>
        <v>1.2889</v>
      </c>
      <c r="G262" s="24"/>
      <c r="H262" s="36"/>
    </row>
    <row r="263" spans="1:8" ht="12.75" customHeight="1">
      <c r="A263" s="22">
        <v>42996</v>
      </c>
      <c r="B263" s="22"/>
      <c r="C263" s="26">
        <f>ROUND(1.28771666666667,4)</f>
        <v>1.2877</v>
      </c>
      <c r="D263" s="26">
        <f>F263</f>
        <v>1.2925</v>
      </c>
      <c r="E263" s="26">
        <f>F263</f>
        <v>1.2925</v>
      </c>
      <c r="F263" s="26">
        <f>ROUND(1.2925,4)</f>
        <v>1.2925</v>
      </c>
      <c r="G263" s="24"/>
      <c r="H263" s="36"/>
    </row>
    <row r="264" spans="1:8" ht="12.75" customHeight="1">
      <c r="A264" s="22">
        <v>43087</v>
      </c>
      <c r="B264" s="22"/>
      <c r="C264" s="26">
        <f>ROUND(1.28771666666667,4)</f>
        <v>1.2877</v>
      </c>
      <c r="D264" s="26">
        <f>F264</f>
        <v>1.2963</v>
      </c>
      <c r="E264" s="26">
        <f>F264</f>
        <v>1.2963</v>
      </c>
      <c r="F264" s="26">
        <f>ROUND(1.2963,4)</f>
        <v>1.2963</v>
      </c>
      <c r="G264" s="24"/>
      <c r="H264" s="36"/>
    </row>
    <row r="265" spans="1:8" ht="12.75" customHeight="1">
      <c r="A265" s="22">
        <v>43178</v>
      </c>
      <c r="B265" s="22"/>
      <c r="C265" s="26">
        <f>ROUND(1.28771666666667,4)</f>
        <v>1.2877</v>
      </c>
      <c r="D265" s="26">
        <f>F265</f>
        <v>1.3003</v>
      </c>
      <c r="E265" s="26">
        <f>F265</f>
        <v>1.3003</v>
      </c>
      <c r="F265" s="26">
        <f>ROUND(1.3003,4)</f>
        <v>1.3003</v>
      </c>
      <c r="G265" s="24"/>
      <c r="H265" s="36"/>
    </row>
    <row r="266" spans="1:8" ht="12.75" customHeight="1">
      <c r="A266" s="22" t="s">
        <v>64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42905</v>
      </c>
      <c r="B267" s="22"/>
      <c r="C267" s="26">
        <f>ROUND(9.87401333333334,4)</f>
        <v>9.874</v>
      </c>
      <c r="D267" s="26">
        <f>F267</f>
        <v>9.9266</v>
      </c>
      <c r="E267" s="26">
        <f>F267</f>
        <v>9.9266</v>
      </c>
      <c r="F267" s="26">
        <f>ROUND(9.9266,4)</f>
        <v>9.9266</v>
      </c>
      <c r="G267" s="24"/>
      <c r="H267" s="36"/>
    </row>
    <row r="268" spans="1:8" ht="12.75" customHeight="1">
      <c r="A268" s="22">
        <v>42996</v>
      </c>
      <c r="B268" s="22"/>
      <c r="C268" s="26">
        <f>ROUND(9.87401333333334,4)</f>
        <v>9.874</v>
      </c>
      <c r="D268" s="26">
        <f>F268</f>
        <v>10.0657</v>
      </c>
      <c r="E268" s="26">
        <f>F268</f>
        <v>10.0657</v>
      </c>
      <c r="F268" s="26">
        <f>ROUND(10.0657,4)</f>
        <v>10.0657</v>
      </c>
      <c r="G268" s="24"/>
      <c r="H268" s="36"/>
    </row>
    <row r="269" spans="1:8" ht="12.75" customHeight="1">
      <c r="A269" s="22">
        <v>43087</v>
      </c>
      <c r="B269" s="22"/>
      <c r="C269" s="26">
        <f>ROUND(9.87401333333334,4)</f>
        <v>9.874</v>
      </c>
      <c r="D269" s="26">
        <f>F269</f>
        <v>10.2048</v>
      </c>
      <c r="E269" s="26">
        <f>F269</f>
        <v>10.2048</v>
      </c>
      <c r="F269" s="26">
        <f>ROUND(10.2048,4)</f>
        <v>10.2048</v>
      </c>
      <c r="G269" s="24"/>
      <c r="H269" s="36"/>
    </row>
    <row r="270" spans="1:8" ht="12.75" customHeight="1">
      <c r="A270" s="22">
        <v>43178</v>
      </c>
      <c r="B270" s="22"/>
      <c r="C270" s="26">
        <f>ROUND(9.87401333333334,4)</f>
        <v>9.874</v>
      </c>
      <c r="D270" s="26">
        <f>F270</f>
        <v>10.3415</v>
      </c>
      <c r="E270" s="26">
        <f>F270</f>
        <v>10.3415</v>
      </c>
      <c r="F270" s="26">
        <f>ROUND(10.3415,4)</f>
        <v>10.3415</v>
      </c>
      <c r="G270" s="24"/>
      <c r="H270" s="36"/>
    </row>
    <row r="271" spans="1:8" ht="12.75" customHeight="1">
      <c r="A271" s="22">
        <v>43269</v>
      </c>
      <c r="B271" s="22"/>
      <c r="C271" s="26">
        <f>ROUND(9.87401333333334,4)</f>
        <v>9.874</v>
      </c>
      <c r="D271" s="26">
        <f>F271</f>
        <v>10.4788</v>
      </c>
      <c r="E271" s="26">
        <f>F271</f>
        <v>10.4788</v>
      </c>
      <c r="F271" s="26">
        <f>ROUND(10.4788,4)</f>
        <v>10.4788</v>
      </c>
      <c r="G271" s="24"/>
      <c r="H271" s="36"/>
    </row>
    <row r="272" spans="1:8" ht="12.75" customHeight="1">
      <c r="A272" s="22">
        <v>43360</v>
      </c>
      <c r="B272" s="22"/>
      <c r="C272" s="26">
        <f>ROUND(9.87401333333334,4)</f>
        <v>9.874</v>
      </c>
      <c r="D272" s="26">
        <f>F272</f>
        <v>10.6213</v>
      </c>
      <c r="E272" s="26">
        <f>F272</f>
        <v>10.6213</v>
      </c>
      <c r="F272" s="26">
        <f>ROUND(10.6213,4)</f>
        <v>10.6213</v>
      </c>
      <c r="G272" s="24"/>
      <c r="H272" s="36"/>
    </row>
    <row r="273" spans="1:8" ht="12.75" customHeight="1">
      <c r="A273" s="22">
        <v>43448</v>
      </c>
      <c r="B273" s="22"/>
      <c r="C273" s="26">
        <f>ROUND(9.87401333333334,4)</f>
        <v>9.874</v>
      </c>
      <c r="D273" s="26">
        <f>F273</f>
        <v>10.7589</v>
      </c>
      <c r="E273" s="26">
        <f>F273</f>
        <v>10.7589</v>
      </c>
      <c r="F273" s="26">
        <f>ROUND(10.7589,4)</f>
        <v>10.7589</v>
      </c>
      <c r="G273" s="24"/>
      <c r="H273" s="36"/>
    </row>
    <row r="274" spans="1:8" ht="12.75" customHeight="1">
      <c r="A274" s="22" t="s">
        <v>65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6">
        <f>ROUND(3.64824394228151,4)</f>
        <v>3.6482</v>
      </c>
      <c r="D275" s="26">
        <f>F275</f>
        <v>4</v>
      </c>
      <c r="E275" s="26">
        <f>F275</f>
        <v>4</v>
      </c>
      <c r="F275" s="26">
        <f>ROUND(4,4)</f>
        <v>4</v>
      </c>
      <c r="G275" s="24"/>
      <c r="H275" s="36"/>
    </row>
    <row r="276" spans="1:8" ht="12.75" customHeight="1">
      <c r="A276" s="22">
        <v>42996</v>
      </c>
      <c r="B276" s="22"/>
      <c r="C276" s="26">
        <f>ROUND(3.64824394228151,4)</f>
        <v>3.6482</v>
      </c>
      <c r="D276" s="26">
        <f>F276</f>
        <v>4.0577</v>
      </c>
      <c r="E276" s="26">
        <f>F276</f>
        <v>4.0577</v>
      </c>
      <c r="F276" s="26">
        <f>ROUND(4.0577,4)</f>
        <v>4.0577</v>
      </c>
      <c r="G276" s="24"/>
      <c r="H276" s="36"/>
    </row>
    <row r="277" spans="1:8" ht="12.75" customHeight="1">
      <c r="A277" s="22">
        <v>43087</v>
      </c>
      <c r="B277" s="22"/>
      <c r="C277" s="26">
        <f>ROUND(3.64824394228151,4)</f>
        <v>3.6482</v>
      </c>
      <c r="D277" s="26">
        <f>F277</f>
        <v>4.1133</v>
      </c>
      <c r="E277" s="26">
        <f>F277</f>
        <v>4.1133</v>
      </c>
      <c r="F277" s="26">
        <f>ROUND(4.1133,4)</f>
        <v>4.1133</v>
      </c>
      <c r="G277" s="24"/>
      <c r="H277" s="36"/>
    </row>
    <row r="278" spans="1:8" ht="12.75" customHeight="1">
      <c r="A278" s="22" t="s">
        <v>66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42905</v>
      </c>
      <c r="B279" s="22"/>
      <c r="C279" s="26">
        <f>ROUND(1.28104,4)</f>
        <v>1.281</v>
      </c>
      <c r="D279" s="26">
        <f>F279</f>
        <v>1.2868</v>
      </c>
      <c r="E279" s="26">
        <f>F279</f>
        <v>1.2868</v>
      </c>
      <c r="F279" s="26">
        <f>ROUND(1.2868,4)</f>
        <v>1.2868</v>
      </c>
      <c r="G279" s="24"/>
      <c r="H279" s="36"/>
    </row>
    <row r="280" spans="1:8" ht="12.75" customHeight="1">
      <c r="A280" s="22">
        <v>42996</v>
      </c>
      <c r="B280" s="22"/>
      <c r="C280" s="26">
        <f>ROUND(1.28104,4)</f>
        <v>1.281</v>
      </c>
      <c r="D280" s="26">
        <f>F280</f>
        <v>1.3013</v>
      </c>
      <c r="E280" s="26">
        <f>F280</f>
        <v>1.3013</v>
      </c>
      <c r="F280" s="26">
        <f>ROUND(1.3013,4)</f>
        <v>1.3013</v>
      </c>
      <c r="G280" s="24"/>
      <c r="H280" s="36"/>
    </row>
    <row r="281" spans="1:8" ht="12.75" customHeight="1">
      <c r="A281" s="22">
        <v>43087</v>
      </c>
      <c r="B281" s="22"/>
      <c r="C281" s="26">
        <f>ROUND(1.28104,4)</f>
        <v>1.281</v>
      </c>
      <c r="D281" s="26">
        <f>F281</f>
        <v>1.3144</v>
      </c>
      <c r="E281" s="26">
        <f>F281</f>
        <v>1.3144</v>
      </c>
      <c r="F281" s="26">
        <f>ROUND(1.3144,4)</f>
        <v>1.3144</v>
      </c>
      <c r="G281" s="24"/>
      <c r="H281" s="36"/>
    </row>
    <row r="282" spans="1:8" ht="12.75" customHeight="1">
      <c r="A282" s="22">
        <v>43178</v>
      </c>
      <c r="B282" s="22"/>
      <c r="C282" s="26">
        <f>ROUND(1.28104,4)</f>
        <v>1.281</v>
      </c>
      <c r="D282" s="26">
        <f>F282</f>
        <v>1.3286</v>
      </c>
      <c r="E282" s="26">
        <f>F282</f>
        <v>1.3286</v>
      </c>
      <c r="F282" s="26">
        <f>ROUND(1.3286,4)</f>
        <v>1.3286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42905</v>
      </c>
      <c r="B284" s="22"/>
      <c r="C284" s="26">
        <f>ROUND(9.79353188379316,4)</f>
        <v>9.7935</v>
      </c>
      <c r="D284" s="26">
        <f>F284</f>
        <v>9.8571</v>
      </c>
      <c r="E284" s="26">
        <f>F284</f>
        <v>9.8571</v>
      </c>
      <c r="F284" s="26">
        <f>ROUND(9.8571,4)</f>
        <v>9.8571</v>
      </c>
      <c r="G284" s="24"/>
      <c r="H284" s="36"/>
    </row>
    <row r="285" spans="1:8" ht="12.75" customHeight="1">
      <c r="A285" s="22">
        <v>42996</v>
      </c>
      <c r="B285" s="22"/>
      <c r="C285" s="26">
        <f>ROUND(9.79353188379316,4)</f>
        <v>9.7935</v>
      </c>
      <c r="D285" s="26">
        <f>F285</f>
        <v>10.0233</v>
      </c>
      <c r="E285" s="26">
        <f>F285</f>
        <v>10.0233</v>
      </c>
      <c r="F285" s="26">
        <f>ROUND(10.0233,4)</f>
        <v>10.0233</v>
      </c>
      <c r="G285" s="24"/>
      <c r="H285" s="36"/>
    </row>
    <row r="286" spans="1:8" ht="12.75" customHeight="1">
      <c r="A286" s="22">
        <v>43087</v>
      </c>
      <c r="B286" s="22"/>
      <c r="C286" s="26">
        <f>ROUND(9.79353188379316,4)</f>
        <v>9.7935</v>
      </c>
      <c r="D286" s="26">
        <f>F286</f>
        <v>10.1916</v>
      </c>
      <c r="E286" s="26">
        <f>F286</f>
        <v>10.1916</v>
      </c>
      <c r="F286" s="26">
        <f>ROUND(10.1916,4)</f>
        <v>10.1916</v>
      </c>
      <c r="G286" s="24"/>
      <c r="H286" s="36"/>
    </row>
    <row r="287" spans="1:8" ht="12.75" customHeight="1">
      <c r="A287" s="22">
        <v>43178</v>
      </c>
      <c r="B287" s="22"/>
      <c r="C287" s="26">
        <f>ROUND(9.79353188379316,4)</f>
        <v>9.7935</v>
      </c>
      <c r="D287" s="26">
        <f>F287</f>
        <v>10.3584</v>
      </c>
      <c r="E287" s="26">
        <f>F287</f>
        <v>10.3584</v>
      </c>
      <c r="F287" s="26">
        <f>ROUND(10.3584,4)</f>
        <v>10.3584</v>
      </c>
      <c r="G287" s="24"/>
      <c r="H287" s="36"/>
    </row>
    <row r="288" spans="1:8" ht="12.75" customHeight="1">
      <c r="A288" s="22" t="s">
        <v>68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42905</v>
      </c>
      <c r="B289" s="22"/>
      <c r="C289" s="26">
        <f>ROUND(1.95216752228345,4)</f>
        <v>1.9522</v>
      </c>
      <c r="D289" s="26">
        <f>F289</f>
        <v>1.9466</v>
      </c>
      <c r="E289" s="26">
        <f>F289</f>
        <v>1.9466</v>
      </c>
      <c r="F289" s="26">
        <f>ROUND(1.9466,4)</f>
        <v>1.9466</v>
      </c>
      <c r="G289" s="24"/>
      <c r="H289" s="36"/>
    </row>
    <row r="290" spans="1:8" ht="12.75" customHeight="1">
      <c r="A290" s="22">
        <v>42996</v>
      </c>
      <c r="B290" s="22"/>
      <c r="C290" s="26">
        <f>ROUND(1.95216752228345,4)</f>
        <v>1.9522</v>
      </c>
      <c r="D290" s="26">
        <f>F290</f>
        <v>1.9626</v>
      </c>
      <c r="E290" s="26">
        <f>F290</f>
        <v>1.9626</v>
      </c>
      <c r="F290" s="26">
        <f>ROUND(1.9626,4)</f>
        <v>1.9626</v>
      </c>
      <c r="G290" s="24"/>
      <c r="H290" s="36"/>
    </row>
    <row r="291" spans="1:8" ht="12.75" customHeight="1">
      <c r="A291" s="22">
        <v>43087</v>
      </c>
      <c r="B291" s="22"/>
      <c r="C291" s="26">
        <f>ROUND(1.95216752228345,4)</f>
        <v>1.9522</v>
      </c>
      <c r="D291" s="26">
        <f>F291</f>
        <v>1.9789</v>
      </c>
      <c r="E291" s="26">
        <f>F291</f>
        <v>1.9789</v>
      </c>
      <c r="F291" s="26">
        <f>ROUND(1.9789,4)</f>
        <v>1.9789</v>
      </c>
      <c r="G291" s="24"/>
      <c r="H291" s="36"/>
    </row>
    <row r="292" spans="1:8" ht="12.75" customHeight="1">
      <c r="A292" s="22">
        <v>43178</v>
      </c>
      <c r="B292" s="22"/>
      <c r="C292" s="26">
        <f>ROUND(1.95216752228345,4)</f>
        <v>1.9522</v>
      </c>
      <c r="D292" s="26">
        <f>F292</f>
        <v>1.9944</v>
      </c>
      <c r="E292" s="26">
        <f>F292</f>
        <v>1.9944</v>
      </c>
      <c r="F292" s="26">
        <f>ROUND(1.9944,4)</f>
        <v>1.9944</v>
      </c>
      <c r="G292" s="24"/>
      <c r="H292" s="36"/>
    </row>
    <row r="293" spans="1:8" ht="12.75" customHeight="1">
      <c r="A293" s="22" t="s">
        <v>69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42905</v>
      </c>
      <c r="B294" s="22"/>
      <c r="C294" s="26">
        <f>ROUND(1.95746172724086,4)</f>
        <v>1.9575</v>
      </c>
      <c r="D294" s="26">
        <f>F294</f>
        <v>1.977</v>
      </c>
      <c r="E294" s="26">
        <f>F294</f>
        <v>1.977</v>
      </c>
      <c r="F294" s="26">
        <f>ROUND(1.977,4)</f>
        <v>1.977</v>
      </c>
      <c r="G294" s="24"/>
      <c r="H294" s="36"/>
    </row>
    <row r="295" spans="1:8" ht="12.75" customHeight="1">
      <c r="A295" s="22">
        <v>42996</v>
      </c>
      <c r="B295" s="22"/>
      <c r="C295" s="26">
        <f>ROUND(1.95746172724086,4)</f>
        <v>1.9575</v>
      </c>
      <c r="D295" s="26">
        <f>F295</f>
        <v>2.0175</v>
      </c>
      <c r="E295" s="26">
        <f>F295</f>
        <v>2.0175</v>
      </c>
      <c r="F295" s="26">
        <f>ROUND(2.0175,4)</f>
        <v>2.0175</v>
      </c>
      <c r="G295" s="24"/>
      <c r="H295" s="36"/>
    </row>
    <row r="296" spans="1:8" ht="12.75" customHeight="1">
      <c r="A296" s="22">
        <v>43087</v>
      </c>
      <c r="B296" s="22"/>
      <c r="C296" s="26">
        <f>ROUND(1.95746172724086,4)</f>
        <v>1.9575</v>
      </c>
      <c r="D296" s="26">
        <f>F296</f>
        <v>2.0591</v>
      </c>
      <c r="E296" s="26">
        <f>F296</f>
        <v>2.0591</v>
      </c>
      <c r="F296" s="26">
        <f>ROUND(2.0591,4)</f>
        <v>2.0591</v>
      </c>
      <c r="G296" s="24"/>
      <c r="H296" s="36"/>
    </row>
    <row r="297" spans="1:8" ht="12.75" customHeight="1">
      <c r="A297" s="22">
        <v>43178</v>
      </c>
      <c r="B297" s="22"/>
      <c r="C297" s="26">
        <f>ROUND(1.95746172724086,4)</f>
        <v>1.9575</v>
      </c>
      <c r="D297" s="26">
        <f>F297</f>
        <v>2.1006</v>
      </c>
      <c r="E297" s="26">
        <f>F297</f>
        <v>2.1006</v>
      </c>
      <c r="F297" s="26">
        <f>ROUND(2.1006,4)</f>
        <v>2.1006</v>
      </c>
      <c r="G297" s="24"/>
      <c r="H297" s="36"/>
    </row>
    <row r="298" spans="1:8" ht="12.75" customHeight="1">
      <c r="A298" s="22" t="s">
        <v>70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42905</v>
      </c>
      <c r="B299" s="22"/>
      <c r="C299" s="26">
        <f>ROUND(14.5642366666667,4)</f>
        <v>14.5642</v>
      </c>
      <c r="D299" s="26">
        <f>F299</f>
        <v>14.6756</v>
      </c>
      <c r="E299" s="26">
        <f>F299</f>
        <v>14.6756</v>
      </c>
      <c r="F299" s="26">
        <f>ROUND(14.6756,4)</f>
        <v>14.6756</v>
      </c>
      <c r="G299" s="24"/>
      <c r="H299" s="36"/>
    </row>
    <row r="300" spans="1:8" ht="12.75" customHeight="1">
      <c r="A300" s="22">
        <v>42996</v>
      </c>
      <c r="B300" s="22"/>
      <c r="C300" s="26">
        <f>ROUND(14.5642366666667,4)</f>
        <v>14.5642</v>
      </c>
      <c r="D300" s="26">
        <f>F300</f>
        <v>14.9708</v>
      </c>
      <c r="E300" s="26">
        <f>F300</f>
        <v>14.9708</v>
      </c>
      <c r="F300" s="26">
        <f>ROUND(14.9708,4)</f>
        <v>14.9708</v>
      </c>
      <c r="G300" s="24"/>
      <c r="H300" s="36"/>
    </row>
    <row r="301" spans="1:8" ht="12.75" customHeight="1">
      <c r="A301" s="22">
        <v>43087</v>
      </c>
      <c r="B301" s="22"/>
      <c r="C301" s="26">
        <f>ROUND(14.5642366666667,4)</f>
        <v>14.5642</v>
      </c>
      <c r="D301" s="26">
        <f>F301</f>
        <v>15.2709</v>
      </c>
      <c r="E301" s="26">
        <f>F301</f>
        <v>15.2709</v>
      </c>
      <c r="F301" s="26">
        <f>ROUND(15.2709,4)</f>
        <v>15.2709</v>
      </c>
      <c r="G301" s="24"/>
      <c r="H301" s="36"/>
    </row>
    <row r="302" spans="1:8" ht="12.75" customHeight="1">
      <c r="A302" s="22">
        <v>43178</v>
      </c>
      <c r="B302" s="22"/>
      <c r="C302" s="26">
        <f>ROUND(14.5642366666667,4)</f>
        <v>14.5642</v>
      </c>
      <c r="D302" s="26">
        <f>F302</f>
        <v>15.574</v>
      </c>
      <c r="E302" s="26">
        <f>F302</f>
        <v>15.574</v>
      </c>
      <c r="F302" s="26">
        <f>ROUND(15.574,4)</f>
        <v>15.574</v>
      </c>
      <c r="G302" s="24"/>
      <c r="H302" s="36"/>
    </row>
    <row r="303" spans="1:8" ht="12.75" customHeight="1">
      <c r="A303" s="22">
        <v>43269</v>
      </c>
      <c r="B303" s="22"/>
      <c r="C303" s="26">
        <f>ROUND(14.5642366666667,4)</f>
        <v>14.5642</v>
      </c>
      <c r="D303" s="26">
        <f>F303</f>
        <v>15.8636</v>
      </c>
      <c r="E303" s="26">
        <f>F303</f>
        <v>15.8636</v>
      </c>
      <c r="F303" s="26">
        <f>ROUND(15.8636,4)</f>
        <v>15.8636</v>
      </c>
      <c r="G303" s="24"/>
      <c r="H303" s="36"/>
    </row>
    <row r="304" spans="1:8" ht="12.75" customHeight="1">
      <c r="A304" s="22">
        <v>43360</v>
      </c>
      <c r="B304" s="22"/>
      <c r="C304" s="26">
        <f>ROUND(14.5642366666667,4)</f>
        <v>14.5642</v>
      </c>
      <c r="D304" s="26">
        <f>F304</f>
        <v>16.1681</v>
      </c>
      <c r="E304" s="26">
        <f>F304</f>
        <v>16.1681</v>
      </c>
      <c r="F304" s="26">
        <f>ROUND(16.1681,4)</f>
        <v>16.1681</v>
      </c>
      <c r="G304" s="24"/>
      <c r="H304" s="36"/>
    </row>
    <row r="305" spans="1:8" ht="12.75" customHeight="1">
      <c r="A305" s="22">
        <v>43448</v>
      </c>
      <c r="B305" s="22"/>
      <c r="C305" s="26">
        <f>ROUND(14.5642366666667,4)</f>
        <v>14.5642</v>
      </c>
      <c r="D305" s="26">
        <f>F305</f>
        <v>16.5207</v>
      </c>
      <c r="E305" s="26">
        <f>F305</f>
        <v>16.5207</v>
      </c>
      <c r="F305" s="26">
        <f>ROUND(16.5207,4)</f>
        <v>16.5207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6">
        <f>ROUND(13.3075127861363,4)</f>
        <v>13.3075</v>
      </c>
      <c r="D307" s="26">
        <f>F307</f>
        <v>13.4139</v>
      </c>
      <c r="E307" s="26">
        <f>F307</f>
        <v>13.4139</v>
      </c>
      <c r="F307" s="26">
        <f>ROUND(13.4139,4)</f>
        <v>13.4139</v>
      </c>
      <c r="G307" s="24"/>
      <c r="H307" s="36"/>
    </row>
    <row r="308" spans="1:8" ht="12.75" customHeight="1">
      <c r="A308" s="22">
        <v>42996</v>
      </c>
      <c r="B308" s="22"/>
      <c r="C308" s="26">
        <f>ROUND(13.3075127861363,4)</f>
        <v>13.3075</v>
      </c>
      <c r="D308" s="26">
        <f>F308</f>
        <v>13.6978</v>
      </c>
      <c r="E308" s="26">
        <f>F308</f>
        <v>13.6978</v>
      </c>
      <c r="F308" s="26">
        <f>ROUND(13.6978,4)</f>
        <v>13.6978</v>
      </c>
      <c r="G308" s="24"/>
      <c r="H308" s="36"/>
    </row>
    <row r="309" spans="1:8" ht="12.75" customHeight="1">
      <c r="A309" s="22">
        <v>43087</v>
      </c>
      <c r="B309" s="22"/>
      <c r="C309" s="26">
        <f>ROUND(13.3075127861363,4)</f>
        <v>13.3075</v>
      </c>
      <c r="D309" s="26">
        <f>F309</f>
        <v>13.9878</v>
      </c>
      <c r="E309" s="26">
        <f>F309</f>
        <v>13.9878</v>
      </c>
      <c r="F309" s="26">
        <f>ROUND(13.9878,4)</f>
        <v>13.9878</v>
      </c>
      <c r="G309" s="24"/>
      <c r="H309" s="36"/>
    </row>
    <row r="310" spans="1:8" ht="12.75" customHeight="1">
      <c r="A310" s="22">
        <v>43178</v>
      </c>
      <c r="B310" s="22"/>
      <c r="C310" s="26">
        <f>ROUND(13.3075127861363,4)</f>
        <v>13.3075</v>
      </c>
      <c r="D310" s="26">
        <f>F310</f>
        <v>14.2822</v>
      </c>
      <c r="E310" s="26">
        <f>F310</f>
        <v>14.2822</v>
      </c>
      <c r="F310" s="26">
        <f>ROUND(14.2822,4)</f>
        <v>14.2822</v>
      </c>
      <c r="G310" s="24"/>
      <c r="H310" s="36"/>
    </row>
    <row r="311" spans="1:8" ht="12.75" customHeight="1">
      <c r="A311" s="22">
        <v>43269</v>
      </c>
      <c r="B311" s="22"/>
      <c r="C311" s="26">
        <f>ROUND(13.3075127861363,4)</f>
        <v>13.3075</v>
      </c>
      <c r="D311" s="26">
        <f>F311</f>
        <v>14.5614</v>
      </c>
      <c r="E311" s="26">
        <f>F311</f>
        <v>14.5614</v>
      </c>
      <c r="F311" s="26">
        <f>ROUND(14.5614,4)</f>
        <v>14.5614</v>
      </c>
      <c r="G311" s="24"/>
      <c r="H311" s="36"/>
    </row>
    <row r="312" spans="1:8" ht="12.75" customHeight="1">
      <c r="A312" s="22" t="s">
        <v>72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42905</v>
      </c>
      <c r="B313" s="22"/>
      <c r="C313" s="26">
        <f>ROUND(17.2554033333333,4)</f>
        <v>17.2554</v>
      </c>
      <c r="D313" s="26">
        <f>F313</f>
        <v>17.3751</v>
      </c>
      <c r="E313" s="26">
        <f>F313</f>
        <v>17.3751</v>
      </c>
      <c r="F313" s="26">
        <f>ROUND(17.3751,4)</f>
        <v>17.3751</v>
      </c>
      <c r="G313" s="24"/>
      <c r="H313" s="36"/>
    </row>
    <row r="314" spans="1:8" ht="12.75" customHeight="1">
      <c r="A314" s="22">
        <v>42996</v>
      </c>
      <c r="B314" s="22"/>
      <c r="C314" s="26">
        <f>ROUND(17.2554033333333,4)</f>
        <v>17.2554</v>
      </c>
      <c r="D314" s="26">
        <f>F314</f>
        <v>17.6888</v>
      </c>
      <c r="E314" s="26">
        <f>F314</f>
        <v>17.6888</v>
      </c>
      <c r="F314" s="26">
        <f>ROUND(17.6888,4)</f>
        <v>17.6888</v>
      </c>
      <c r="G314" s="24"/>
      <c r="H314" s="36"/>
    </row>
    <row r="315" spans="1:8" ht="12.75" customHeight="1">
      <c r="A315" s="22">
        <v>43087</v>
      </c>
      <c r="B315" s="22"/>
      <c r="C315" s="26">
        <f>ROUND(17.2554033333333,4)</f>
        <v>17.2554</v>
      </c>
      <c r="D315" s="26">
        <f>F315</f>
        <v>18.0051</v>
      </c>
      <c r="E315" s="26">
        <f>F315</f>
        <v>18.0051</v>
      </c>
      <c r="F315" s="26">
        <f>ROUND(18.0051,4)</f>
        <v>18.0051</v>
      </c>
      <c r="G315" s="24"/>
      <c r="H315" s="36"/>
    </row>
    <row r="316" spans="1:8" ht="12.75" customHeight="1">
      <c r="A316" s="22">
        <v>43178</v>
      </c>
      <c r="B316" s="22"/>
      <c r="C316" s="26">
        <f>ROUND(17.2554033333333,4)</f>
        <v>17.2554</v>
      </c>
      <c r="D316" s="26">
        <f>F316</f>
        <v>18.3209</v>
      </c>
      <c r="E316" s="26">
        <f>F316</f>
        <v>18.3209</v>
      </c>
      <c r="F316" s="26">
        <f>ROUND(18.3209,4)</f>
        <v>18.3209</v>
      </c>
      <c r="G316" s="24"/>
      <c r="H316" s="36"/>
    </row>
    <row r="317" spans="1:8" ht="12.75" customHeight="1">
      <c r="A317" s="22">
        <v>43269</v>
      </c>
      <c r="B317" s="22"/>
      <c r="C317" s="26">
        <f>ROUND(17.2554033333333,4)</f>
        <v>17.2554</v>
      </c>
      <c r="D317" s="26">
        <f>F317</f>
        <v>18.6401</v>
      </c>
      <c r="E317" s="26">
        <f>F317</f>
        <v>18.6401</v>
      </c>
      <c r="F317" s="26">
        <f>ROUND(18.6401,4)</f>
        <v>18.6401</v>
      </c>
      <c r="G317" s="24"/>
      <c r="H317" s="36"/>
    </row>
    <row r="318" spans="1:8" ht="12.75" customHeight="1">
      <c r="A318" s="22">
        <v>43360</v>
      </c>
      <c r="B318" s="22"/>
      <c r="C318" s="26">
        <f>ROUND(17.2554033333333,4)</f>
        <v>17.2554</v>
      </c>
      <c r="D318" s="26">
        <f>F318</f>
        <v>18.9726</v>
      </c>
      <c r="E318" s="26">
        <f>F318</f>
        <v>18.9726</v>
      </c>
      <c r="F318" s="26">
        <f>ROUND(18.9726,4)</f>
        <v>18.9726</v>
      </c>
      <c r="G318" s="24"/>
      <c r="H318" s="36"/>
    </row>
    <row r="319" spans="1:8" ht="12.75" customHeight="1">
      <c r="A319" s="22">
        <v>43448</v>
      </c>
      <c r="B319" s="22"/>
      <c r="C319" s="26">
        <f>ROUND(17.2554033333333,4)</f>
        <v>17.2554</v>
      </c>
      <c r="D319" s="26">
        <f>F319</f>
        <v>19.0361</v>
      </c>
      <c r="E319" s="26">
        <f>F319</f>
        <v>19.0361</v>
      </c>
      <c r="F319" s="26">
        <f>ROUND(19.0361,4)</f>
        <v>19.0361</v>
      </c>
      <c r="G319" s="24"/>
      <c r="H319" s="36"/>
    </row>
    <row r="320" spans="1:8" ht="12.75" customHeight="1">
      <c r="A320" s="22" t="s">
        <v>73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6">
        <f>ROUND(1.72014300293323,4)</f>
        <v>1.7201</v>
      </c>
      <c r="D321" s="26">
        <f>F321</f>
        <v>1.7319</v>
      </c>
      <c r="E321" s="26">
        <f>F321</f>
        <v>1.7319</v>
      </c>
      <c r="F321" s="26">
        <f>ROUND(1.7319,4)</f>
        <v>1.7319</v>
      </c>
      <c r="G321" s="24"/>
      <c r="H321" s="36"/>
    </row>
    <row r="322" spans="1:8" ht="12.75" customHeight="1">
      <c r="A322" s="22">
        <v>42996</v>
      </c>
      <c r="B322" s="22"/>
      <c r="C322" s="26">
        <f>ROUND(1.72014300293323,4)</f>
        <v>1.7201</v>
      </c>
      <c r="D322" s="26">
        <f>F322</f>
        <v>1.7618</v>
      </c>
      <c r="E322" s="26">
        <f>F322</f>
        <v>1.7618</v>
      </c>
      <c r="F322" s="26">
        <f>ROUND(1.7618,4)</f>
        <v>1.7618</v>
      </c>
      <c r="G322" s="24"/>
      <c r="H322" s="36"/>
    </row>
    <row r="323" spans="1:8" ht="12.75" customHeight="1">
      <c r="A323" s="22">
        <v>43087</v>
      </c>
      <c r="B323" s="22"/>
      <c r="C323" s="26">
        <f>ROUND(1.72014300293323,4)</f>
        <v>1.7201</v>
      </c>
      <c r="D323" s="26">
        <f>F323</f>
        <v>1.791</v>
      </c>
      <c r="E323" s="26">
        <f>F323</f>
        <v>1.791</v>
      </c>
      <c r="F323" s="26">
        <f>ROUND(1.791,4)</f>
        <v>1.791</v>
      </c>
      <c r="G323" s="24"/>
      <c r="H323" s="36"/>
    </row>
    <row r="324" spans="1:8" ht="12.75" customHeight="1">
      <c r="A324" s="22">
        <v>43178</v>
      </c>
      <c r="B324" s="22"/>
      <c r="C324" s="26">
        <f>ROUND(1.72014300293323,4)</f>
        <v>1.7201</v>
      </c>
      <c r="D324" s="26">
        <f>F324</f>
        <v>1.8189</v>
      </c>
      <c r="E324" s="26">
        <f>F324</f>
        <v>1.8189</v>
      </c>
      <c r="F324" s="26">
        <f>ROUND(1.8189,4)</f>
        <v>1.8189</v>
      </c>
      <c r="G324" s="24"/>
      <c r="H324" s="36"/>
    </row>
    <row r="325" spans="1:8" ht="12.75" customHeight="1">
      <c r="A325" s="22" t="s">
        <v>74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42905</v>
      </c>
      <c r="B326" s="22"/>
      <c r="C326" s="28">
        <f>ROUND(0.117943903297735,6)</f>
        <v>0.117944</v>
      </c>
      <c r="D326" s="28">
        <f>F326</f>
        <v>0.118801</v>
      </c>
      <c r="E326" s="28">
        <f>F326</f>
        <v>0.118801</v>
      </c>
      <c r="F326" s="28">
        <f>ROUND(0.118801,6)</f>
        <v>0.118801</v>
      </c>
      <c r="G326" s="24"/>
      <c r="H326" s="36"/>
    </row>
    <row r="327" spans="1:8" ht="12.75" customHeight="1">
      <c r="A327" s="22">
        <v>42996</v>
      </c>
      <c r="B327" s="22"/>
      <c r="C327" s="28">
        <f>ROUND(0.117943903297735,6)</f>
        <v>0.117944</v>
      </c>
      <c r="D327" s="28">
        <f>F327</f>
        <v>0.121112</v>
      </c>
      <c r="E327" s="28">
        <f>F327</f>
        <v>0.121112</v>
      </c>
      <c r="F327" s="28">
        <f>ROUND(0.121112,6)</f>
        <v>0.121112</v>
      </c>
      <c r="G327" s="24"/>
      <c r="H327" s="36"/>
    </row>
    <row r="328" spans="1:8" ht="12.75" customHeight="1">
      <c r="A328" s="22">
        <v>43087</v>
      </c>
      <c r="B328" s="22"/>
      <c r="C328" s="28">
        <f>ROUND(0.117943903297735,6)</f>
        <v>0.117944</v>
      </c>
      <c r="D328" s="28">
        <f>F328</f>
        <v>0.123487</v>
      </c>
      <c r="E328" s="28">
        <f>F328</f>
        <v>0.123487</v>
      </c>
      <c r="F328" s="28">
        <f>ROUND(0.123487,6)</f>
        <v>0.123487</v>
      </c>
      <c r="G328" s="24"/>
      <c r="H328" s="36"/>
    </row>
    <row r="329" spans="1:8" ht="12.75" customHeight="1">
      <c r="A329" s="22">
        <v>43178</v>
      </c>
      <c r="B329" s="22"/>
      <c r="C329" s="28">
        <f>ROUND(0.117943903297735,6)</f>
        <v>0.117944</v>
      </c>
      <c r="D329" s="28">
        <f>F329</f>
        <v>0.12591</v>
      </c>
      <c r="E329" s="28">
        <f>F329</f>
        <v>0.12591</v>
      </c>
      <c r="F329" s="28">
        <f>ROUND(0.12591,6)</f>
        <v>0.12591</v>
      </c>
      <c r="G329" s="24"/>
      <c r="H329" s="36"/>
    </row>
    <row r="330" spans="1:8" ht="12.75" customHeight="1">
      <c r="A330" s="22">
        <v>43269</v>
      </c>
      <c r="B330" s="22"/>
      <c r="C330" s="28">
        <f>ROUND(0.117943903297735,6)</f>
        <v>0.117944</v>
      </c>
      <c r="D330" s="28">
        <f>F330</f>
        <v>0.12837</v>
      </c>
      <c r="E330" s="28">
        <f>F330</f>
        <v>0.12837</v>
      </c>
      <c r="F330" s="28">
        <f>ROUND(0.12837,6)</f>
        <v>0.12837</v>
      </c>
      <c r="G330" s="24"/>
      <c r="H330" s="36"/>
    </row>
    <row r="331" spans="1:8" ht="12.75" customHeight="1">
      <c r="A331" s="22" t="s">
        <v>75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42905</v>
      </c>
      <c r="B332" s="22"/>
      <c r="C332" s="26">
        <f>ROUND(0.129638569602851,4)</f>
        <v>0.1296</v>
      </c>
      <c r="D332" s="26">
        <f>F332</f>
        <v>0.1296</v>
      </c>
      <c r="E332" s="26">
        <f>F332</f>
        <v>0.1296</v>
      </c>
      <c r="F332" s="26">
        <f>ROUND(0.1296,4)</f>
        <v>0.1296</v>
      </c>
      <c r="G332" s="24"/>
      <c r="H332" s="36"/>
    </row>
    <row r="333" spans="1:8" ht="12.75" customHeight="1">
      <c r="A333" s="22">
        <v>42996</v>
      </c>
      <c r="B333" s="22"/>
      <c r="C333" s="26">
        <f>ROUND(0.129638569602851,4)</f>
        <v>0.1296</v>
      </c>
      <c r="D333" s="26">
        <f>F333</f>
        <v>0.1293</v>
      </c>
      <c r="E333" s="26">
        <f>F333</f>
        <v>0.1293</v>
      </c>
      <c r="F333" s="26">
        <f>ROUND(0.1293,4)</f>
        <v>0.1293</v>
      </c>
      <c r="G333" s="24"/>
      <c r="H333" s="36"/>
    </row>
    <row r="334" spans="1:8" ht="12.75" customHeight="1">
      <c r="A334" s="22">
        <v>43087</v>
      </c>
      <c r="B334" s="22"/>
      <c r="C334" s="26">
        <f>ROUND(0.129638569602851,4)</f>
        <v>0.1296</v>
      </c>
      <c r="D334" s="26">
        <f>F334</f>
        <v>0.129</v>
      </c>
      <c r="E334" s="26">
        <f>F334</f>
        <v>0.129</v>
      </c>
      <c r="F334" s="26">
        <f>ROUND(0.129,4)</f>
        <v>0.129</v>
      </c>
      <c r="G334" s="24"/>
      <c r="H334" s="36"/>
    </row>
    <row r="335" spans="1:8" ht="12.75" customHeight="1">
      <c r="A335" s="22">
        <v>43178</v>
      </c>
      <c r="B335" s="22"/>
      <c r="C335" s="26">
        <f>ROUND(0.129638569602851,4)</f>
        <v>0.1296</v>
      </c>
      <c r="D335" s="26">
        <f>F335</f>
        <v>0.1285</v>
      </c>
      <c r="E335" s="26">
        <f>F335</f>
        <v>0.1285</v>
      </c>
      <c r="F335" s="26">
        <f>ROUND(0.1285,4)</f>
        <v>0.1285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6">
        <f>ROUND(0.0892261001517451,4)</f>
        <v>0.0892</v>
      </c>
      <c r="D337" s="26">
        <f>F337</f>
        <v>0.0391</v>
      </c>
      <c r="E337" s="26">
        <f>F337</f>
        <v>0.0391</v>
      </c>
      <c r="F337" s="26">
        <f>ROUND(0.0391,4)</f>
        <v>0.0391</v>
      </c>
      <c r="G337" s="24"/>
      <c r="H337" s="36"/>
    </row>
    <row r="338" spans="1:8" ht="12.75" customHeight="1">
      <c r="A338" s="22">
        <v>42996</v>
      </c>
      <c r="B338" s="22"/>
      <c r="C338" s="26">
        <f>ROUND(0.0892261001517451,4)</f>
        <v>0.0892</v>
      </c>
      <c r="D338" s="26">
        <f>F338</f>
        <v>0.0383</v>
      </c>
      <c r="E338" s="26">
        <f>F338</f>
        <v>0.0383</v>
      </c>
      <c r="F338" s="26">
        <f>ROUND(0.0383,4)</f>
        <v>0.0383</v>
      </c>
      <c r="G338" s="24"/>
      <c r="H338" s="36"/>
    </row>
    <row r="339" spans="1:8" ht="12.75" customHeight="1">
      <c r="A339" s="22" t="s">
        <v>77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6">
        <f>ROUND(9.17699,4)</f>
        <v>9.177</v>
      </c>
      <c r="D340" s="26">
        <f>F340</f>
        <v>9.2242</v>
      </c>
      <c r="E340" s="26">
        <f>F340</f>
        <v>9.2242</v>
      </c>
      <c r="F340" s="26">
        <f>ROUND(9.2242,4)</f>
        <v>9.2242</v>
      </c>
      <c r="G340" s="24"/>
      <c r="H340" s="36"/>
    </row>
    <row r="341" spans="1:8" ht="12.75" customHeight="1">
      <c r="A341" s="22">
        <v>42996</v>
      </c>
      <c r="B341" s="22"/>
      <c r="C341" s="26">
        <f>ROUND(9.17699,4)</f>
        <v>9.177</v>
      </c>
      <c r="D341" s="26">
        <f>F341</f>
        <v>9.3465</v>
      </c>
      <c r="E341" s="26">
        <f>F341</f>
        <v>9.3465</v>
      </c>
      <c r="F341" s="26">
        <f>ROUND(9.3465,4)</f>
        <v>9.3465</v>
      </c>
      <c r="G341" s="24"/>
      <c r="H341" s="36"/>
    </row>
    <row r="342" spans="1:8" ht="12.75" customHeight="1">
      <c r="A342" s="22">
        <v>43087</v>
      </c>
      <c r="B342" s="22"/>
      <c r="C342" s="26">
        <f>ROUND(9.17699,4)</f>
        <v>9.177</v>
      </c>
      <c r="D342" s="26">
        <f>F342</f>
        <v>9.4687</v>
      </c>
      <c r="E342" s="26">
        <f>F342</f>
        <v>9.4687</v>
      </c>
      <c r="F342" s="26">
        <f>ROUND(9.4687,4)</f>
        <v>9.4687</v>
      </c>
      <c r="G342" s="24"/>
      <c r="H342" s="36"/>
    </row>
    <row r="343" spans="1:8" ht="12.75" customHeight="1">
      <c r="A343" s="22">
        <v>43178</v>
      </c>
      <c r="B343" s="22"/>
      <c r="C343" s="26">
        <f>ROUND(9.17699,4)</f>
        <v>9.177</v>
      </c>
      <c r="D343" s="26">
        <f>F343</f>
        <v>9.5873</v>
      </c>
      <c r="E343" s="26">
        <f>F343</f>
        <v>9.5873</v>
      </c>
      <c r="F343" s="26">
        <f>ROUND(9.5873,4)</f>
        <v>9.5873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6">
        <f>ROUND(9.51603167276214,4)</f>
        <v>9.516</v>
      </c>
      <c r="D345" s="26">
        <f>F345</f>
        <v>9.5764</v>
      </c>
      <c r="E345" s="26">
        <f>F345</f>
        <v>9.5764</v>
      </c>
      <c r="F345" s="26">
        <f>ROUND(9.5764,4)</f>
        <v>9.5764</v>
      </c>
      <c r="G345" s="24"/>
      <c r="H345" s="36"/>
    </row>
    <row r="346" spans="1:8" ht="12.75" customHeight="1">
      <c r="A346" s="22">
        <v>42996</v>
      </c>
      <c r="B346" s="22"/>
      <c r="C346" s="26">
        <f>ROUND(9.51603167276214,4)</f>
        <v>9.516</v>
      </c>
      <c r="D346" s="26">
        <f>F346</f>
        <v>9.7326</v>
      </c>
      <c r="E346" s="26">
        <f>F346</f>
        <v>9.7326</v>
      </c>
      <c r="F346" s="26">
        <f>ROUND(9.7326,4)</f>
        <v>9.7326</v>
      </c>
      <c r="G346" s="24"/>
      <c r="H346" s="36"/>
    </row>
    <row r="347" spans="1:8" ht="12.75" customHeight="1">
      <c r="A347" s="22">
        <v>43087</v>
      </c>
      <c r="B347" s="22"/>
      <c r="C347" s="26">
        <f>ROUND(9.51603167276214,4)</f>
        <v>9.516</v>
      </c>
      <c r="D347" s="26">
        <f>F347</f>
        <v>9.8868</v>
      </c>
      <c r="E347" s="26">
        <f>F347</f>
        <v>9.8868</v>
      </c>
      <c r="F347" s="26">
        <f>ROUND(9.8868,4)</f>
        <v>9.8868</v>
      </c>
      <c r="G347" s="24"/>
      <c r="H347" s="36"/>
    </row>
    <row r="348" spans="1:8" ht="12.75" customHeight="1">
      <c r="A348" s="22">
        <v>43178</v>
      </c>
      <c r="B348" s="22"/>
      <c r="C348" s="26">
        <f>ROUND(9.51603167276214,4)</f>
        <v>9.516</v>
      </c>
      <c r="D348" s="26">
        <f>F348</f>
        <v>10.0372</v>
      </c>
      <c r="E348" s="26">
        <f>F348</f>
        <v>10.0372</v>
      </c>
      <c r="F348" s="26">
        <f>ROUND(10.0372,4)</f>
        <v>10.0372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6">
        <f>ROUND(3.7338386090058,4)</f>
        <v>3.7338</v>
      </c>
      <c r="D350" s="26">
        <f>F350</f>
        <v>3.7189</v>
      </c>
      <c r="E350" s="26">
        <f>F350</f>
        <v>3.7189</v>
      </c>
      <c r="F350" s="26">
        <f>ROUND(3.7189,4)</f>
        <v>3.7189</v>
      </c>
      <c r="G350" s="24"/>
      <c r="H350" s="36"/>
    </row>
    <row r="351" spans="1:8" ht="12.75" customHeight="1">
      <c r="A351" s="22">
        <v>42996</v>
      </c>
      <c r="B351" s="22"/>
      <c r="C351" s="26">
        <f>ROUND(3.7338386090058,4)</f>
        <v>3.7338</v>
      </c>
      <c r="D351" s="26">
        <f>F351</f>
        <v>3.6812</v>
      </c>
      <c r="E351" s="26">
        <f>F351</f>
        <v>3.6812</v>
      </c>
      <c r="F351" s="26">
        <f>ROUND(3.6812,4)</f>
        <v>3.6812</v>
      </c>
      <c r="G351" s="24"/>
      <c r="H351" s="36"/>
    </row>
    <row r="352" spans="1:8" ht="12.75" customHeight="1">
      <c r="A352" s="22">
        <v>43087</v>
      </c>
      <c r="B352" s="22"/>
      <c r="C352" s="26">
        <f>ROUND(3.7338386090058,4)</f>
        <v>3.7338</v>
      </c>
      <c r="D352" s="26">
        <f>F352</f>
        <v>3.6456</v>
      </c>
      <c r="E352" s="26">
        <f>F352</f>
        <v>3.6456</v>
      </c>
      <c r="F352" s="26">
        <f>ROUND(3.6456,4)</f>
        <v>3.6456</v>
      </c>
      <c r="G352" s="24"/>
      <c r="H352" s="36"/>
    </row>
    <row r="353" spans="1:8" ht="12.75" customHeight="1">
      <c r="A353" s="22" t="s">
        <v>80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6">
        <f>ROUND(13.4,4)</f>
        <v>13.4</v>
      </c>
      <c r="D354" s="26">
        <f>F354</f>
        <v>13.4804</v>
      </c>
      <c r="E354" s="26">
        <f>F354</f>
        <v>13.4804</v>
      </c>
      <c r="F354" s="26">
        <f>ROUND(13.4804,4)</f>
        <v>13.4804</v>
      </c>
      <c r="G354" s="24"/>
      <c r="H354" s="36"/>
    </row>
    <row r="355" spans="1:8" ht="12.75" customHeight="1">
      <c r="A355" s="22">
        <v>42996</v>
      </c>
      <c r="B355" s="22"/>
      <c r="C355" s="26">
        <f>ROUND(13.4,4)</f>
        <v>13.4</v>
      </c>
      <c r="D355" s="26">
        <f>F355</f>
        <v>13.6858</v>
      </c>
      <c r="E355" s="26">
        <f>F355</f>
        <v>13.6858</v>
      </c>
      <c r="F355" s="26">
        <f>ROUND(13.6858,4)</f>
        <v>13.6858</v>
      </c>
      <c r="G355" s="24"/>
      <c r="H355" s="36"/>
    </row>
    <row r="356" spans="1:8" ht="12.75" customHeight="1">
      <c r="A356" s="22">
        <v>43087</v>
      </c>
      <c r="B356" s="22"/>
      <c r="C356" s="26">
        <f>ROUND(13.4,4)</f>
        <v>13.4</v>
      </c>
      <c r="D356" s="26">
        <f>F356</f>
        <v>13.8897</v>
      </c>
      <c r="E356" s="26">
        <f>F356</f>
        <v>13.8897</v>
      </c>
      <c r="F356" s="26">
        <f>ROUND(13.8897,4)</f>
        <v>13.8897</v>
      </c>
      <c r="G356" s="24"/>
      <c r="H356" s="36"/>
    </row>
    <row r="357" spans="1:8" ht="12.75" customHeight="1">
      <c r="A357" s="22">
        <v>43178</v>
      </c>
      <c r="B357" s="22"/>
      <c r="C357" s="26">
        <f>ROUND(13.4,4)</f>
        <v>13.4</v>
      </c>
      <c r="D357" s="26">
        <f>F357</f>
        <v>14.0893</v>
      </c>
      <c r="E357" s="26">
        <f>F357</f>
        <v>14.0893</v>
      </c>
      <c r="F357" s="26">
        <f>ROUND(14.0893,4)</f>
        <v>14.0893</v>
      </c>
      <c r="G357" s="24"/>
      <c r="H357" s="36"/>
    </row>
    <row r="358" spans="1:8" ht="12.75" customHeight="1">
      <c r="A358" s="22">
        <v>43269</v>
      </c>
      <c r="B358" s="22"/>
      <c r="C358" s="26">
        <f>ROUND(13.4,4)</f>
        <v>13.4</v>
      </c>
      <c r="D358" s="26">
        <f>F358</f>
        <v>14.2881</v>
      </c>
      <c r="E358" s="26">
        <f>F358</f>
        <v>14.2881</v>
      </c>
      <c r="F358" s="26">
        <f>ROUND(14.2881,4)</f>
        <v>14.2881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6">
        <f>ROUND(13.4,4)</f>
        <v>13.4</v>
      </c>
      <c r="D360" s="26">
        <f>F360</f>
        <v>13.4804</v>
      </c>
      <c r="E360" s="26">
        <f>F360</f>
        <v>13.4804</v>
      </c>
      <c r="F360" s="26">
        <f>ROUND(13.4804,4)</f>
        <v>13.4804</v>
      </c>
      <c r="G360" s="24"/>
      <c r="H360" s="36"/>
    </row>
    <row r="361" spans="1:8" ht="12.75" customHeight="1">
      <c r="A361" s="22">
        <v>42996</v>
      </c>
      <c r="B361" s="22"/>
      <c r="C361" s="26">
        <f>ROUND(13.4,4)</f>
        <v>13.4</v>
      </c>
      <c r="D361" s="26">
        <f>F361</f>
        <v>13.6858</v>
      </c>
      <c r="E361" s="26">
        <f>F361</f>
        <v>13.6858</v>
      </c>
      <c r="F361" s="26">
        <f>ROUND(13.6858,4)</f>
        <v>13.6858</v>
      </c>
      <c r="G361" s="24"/>
      <c r="H361" s="36"/>
    </row>
    <row r="362" spans="1:8" ht="12.75" customHeight="1">
      <c r="A362" s="22">
        <v>43087</v>
      </c>
      <c r="B362" s="22"/>
      <c r="C362" s="26">
        <f>ROUND(13.4,4)</f>
        <v>13.4</v>
      </c>
      <c r="D362" s="26">
        <f>F362</f>
        <v>13.8897</v>
      </c>
      <c r="E362" s="26">
        <f>F362</f>
        <v>13.8897</v>
      </c>
      <c r="F362" s="26">
        <f>ROUND(13.8897,4)</f>
        <v>13.8897</v>
      </c>
      <c r="G362" s="24"/>
      <c r="H362" s="36"/>
    </row>
    <row r="363" spans="1:8" ht="12.75" customHeight="1">
      <c r="A363" s="22">
        <v>43175</v>
      </c>
      <c r="B363" s="22"/>
      <c r="C363" s="26">
        <f>ROUND(13.4,4)</f>
        <v>13.4</v>
      </c>
      <c r="D363" s="26">
        <f>F363</f>
        <v>17.5004</v>
      </c>
      <c r="E363" s="26">
        <f>F363</f>
        <v>17.5004</v>
      </c>
      <c r="F363" s="26">
        <f>ROUND(17.5004,4)</f>
        <v>17.5004</v>
      </c>
      <c r="G363" s="24"/>
      <c r="H363" s="36"/>
    </row>
    <row r="364" spans="1:8" ht="12.75" customHeight="1">
      <c r="A364" s="22">
        <v>43178</v>
      </c>
      <c r="B364" s="22"/>
      <c r="C364" s="26">
        <f>ROUND(13.4,4)</f>
        <v>13.4</v>
      </c>
      <c r="D364" s="26">
        <f>F364</f>
        <v>14.0893</v>
      </c>
      <c r="E364" s="26">
        <f>F364</f>
        <v>14.0893</v>
      </c>
      <c r="F364" s="26">
        <f>ROUND(14.0893,4)</f>
        <v>14.0893</v>
      </c>
      <c r="G364" s="24"/>
      <c r="H364" s="36"/>
    </row>
    <row r="365" spans="1:8" ht="12.75" customHeight="1">
      <c r="A365" s="22">
        <v>43269</v>
      </c>
      <c r="B365" s="22"/>
      <c r="C365" s="26">
        <f>ROUND(13.4,4)</f>
        <v>13.4</v>
      </c>
      <c r="D365" s="26">
        <f>F365</f>
        <v>14.2881</v>
      </c>
      <c r="E365" s="26">
        <f>F365</f>
        <v>14.2881</v>
      </c>
      <c r="F365" s="26">
        <f>ROUND(14.2881,4)</f>
        <v>14.2881</v>
      </c>
      <c r="G365" s="24"/>
      <c r="H365" s="36"/>
    </row>
    <row r="366" spans="1:8" ht="12.75" customHeight="1">
      <c r="A366" s="22">
        <v>43360</v>
      </c>
      <c r="B366" s="22"/>
      <c r="C366" s="26">
        <f>ROUND(13.4,4)</f>
        <v>13.4</v>
      </c>
      <c r="D366" s="26">
        <f>F366</f>
        <v>14.4934</v>
      </c>
      <c r="E366" s="26">
        <f>F366</f>
        <v>14.4934</v>
      </c>
      <c r="F366" s="26">
        <f>ROUND(14.4934,4)</f>
        <v>14.4934</v>
      </c>
      <c r="G366" s="24"/>
      <c r="H366" s="36"/>
    </row>
    <row r="367" spans="1:8" ht="12.75" customHeight="1">
      <c r="A367" s="22">
        <v>43448</v>
      </c>
      <c r="B367" s="22"/>
      <c r="C367" s="26">
        <f>ROUND(13.4,4)</f>
        <v>13.4</v>
      </c>
      <c r="D367" s="26">
        <f>F367</f>
        <v>14.692</v>
      </c>
      <c r="E367" s="26">
        <f>F367</f>
        <v>14.692</v>
      </c>
      <c r="F367" s="26">
        <f>ROUND(14.692,4)</f>
        <v>14.692</v>
      </c>
      <c r="G367" s="24"/>
      <c r="H367" s="36"/>
    </row>
    <row r="368" spans="1:8" ht="12.75" customHeight="1">
      <c r="A368" s="22">
        <v>43542</v>
      </c>
      <c r="B368" s="22"/>
      <c r="C368" s="26">
        <f>ROUND(13.4,4)</f>
        <v>13.4</v>
      </c>
      <c r="D368" s="26">
        <f>F368</f>
        <v>14.9041</v>
      </c>
      <c r="E368" s="26">
        <f>F368</f>
        <v>14.9041</v>
      </c>
      <c r="F368" s="26">
        <f>ROUND(14.9041,4)</f>
        <v>14.9041</v>
      </c>
      <c r="G368" s="24"/>
      <c r="H368" s="36"/>
    </row>
    <row r="369" spans="1:8" ht="12.75" customHeight="1">
      <c r="A369" s="22">
        <v>43630</v>
      </c>
      <c r="B369" s="22"/>
      <c r="C369" s="26">
        <f>ROUND(13.4,4)</f>
        <v>13.4</v>
      </c>
      <c r="D369" s="26">
        <f>F369</f>
        <v>15.1083</v>
      </c>
      <c r="E369" s="26">
        <f>F369</f>
        <v>15.1083</v>
      </c>
      <c r="F369" s="26">
        <f>ROUND(15.1083,4)</f>
        <v>15.1083</v>
      </c>
      <c r="G369" s="24"/>
      <c r="H369" s="36"/>
    </row>
    <row r="370" spans="1:8" ht="12.75" customHeight="1">
      <c r="A370" s="22">
        <v>43724</v>
      </c>
      <c r="B370" s="22"/>
      <c r="C370" s="26">
        <f>ROUND(13.4,4)</f>
        <v>13.4</v>
      </c>
      <c r="D370" s="26">
        <f>F370</f>
        <v>15.3379</v>
      </c>
      <c r="E370" s="26">
        <f>F370</f>
        <v>15.3379</v>
      </c>
      <c r="F370" s="26">
        <f>ROUND(15.3379,4)</f>
        <v>15.3379</v>
      </c>
      <c r="G370" s="24"/>
      <c r="H370" s="36"/>
    </row>
    <row r="371" spans="1:8" ht="12.75" customHeight="1">
      <c r="A371" s="22">
        <v>43812</v>
      </c>
      <c r="B371" s="22"/>
      <c r="C371" s="26">
        <f>ROUND(13.4,4)</f>
        <v>13.4</v>
      </c>
      <c r="D371" s="26">
        <f>F371</f>
        <v>15.5528</v>
      </c>
      <c r="E371" s="26">
        <f>F371</f>
        <v>15.5528</v>
      </c>
      <c r="F371" s="26">
        <f>ROUND(15.5528,4)</f>
        <v>15.5528</v>
      </c>
      <c r="G371" s="24"/>
      <c r="H371" s="36"/>
    </row>
    <row r="372" spans="1:8" ht="12.75" customHeight="1">
      <c r="A372" s="22">
        <v>43906</v>
      </c>
      <c r="B372" s="22"/>
      <c r="C372" s="26">
        <f>ROUND(13.4,4)</f>
        <v>13.4</v>
      </c>
      <c r="D372" s="26">
        <f>F372</f>
        <v>15.7824</v>
      </c>
      <c r="E372" s="26">
        <f>F372</f>
        <v>15.7824</v>
      </c>
      <c r="F372" s="26">
        <f>ROUND(15.7824,4)</f>
        <v>15.7824</v>
      </c>
      <c r="G372" s="24"/>
      <c r="H372" s="36"/>
    </row>
    <row r="373" spans="1:8" ht="12.75" customHeight="1">
      <c r="A373" s="22">
        <v>43994</v>
      </c>
      <c r="B373" s="22"/>
      <c r="C373" s="26">
        <f>ROUND(13.4,4)</f>
        <v>13.4</v>
      </c>
      <c r="D373" s="26">
        <f>F373</f>
        <v>15.9974</v>
      </c>
      <c r="E373" s="26">
        <f>F373</f>
        <v>15.9974</v>
      </c>
      <c r="F373" s="26">
        <f>ROUND(15.9974,4)</f>
        <v>15.9974</v>
      </c>
      <c r="G373" s="24"/>
      <c r="H373" s="36"/>
    </row>
    <row r="374" spans="1:8" ht="12.75" customHeight="1">
      <c r="A374" s="22" t="s">
        <v>82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42905</v>
      </c>
      <c r="B375" s="22"/>
      <c r="C375" s="26">
        <f>ROUND(1.45147313691508,4)</f>
        <v>1.4515</v>
      </c>
      <c r="D375" s="26">
        <f>F375</f>
        <v>1.4405</v>
      </c>
      <c r="E375" s="26">
        <f>F375</f>
        <v>1.4405</v>
      </c>
      <c r="F375" s="26">
        <f>ROUND(1.4405,4)</f>
        <v>1.4405</v>
      </c>
      <c r="G375" s="24"/>
      <c r="H375" s="36"/>
    </row>
    <row r="376" spans="1:8" ht="12.75" customHeight="1">
      <c r="A376" s="22">
        <v>42996</v>
      </c>
      <c r="B376" s="22"/>
      <c r="C376" s="26">
        <f>ROUND(1.45147313691508,4)</f>
        <v>1.4515</v>
      </c>
      <c r="D376" s="26">
        <f>F376</f>
        <v>1.413</v>
      </c>
      <c r="E376" s="26">
        <f>F376</f>
        <v>1.413</v>
      </c>
      <c r="F376" s="26">
        <f>ROUND(1.413,4)</f>
        <v>1.413</v>
      </c>
      <c r="G376" s="24"/>
      <c r="H376" s="36"/>
    </row>
    <row r="377" spans="1:8" ht="12.75" customHeight="1">
      <c r="A377" s="22">
        <v>43087</v>
      </c>
      <c r="B377" s="22"/>
      <c r="C377" s="26">
        <f>ROUND(1.45147313691508,4)</f>
        <v>1.4515</v>
      </c>
      <c r="D377" s="26">
        <f>F377</f>
        <v>1.3888</v>
      </c>
      <c r="E377" s="26">
        <f>F377</f>
        <v>1.3888</v>
      </c>
      <c r="F377" s="26">
        <f>ROUND(1.3888,4)</f>
        <v>1.3888</v>
      </c>
      <c r="G377" s="24"/>
      <c r="H377" s="36"/>
    </row>
    <row r="378" spans="1:8" ht="12.75" customHeight="1">
      <c r="A378" s="22">
        <v>43178</v>
      </c>
      <c r="B378" s="22"/>
      <c r="C378" s="26">
        <f>ROUND(1.45147313691508,4)</f>
        <v>1.4515</v>
      </c>
      <c r="D378" s="26">
        <f>F378</f>
        <v>1.3657</v>
      </c>
      <c r="E378" s="26">
        <f>F378</f>
        <v>1.3657</v>
      </c>
      <c r="F378" s="26">
        <f>ROUND(1.3657,4)</f>
        <v>1.3657</v>
      </c>
      <c r="G378" s="24"/>
      <c r="H378" s="36"/>
    </row>
    <row r="379" spans="1:8" ht="12.75" customHeight="1">
      <c r="A379" s="22" t="s">
        <v>83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42950</v>
      </c>
      <c r="B380" s="22"/>
      <c r="C380" s="27">
        <f>ROUND(603.242,3)</f>
        <v>603.242</v>
      </c>
      <c r="D380" s="27">
        <f>F380</f>
        <v>613.76</v>
      </c>
      <c r="E380" s="27">
        <f>F380</f>
        <v>613.76</v>
      </c>
      <c r="F380" s="27">
        <f>ROUND(613.76,3)</f>
        <v>613.76</v>
      </c>
      <c r="G380" s="24"/>
      <c r="H380" s="36"/>
    </row>
    <row r="381" spans="1:8" ht="12.75" customHeight="1">
      <c r="A381" s="22">
        <v>43041</v>
      </c>
      <c r="B381" s="22"/>
      <c r="C381" s="27">
        <f>ROUND(603.242,3)</f>
        <v>603.242</v>
      </c>
      <c r="D381" s="27">
        <f>F381</f>
        <v>625.502</v>
      </c>
      <c r="E381" s="27">
        <f>F381</f>
        <v>625.502</v>
      </c>
      <c r="F381" s="27">
        <f>ROUND(625.502,3)</f>
        <v>625.502</v>
      </c>
      <c r="G381" s="24"/>
      <c r="H381" s="36"/>
    </row>
    <row r="382" spans="1:8" ht="12.75" customHeight="1">
      <c r="A382" s="22">
        <v>43132</v>
      </c>
      <c r="B382" s="22"/>
      <c r="C382" s="27">
        <f>ROUND(603.242,3)</f>
        <v>603.242</v>
      </c>
      <c r="D382" s="27">
        <f>F382</f>
        <v>637.704</v>
      </c>
      <c r="E382" s="27">
        <f>F382</f>
        <v>637.704</v>
      </c>
      <c r="F382" s="27">
        <f>ROUND(637.704,3)</f>
        <v>637.704</v>
      </c>
      <c r="G382" s="24"/>
      <c r="H382" s="36"/>
    </row>
    <row r="383" spans="1:8" ht="12.75" customHeight="1">
      <c r="A383" s="22">
        <v>43223</v>
      </c>
      <c r="B383" s="22"/>
      <c r="C383" s="27">
        <f>ROUND(603.242,3)</f>
        <v>603.242</v>
      </c>
      <c r="D383" s="27">
        <f>F383</f>
        <v>650.134</v>
      </c>
      <c r="E383" s="27">
        <f>F383</f>
        <v>650.134</v>
      </c>
      <c r="F383" s="27">
        <f>ROUND(650.134,3)</f>
        <v>650.134</v>
      </c>
      <c r="G383" s="24"/>
      <c r="H383" s="36"/>
    </row>
    <row r="384" spans="1:8" ht="12.75" customHeight="1">
      <c r="A384" s="22" t="s">
        <v>84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42950</v>
      </c>
      <c r="B385" s="22"/>
      <c r="C385" s="27">
        <f>ROUND(533.285,3)</f>
        <v>533.285</v>
      </c>
      <c r="D385" s="27">
        <f>F385</f>
        <v>542.584</v>
      </c>
      <c r="E385" s="27">
        <f>F385</f>
        <v>542.584</v>
      </c>
      <c r="F385" s="27">
        <f>ROUND(542.584,3)</f>
        <v>542.584</v>
      </c>
      <c r="G385" s="24"/>
      <c r="H385" s="36"/>
    </row>
    <row r="386" spans="1:8" ht="12.75" customHeight="1">
      <c r="A386" s="22">
        <v>43041</v>
      </c>
      <c r="B386" s="22"/>
      <c r="C386" s="27">
        <f>ROUND(533.285,3)</f>
        <v>533.285</v>
      </c>
      <c r="D386" s="27">
        <f>F386</f>
        <v>552.964</v>
      </c>
      <c r="E386" s="27">
        <f>F386</f>
        <v>552.964</v>
      </c>
      <c r="F386" s="27">
        <f>ROUND(552.964,3)</f>
        <v>552.964</v>
      </c>
      <c r="G386" s="24"/>
      <c r="H386" s="36"/>
    </row>
    <row r="387" spans="1:8" ht="12.75" customHeight="1">
      <c r="A387" s="22">
        <v>43132</v>
      </c>
      <c r="B387" s="22"/>
      <c r="C387" s="27">
        <f>ROUND(533.285,3)</f>
        <v>533.285</v>
      </c>
      <c r="D387" s="27">
        <f>F387</f>
        <v>563.751</v>
      </c>
      <c r="E387" s="27">
        <f>F387</f>
        <v>563.751</v>
      </c>
      <c r="F387" s="27">
        <f>ROUND(563.751,3)</f>
        <v>563.751</v>
      </c>
      <c r="G387" s="24"/>
      <c r="H387" s="36"/>
    </row>
    <row r="388" spans="1:8" ht="12.75" customHeight="1">
      <c r="A388" s="22">
        <v>43223</v>
      </c>
      <c r="B388" s="22"/>
      <c r="C388" s="27">
        <f>ROUND(533.285,3)</f>
        <v>533.285</v>
      </c>
      <c r="D388" s="27">
        <f>F388</f>
        <v>574.739</v>
      </c>
      <c r="E388" s="27">
        <f>F388</f>
        <v>574.739</v>
      </c>
      <c r="F388" s="27">
        <f>ROUND(574.739,3)</f>
        <v>574.739</v>
      </c>
      <c r="G388" s="24"/>
      <c r="H388" s="36"/>
    </row>
    <row r="389" spans="1:8" ht="12.75" customHeight="1">
      <c r="A389" s="22" t="s">
        <v>85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42950</v>
      </c>
      <c r="B390" s="22"/>
      <c r="C390" s="27">
        <f>ROUND(612.584,3)</f>
        <v>612.584</v>
      </c>
      <c r="D390" s="27">
        <f>F390</f>
        <v>623.265</v>
      </c>
      <c r="E390" s="27">
        <f>F390</f>
        <v>623.265</v>
      </c>
      <c r="F390" s="27">
        <f>ROUND(623.265,3)</f>
        <v>623.265</v>
      </c>
      <c r="G390" s="24"/>
      <c r="H390" s="36"/>
    </row>
    <row r="391" spans="1:8" ht="12.75" customHeight="1">
      <c r="A391" s="22">
        <v>43041</v>
      </c>
      <c r="B391" s="22"/>
      <c r="C391" s="27">
        <f>ROUND(612.584,3)</f>
        <v>612.584</v>
      </c>
      <c r="D391" s="27">
        <f>F391</f>
        <v>635.189</v>
      </c>
      <c r="E391" s="27">
        <f>F391</f>
        <v>635.189</v>
      </c>
      <c r="F391" s="27">
        <f>ROUND(635.189,3)</f>
        <v>635.189</v>
      </c>
      <c r="G391" s="24"/>
      <c r="H391" s="36"/>
    </row>
    <row r="392" spans="1:8" ht="12.75" customHeight="1">
      <c r="A392" s="22">
        <v>43132</v>
      </c>
      <c r="B392" s="22"/>
      <c r="C392" s="27">
        <f>ROUND(612.584,3)</f>
        <v>612.584</v>
      </c>
      <c r="D392" s="27">
        <f>F392</f>
        <v>647.58</v>
      </c>
      <c r="E392" s="27">
        <f>F392</f>
        <v>647.58</v>
      </c>
      <c r="F392" s="27">
        <f>ROUND(647.58,3)</f>
        <v>647.58</v>
      </c>
      <c r="G392" s="24"/>
      <c r="H392" s="36"/>
    </row>
    <row r="393" spans="1:8" ht="12.75" customHeight="1">
      <c r="A393" s="22">
        <v>43223</v>
      </c>
      <c r="B393" s="22"/>
      <c r="C393" s="27">
        <f>ROUND(612.584,3)</f>
        <v>612.584</v>
      </c>
      <c r="D393" s="27">
        <f>F393</f>
        <v>660.202</v>
      </c>
      <c r="E393" s="27">
        <f>F393</f>
        <v>660.202</v>
      </c>
      <c r="F393" s="27">
        <f>ROUND(660.202,3)</f>
        <v>660.202</v>
      </c>
      <c r="G393" s="24"/>
      <c r="H393" s="36"/>
    </row>
    <row r="394" spans="1:8" ht="12.75" customHeight="1">
      <c r="A394" s="22" t="s">
        <v>86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42950</v>
      </c>
      <c r="B395" s="22"/>
      <c r="C395" s="27">
        <f>ROUND(554.182,3)</f>
        <v>554.182</v>
      </c>
      <c r="D395" s="27">
        <f>F395</f>
        <v>563.845</v>
      </c>
      <c r="E395" s="27">
        <f>F395</f>
        <v>563.845</v>
      </c>
      <c r="F395" s="27">
        <f>ROUND(563.845,3)</f>
        <v>563.845</v>
      </c>
      <c r="G395" s="24"/>
      <c r="H395" s="36"/>
    </row>
    <row r="396" spans="1:8" ht="12.75" customHeight="1">
      <c r="A396" s="22">
        <v>43041</v>
      </c>
      <c r="B396" s="22"/>
      <c r="C396" s="27">
        <f>ROUND(554.182,3)</f>
        <v>554.182</v>
      </c>
      <c r="D396" s="27">
        <f>F396</f>
        <v>574.632</v>
      </c>
      <c r="E396" s="27">
        <f>F396</f>
        <v>574.632</v>
      </c>
      <c r="F396" s="27">
        <f>ROUND(574.632,3)</f>
        <v>574.632</v>
      </c>
      <c r="G396" s="24"/>
      <c r="H396" s="36"/>
    </row>
    <row r="397" spans="1:8" ht="12.75" customHeight="1">
      <c r="A397" s="22">
        <v>43132</v>
      </c>
      <c r="B397" s="22"/>
      <c r="C397" s="27">
        <f>ROUND(554.182,3)</f>
        <v>554.182</v>
      </c>
      <c r="D397" s="27">
        <f>F397</f>
        <v>585.841</v>
      </c>
      <c r="E397" s="27">
        <f>F397</f>
        <v>585.841</v>
      </c>
      <c r="F397" s="27">
        <f>ROUND(585.841,3)</f>
        <v>585.841</v>
      </c>
      <c r="G397" s="24"/>
      <c r="H397" s="36"/>
    </row>
    <row r="398" spans="1:8" ht="12.75" customHeight="1">
      <c r="A398" s="22">
        <v>43223</v>
      </c>
      <c r="B398" s="22"/>
      <c r="C398" s="27">
        <f>ROUND(554.182,3)</f>
        <v>554.182</v>
      </c>
      <c r="D398" s="27">
        <f>F398</f>
        <v>597.26</v>
      </c>
      <c r="E398" s="27">
        <f>F398</f>
        <v>597.26</v>
      </c>
      <c r="F398" s="27">
        <f>ROUND(597.26,3)</f>
        <v>597.26</v>
      </c>
      <c r="G398" s="24"/>
      <c r="H398" s="36"/>
    </row>
    <row r="399" spans="1:8" ht="12.75" customHeight="1">
      <c r="A399" s="22" t="s">
        <v>87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42950</v>
      </c>
      <c r="B400" s="22"/>
      <c r="C400" s="27">
        <f>ROUND(246.920044597108,3)</f>
        <v>246.92</v>
      </c>
      <c r="D400" s="27">
        <f>F400</f>
        <v>251.271</v>
      </c>
      <c r="E400" s="27">
        <f>F400</f>
        <v>251.271</v>
      </c>
      <c r="F400" s="27">
        <f>ROUND(251.271,3)</f>
        <v>251.271</v>
      </c>
      <c r="G400" s="24"/>
      <c r="H400" s="36"/>
    </row>
    <row r="401" spans="1:8" ht="12.75" customHeight="1">
      <c r="A401" s="22">
        <v>43041</v>
      </c>
      <c r="B401" s="22"/>
      <c r="C401" s="27">
        <f>ROUND(246.920044597108,3)</f>
        <v>246.92</v>
      </c>
      <c r="D401" s="27">
        <f>F401</f>
        <v>256.148</v>
      </c>
      <c r="E401" s="27">
        <f>F401</f>
        <v>256.148</v>
      </c>
      <c r="F401" s="27">
        <f>ROUND(256.148,3)</f>
        <v>256.148</v>
      </c>
      <c r="G401" s="24"/>
      <c r="H401" s="36"/>
    </row>
    <row r="402" spans="1:8" ht="12.75" customHeight="1">
      <c r="A402" s="22">
        <v>43132</v>
      </c>
      <c r="B402" s="22"/>
      <c r="C402" s="27">
        <f>ROUND(246.920044597108,3)</f>
        <v>246.92</v>
      </c>
      <c r="D402" s="27">
        <f>F402</f>
        <v>261.278</v>
      </c>
      <c r="E402" s="27">
        <f>F402</f>
        <v>261.278</v>
      </c>
      <c r="F402" s="27">
        <f>ROUND(261.278,3)</f>
        <v>261.278</v>
      </c>
      <c r="G402" s="24"/>
      <c r="H402" s="36"/>
    </row>
    <row r="403" spans="1:8" ht="12.75" customHeight="1">
      <c r="A403" s="22">
        <v>43223</v>
      </c>
      <c r="B403" s="22"/>
      <c r="C403" s="27">
        <f>ROUND(246.920044597108,3)</f>
        <v>246.92</v>
      </c>
      <c r="D403" s="27">
        <f>F403</f>
        <v>266.564</v>
      </c>
      <c r="E403" s="27">
        <f>F403</f>
        <v>266.564</v>
      </c>
      <c r="F403" s="27">
        <f>ROUND(266.564,3)</f>
        <v>266.564</v>
      </c>
      <c r="G403" s="24"/>
      <c r="H403" s="36"/>
    </row>
    <row r="404" spans="1:8" ht="12.75" customHeight="1">
      <c r="A404" s="22" t="s">
        <v>88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42950</v>
      </c>
      <c r="B405" s="22"/>
      <c r="C405" s="27">
        <f>ROUND(675.731,3)</f>
        <v>675.731</v>
      </c>
      <c r="D405" s="27">
        <f>F405</f>
        <v>695.694</v>
      </c>
      <c r="E405" s="27">
        <f>F405</f>
        <v>695.694</v>
      </c>
      <c r="F405" s="27">
        <f>ROUND(695.694,3)</f>
        <v>695.694</v>
      </c>
      <c r="G405" s="24"/>
      <c r="H405" s="36"/>
    </row>
    <row r="406" spans="1:8" ht="12.75" customHeight="1">
      <c r="A406" s="22">
        <v>43041</v>
      </c>
      <c r="B406" s="22"/>
      <c r="C406" s="27">
        <f>ROUND(675.731,3)</f>
        <v>675.731</v>
      </c>
      <c r="D406" s="27">
        <f>F406</f>
        <v>709.665</v>
      </c>
      <c r="E406" s="27">
        <f>F406</f>
        <v>709.665</v>
      </c>
      <c r="F406" s="27">
        <f>ROUND(709.665,3)</f>
        <v>709.665</v>
      </c>
      <c r="G406" s="24"/>
      <c r="H406" s="36"/>
    </row>
    <row r="407" spans="1:8" ht="12.75" customHeight="1">
      <c r="A407" s="22">
        <v>43132</v>
      </c>
      <c r="B407" s="22"/>
      <c r="C407" s="27">
        <f>ROUND(675.731,3)</f>
        <v>675.731</v>
      </c>
      <c r="D407" s="27">
        <f>F407</f>
        <v>724.173</v>
      </c>
      <c r="E407" s="27">
        <f>F407</f>
        <v>724.173</v>
      </c>
      <c r="F407" s="27">
        <f>ROUND(724.173,3)</f>
        <v>724.173</v>
      </c>
      <c r="G407" s="24"/>
      <c r="H407" s="36"/>
    </row>
    <row r="408" spans="1:8" ht="12.75" customHeight="1">
      <c r="A408" s="22" t="s">
        <v>89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42905</v>
      </c>
      <c r="B409" s="22"/>
      <c r="C409" s="24">
        <f>ROUND(22649.16,2)</f>
        <v>22649.16</v>
      </c>
      <c r="D409" s="24">
        <f>F409</f>
        <v>22802.81</v>
      </c>
      <c r="E409" s="24">
        <f>F409</f>
        <v>22802.81</v>
      </c>
      <c r="F409" s="24">
        <f>ROUND(22802.81,2)</f>
        <v>22802.81</v>
      </c>
      <c r="G409" s="24"/>
      <c r="H409" s="36"/>
    </row>
    <row r="410" spans="1:8" ht="12.75" customHeight="1">
      <c r="A410" s="22">
        <v>42996</v>
      </c>
      <c r="B410" s="22"/>
      <c r="C410" s="24">
        <f>ROUND(22649.16,2)</f>
        <v>22649.16</v>
      </c>
      <c r="D410" s="24">
        <f>F410</f>
        <v>23167.14</v>
      </c>
      <c r="E410" s="24">
        <f>F410</f>
        <v>23167.14</v>
      </c>
      <c r="F410" s="24">
        <f>ROUND(23167.14,2)</f>
        <v>23167.14</v>
      </c>
      <c r="G410" s="24"/>
      <c r="H410" s="36"/>
    </row>
    <row r="411" spans="1:8" ht="12.75" customHeight="1">
      <c r="A411" s="22">
        <v>43087</v>
      </c>
      <c r="B411" s="22"/>
      <c r="C411" s="24">
        <f>ROUND(22649.16,2)</f>
        <v>22649.16</v>
      </c>
      <c r="D411" s="24">
        <f>F411</f>
        <v>23536.4</v>
      </c>
      <c r="E411" s="24">
        <f>F411</f>
        <v>23536.4</v>
      </c>
      <c r="F411" s="24">
        <f>ROUND(23536.4,2)</f>
        <v>23536.4</v>
      </c>
      <c r="G411" s="24"/>
      <c r="H411" s="36"/>
    </row>
    <row r="412" spans="1:8" ht="12.75" customHeight="1">
      <c r="A412" s="22" t="s">
        <v>90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42872</v>
      </c>
      <c r="B413" s="22"/>
      <c r="C413" s="27">
        <f>ROUND(7.34167,3)</f>
        <v>7.342</v>
      </c>
      <c r="D413" s="27">
        <f>ROUND(7.37,3)</f>
        <v>7.37</v>
      </c>
      <c r="E413" s="27">
        <f>ROUND(7.27,3)</f>
        <v>7.27</v>
      </c>
      <c r="F413" s="27">
        <f>ROUND(7.32,3)</f>
        <v>7.32</v>
      </c>
      <c r="G413" s="24"/>
      <c r="H413" s="36"/>
    </row>
    <row r="414" spans="1:8" ht="12.75" customHeight="1">
      <c r="A414" s="22">
        <v>42907</v>
      </c>
      <c r="B414" s="22"/>
      <c r="C414" s="27">
        <f>ROUND(7.34167,3)</f>
        <v>7.342</v>
      </c>
      <c r="D414" s="27">
        <f>ROUND(7.31,3)</f>
        <v>7.31</v>
      </c>
      <c r="E414" s="27">
        <f>ROUND(7.21,3)</f>
        <v>7.21</v>
      </c>
      <c r="F414" s="27">
        <f>ROUND(7.26,3)</f>
        <v>7.26</v>
      </c>
      <c r="G414" s="24"/>
      <c r="H414" s="36"/>
    </row>
    <row r="415" spans="1:8" ht="12.75" customHeight="1">
      <c r="A415" s="22">
        <v>42935</v>
      </c>
      <c r="B415" s="22"/>
      <c r="C415" s="27">
        <f>ROUND(7.34167,3)</f>
        <v>7.342</v>
      </c>
      <c r="D415" s="27">
        <f>ROUND(7.26,3)</f>
        <v>7.26</v>
      </c>
      <c r="E415" s="27">
        <f>ROUND(7.16,3)</f>
        <v>7.16</v>
      </c>
      <c r="F415" s="27">
        <f>ROUND(7.21,3)</f>
        <v>7.21</v>
      </c>
      <c r="G415" s="24"/>
      <c r="H415" s="36"/>
    </row>
    <row r="416" spans="1:8" ht="12.75" customHeight="1">
      <c r="A416" s="22">
        <v>42963</v>
      </c>
      <c r="B416" s="22"/>
      <c r="C416" s="27">
        <f>ROUND(7.34167,3)</f>
        <v>7.342</v>
      </c>
      <c r="D416" s="27">
        <f>ROUND(7.24,3)</f>
        <v>7.24</v>
      </c>
      <c r="E416" s="27">
        <f>ROUND(7.14,3)</f>
        <v>7.14</v>
      </c>
      <c r="F416" s="27">
        <f>ROUND(7.19,3)</f>
        <v>7.19</v>
      </c>
      <c r="G416" s="24"/>
      <c r="H416" s="36"/>
    </row>
    <row r="417" spans="1:8" ht="12.75" customHeight="1">
      <c r="A417" s="22">
        <v>42998</v>
      </c>
      <c r="B417" s="22"/>
      <c r="C417" s="27">
        <f>ROUND(7.34167,3)</f>
        <v>7.342</v>
      </c>
      <c r="D417" s="27">
        <f>ROUND(7.2,3)</f>
        <v>7.2</v>
      </c>
      <c r="E417" s="27">
        <f>ROUND(7.1,3)</f>
        <v>7.1</v>
      </c>
      <c r="F417" s="27">
        <f>ROUND(7.15,3)</f>
        <v>7.15</v>
      </c>
      <c r="G417" s="24"/>
      <c r="H417" s="36"/>
    </row>
    <row r="418" spans="1:8" ht="12.75" customHeight="1">
      <c r="A418" s="22">
        <v>43026</v>
      </c>
      <c r="B418" s="22"/>
      <c r="C418" s="27">
        <f>ROUND(7.34167,3)</f>
        <v>7.342</v>
      </c>
      <c r="D418" s="27">
        <f>ROUND(7.18,3)</f>
        <v>7.18</v>
      </c>
      <c r="E418" s="27">
        <f>ROUND(7.08,3)</f>
        <v>7.08</v>
      </c>
      <c r="F418" s="27">
        <f>ROUND(7.13,3)</f>
        <v>7.13</v>
      </c>
      <c r="G418" s="24"/>
      <c r="H418" s="36"/>
    </row>
    <row r="419" spans="1:8" ht="12.75" customHeight="1">
      <c r="A419" s="22">
        <v>43089</v>
      </c>
      <c r="B419" s="22"/>
      <c r="C419" s="27">
        <f>ROUND(7.34167,3)</f>
        <v>7.342</v>
      </c>
      <c r="D419" s="27">
        <f>ROUND(7.13,3)</f>
        <v>7.13</v>
      </c>
      <c r="E419" s="27">
        <f>ROUND(7.03,3)</f>
        <v>7.03</v>
      </c>
      <c r="F419" s="27">
        <f>ROUND(7.08,3)</f>
        <v>7.08</v>
      </c>
      <c r="G419" s="24"/>
      <c r="H419" s="36"/>
    </row>
    <row r="420" spans="1:8" ht="12.75" customHeight="1">
      <c r="A420" s="22">
        <v>43179</v>
      </c>
      <c r="B420" s="22"/>
      <c r="C420" s="27">
        <f>ROUND(7.34167,3)</f>
        <v>7.342</v>
      </c>
      <c r="D420" s="27">
        <f>ROUND(7.12,3)</f>
        <v>7.12</v>
      </c>
      <c r="E420" s="27">
        <f>ROUND(7.02,3)</f>
        <v>7.02</v>
      </c>
      <c r="F420" s="27">
        <f>ROUND(7.07,3)</f>
        <v>7.07</v>
      </c>
      <c r="G420" s="24"/>
      <c r="H420" s="36"/>
    </row>
    <row r="421" spans="1:8" ht="12.75" customHeight="1">
      <c r="A421" s="22">
        <v>43269</v>
      </c>
      <c r="B421" s="22"/>
      <c r="C421" s="27">
        <f>ROUND(7.34167,3)</f>
        <v>7.342</v>
      </c>
      <c r="D421" s="27">
        <f>ROUND(7.51,3)</f>
        <v>7.51</v>
      </c>
      <c r="E421" s="27">
        <f>ROUND(7.41,3)</f>
        <v>7.41</v>
      </c>
      <c r="F421" s="27">
        <f>ROUND(7.46,3)</f>
        <v>7.46</v>
      </c>
      <c r="G421" s="24"/>
      <c r="H421" s="36"/>
    </row>
    <row r="422" spans="1:8" ht="12.75" customHeight="1">
      <c r="A422" s="22">
        <v>43271</v>
      </c>
      <c r="B422" s="22"/>
      <c r="C422" s="27">
        <f>ROUND(7.34167,3)</f>
        <v>7.342</v>
      </c>
      <c r="D422" s="27">
        <f>ROUND(7.14,3)</f>
        <v>7.14</v>
      </c>
      <c r="E422" s="27">
        <f>ROUND(7.04,3)</f>
        <v>7.04</v>
      </c>
      <c r="F422" s="27">
        <f>ROUND(7.09,3)</f>
        <v>7.09</v>
      </c>
      <c r="G422" s="24"/>
      <c r="H422" s="36"/>
    </row>
    <row r="423" spans="1:8" ht="12.75" customHeight="1">
      <c r="A423" s="22">
        <v>43362</v>
      </c>
      <c r="B423" s="22"/>
      <c r="C423" s="27">
        <f>ROUND(7.34167,3)</f>
        <v>7.342</v>
      </c>
      <c r="D423" s="27">
        <f>ROUND(7.17,3)</f>
        <v>7.17</v>
      </c>
      <c r="E423" s="27">
        <f>ROUND(7.07,3)</f>
        <v>7.07</v>
      </c>
      <c r="F423" s="27">
        <f>ROUND(7.12,3)</f>
        <v>7.12</v>
      </c>
      <c r="G423" s="24"/>
      <c r="H423" s="36"/>
    </row>
    <row r="424" spans="1:8" ht="12.75" customHeight="1">
      <c r="A424" s="22">
        <v>43453</v>
      </c>
      <c r="B424" s="22"/>
      <c r="C424" s="27">
        <f>ROUND(7.34167,3)</f>
        <v>7.342</v>
      </c>
      <c r="D424" s="27">
        <f>ROUND(7.22,3)</f>
        <v>7.22</v>
      </c>
      <c r="E424" s="27">
        <f>ROUND(7.12,3)</f>
        <v>7.12</v>
      </c>
      <c r="F424" s="27">
        <f>ROUND(7.17,3)</f>
        <v>7.17</v>
      </c>
      <c r="G424" s="24"/>
      <c r="H424" s="36"/>
    </row>
    <row r="425" spans="1:8" ht="12.75" customHeight="1">
      <c r="A425" s="22">
        <v>43544</v>
      </c>
      <c r="B425" s="22"/>
      <c r="C425" s="27">
        <f>ROUND(7.34167,3)</f>
        <v>7.342</v>
      </c>
      <c r="D425" s="27">
        <f>ROUND(7.27,3)</f>
        <v>7.27</v>
      </c>
      <c r="E425" s="27">
        <f>ROUND(7.17,3)</f>
        <v>7.17</v>
      </c>
      <c r="F425" s="27">
        <f>ROUND(7.22,3)</f>
        <v>7.22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42950</v>
      </c>
      <c r="B427" s="22"/>
      <c r="C427" s="27">
        <f>ROUND(552.471,3)</f>
        <v>552.471</v>
      </c>
      <c r="D427" s="27">
        <f>F427</f>
        <v>562.104</v>
      </c>
      <c r="E427" s="27">
        <f>F427</f>
        <v>562.104</v>
      </c>
      <c r="F427" s="27">
        <f>ROUND(562.104,3)</f>
        <v>562.104</v>
      </c>
      <c r="G427" s="24"/>
      <c r="H427" s="36"/>
    </row>
    <row r="428" spans="1:8" ht="12.75" customHeight="1">
      <c r="A428" s="22">
        <v>43041</v>
      </c>
      <c r="B428" s="22"/>
      <c r="C428" s="27">
        <f>ROUND(552.471,3)</f>
        <v>552.471</v>
      </c>
      <c r="D428" s="27">
        <f>F428</f>
        <v>572.858</v>
      </c>
      <c r="E428" s="27">
        <f>F428</f>
        <v>572.858</v>
      </c>
      <c r="F428" s="27">
        <f>ROUND(572.858,3)</f>
        <v>572.858</v>
      </c>
      <c r="G428" s="24"/>
      <c r="H428" s="36"/>
    </row>
    <row r="429" spans="1:8" ht="12.75" customHeight="1">
      <c r="A429" s="22">
        <v>43132</v>
      </c>
      <c r="B429" s="22"/>
      <c r="C429" s="27">
        <f>ROUND(552.471,3)</f>
        <v>552.471</v>
      </c>
      <c r="D429" s="27">
        <f>F429</f>
        <v>584.033</v>
      </c>
      <c r="E429" s="27">
        <f>F429</f>
        <v>584.033</v>
      </c>
      <c r="F429" s="27">
        <f>ROUND(584.033,3)</f>
        <v>584.033</v>
      </c>
      <c r="G429" s="24"/>
      <c r="H429" s="36"/>
    </row>
    <row r="430" spans="1:8" ht="12.75" customHeight="1">
      <c r="A430" s="22">
        <v>43223</v>
      </c>
      <c r="B430" s="22"/>
      <c r="C430" s="27">
        <f>ROUND(552.471,3)</f>
        <v>552.471</v>
      </c>
      <c r="D430" s="27">
        <f>F430</f>
        <v>595.416</v>
      </c>
      <c r="E430" s="27">
        <f>F430</f>
        <v>595.416</v>
      </c>
      <c r="F430" s="27">
        <f>ROUND(595.416,3)</f>
        <v>595.416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42901</v>
      </c>
      <c r="B432" s="22"/>
      <c r="C432" s="25">
        <f>ROUND(99.9529614940077,5)</f>
        <v>99.95296</v>
      </c>
      <c r="D432" s="25">
        <f>F432</f>
        <v>99.607</v>
      </c>
      <c r="E432" s="25">
        <f>F432</f>
        <v>99.607</v>
      </c>
      <c r="F432" s="25">
        <f>ROUND(99.6069984388334,5)</f>
        <v>99.607</v>
      </c>
      <c r="G432" s="24"/>
      <c r="H432" s="36"/>
    </row>
    <row r="433" spans="1:8" ht="12.75" customHeight="1">
      <c r="A433" s="22" t="s">
        <v>93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42999</v>
      </c>
      <c r="B434" s="22"/>
      <c r="C434" s="25">
        <f>ROUND(99.9529614940077,5)</f>
        <v>99.95296</v>
      </c>
      <c r="D434" s="25">
        <f>F434</f>
        <v>99.61005</v>
      </c>
      <c r="E434" s="25">
        <f>F434</f>
        <v>99.61005</v>
      </c>
      <c r="F434" s="25">
        <f>ROUND(99.6100517356906,5)</f>
        <v>99.61005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43090</v>
      </c>
      <c r="B436" s="22"/>
      <c r="C436" s="25">
        <f>ROUND(99.9529614940077,5)</f>
        <v>99.95296</v>
      </c>
      <c r="D436" s="25">
        <f>F436</f>
        <v>99.81653</v>
      </c>
      <c r="E436" s="25">
        <f>F436</f>
        <v>99.81653</v>
      </c>
      <c r="F436" s="25">
        <f>ROUND(99.8165304055369,5)</f>
        <v>99.81653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43174</v>
      </c>
      <c r="B438" s="22"/>
      <c r="C438" s="25">
        <f>ROUND(99.9529614940077,5)</f>
        <v>99.95296</v>
      </c>
      <c r="D438" s="25">
        <f>F438</f>
        <v>99.76459</v>
      </c>
      <c r="E438" s="25">
        <f>F438</f>
        <v>99.76459</v>
      </c>
      <c r="F438" s="25">
        <f>ROUND(99.7645942058077,5)</f>
        <v>99.76459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43272</v>
      </c>
      <c r="B440" s="22"/>
      <c r="C440" s="25">
        <f>ROUND(99.9529614940077,5)</f>
        <v>99.95296</v>
      </c>
      <c r="D440" s="25">
        <f>F440</f>
        <v>99.95296</v>
      </c>
      <c r="E440" s="25">
        <f>F440</f>
        <v>99.95296</v>
      </c>
      <c r="F440" s="25">
        <f>ROUND(99.9529614940077,5)</f>
        <v>99.95296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43087</v>
      </c>
      <c r="B442" s="22"/>
      <c r="C442" s="25">
        <f>ROUND(99.853940532486,5)</f>
        <v>99.85394</v>
      </c>
      <c r="D442" s="25">
        <f>F442</f>
        <v>99.84518</v>
      </c>
      <c r="E442" s="25">
        <f>F442</f>
        <v>99.84518</v>
      </c>
      <c r="F442" s="25">
        <f>ROUND(99.845179046107,5)</f>
        <v>99.84518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43175</v>
      </c>
      <c r="B444" s="22"/>
      <c r="C444" s="25">
        <f>ROUND(99.853940532486,5)</f>
        <v>99.85394</v>
      </c>
      <c r="D444" s="25">
        <f>F444</f>
        <v>99.04687</v>
      </c>
      <c r="E444" s="25">
        <f>F444</f>
        <v>99.04687</v>
      </c>
      <c r="F444" s="25">
        <f>ROUND(99.0468722461345,5)</f>
        <v>99.04687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43266</v>
      </c>
      <c r="B446" s="22"/>
      <c r="C446" s="25">
        <f>ROUND(99.853940532486,5)</f>
        <v>99.85394</v>
      </c>
      <c r="D446" s="25">
        <f>F446</f>
        <v>98.64129</v>
      </c>
      <c r="E446" s="25">
        <f>F446</f>
        <v>98.64129</v>
      </c>
      <c r="F446" s="25">
        <f>ROUND(98.6412936170525,5)</f>
        <v>98.64129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43364</v>
      </c>
      <c r="B448" s="22"/>
      <c r="C448" s="25">
        <f>ROUND(99.853940532486,5)</f>
        <v>99.85394</v>
      </c>
      <c r="D448" s="25">
        <f>F448</f>
        <v>98.59554</v>
      </c>
      <c r="E448" s="25">
        <f>F448</f>
        <v>98.59554</v>
      </c>
      <c r="F448" s="25">
        <f>ROUND(98.5955381986131,5)</f>
        <v>98.59554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43455</v>
      </c>
      <c r="B450" s="22"/>
      <c r="C450" s="24">
        <f>ROUND(99.853940532486,2)</f>
        <v>99.85</v>
      </c>
      <c r="D450" s="24">
        <f>F450</f>
        <v>99</v>
      </c>
      <c r="E450" s="24">
        <f>F450</f>
        <v>99</v>
      </c>
      <c r="F450" s="24">
        <f>ROUND(99.0018764205175,2)</f>
        <v>99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43539</v>
      </c>
      <c r="B452" s="22"/>
      <c r="C452" s="25">
        <f>ROUND(99.853940532486,5)</f>
        <v>99.85394</v>
      </c>
      <c r="D452" s="25">
        <f>F452</f>
        <v>99.42292</v>
      </c>
      <c r="E452" s="25">
        <f>F452</f>
        <v>99.42292</v>
      </c>
      <c r="F452" s="25">
        <f>ROUND(99.4229158846411,5)</f>
        <v>99.42292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43637</v>
      </c>
      <c r="B454" s="22"/>
      <c r="C454" s="25">
        <f>ROUND(99.853940532486,5)</f>
        <v>99.85394</v>
      </c>
      <c r="D454" s="25">
        <f>F454</f>
        <v>99.85394</v>
      </c>
      <c r="E454" s="25">
        <f>F454</f>
        <v>99.85394</v>
      </c>
      <c r="F454" s="25">
        <f>ROUND(99.853940532486,5)</f>
        <v>99.85394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5">
        <f>ROUND(99.1132060342396,5)</f>
        <v>99.11321</v>
      </c>
      <c r="D456" s="25">
        <f>F456</f>
        <v>96.73555</v>
      </c>
      <c r="E456" s="25">
        <f>F456</f>
        <v>96.73555</v>
      </c>
      <c r="F456" s="25">
        <f>ROUND(96.7355531217743,5)</f>
        <v>96.73555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5">
        <f>ROUND(99.1132060342396,5)</f>
        <v>99.11321</v>
      </c>
      <c r="D458" s="25">
        <f>F458</f>
        <v>96.01465</v>
      </c>
      <c r="E458" s="25">
        <f>F458</f>
        <v>96.01465</v>
      </c>
      <c r="F458" s="25">
        <f>ROUND(96.0146457266186,5)</f>
        <v>96.01465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5">
        <f>ROUND(99.1132060342396,5)</f>
        <v>99.11321</v>
      </c>
      <c r="D460" s="25">
        <f>F460</f>
        <v>95.26236</v>
      </c>
      <c r="E460" s="25">
        <f>F460</f>
        <v>95.26236</v>
      </c>
      <c r="F460" s="25">
        <f>ROUND(95.2623642712296,5)</f>
        <v>95.26236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5">
        <f>ROUND(99.1132060342396,5)</f>
        <v>99.11321</v>
      </c>
      <c r="D462" s="25">
        <f>F462</f>
        <v>95.48627</v>
      </c>
      <c r="E462" s="25">
        <f>F462</f>
        <v>95.48627</v>
      </c>
      <c r="F462" s="25">
        <f>ROUND(95.4862710566144,5)</f>
        <v>95.48627</v>
      </c>
      <c r="G462" s="24"/>
      <c r="H462" s="36"/>
    </row>
    <row r="463" spans="1:8" ht="12.75" customHeight="1">
      <c r="A463" s="22" t="s">
        <v>108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44551</v>
      </c>
      <c r="B464" s="22"/>
      <c r="C464" s="25">
        <f>ROUND(99.1132060342396,5)</f>
        <v>99.11321</v>
      </c>
      <c r="D464" s="25">
        <f>F464</f>
        <v>97.71013</v>
      </c>
      <c r="E464" s="25">
        <f>F464</f>
        <v>97.71013</v>
      </c>
      <c r="F464" s="25">
        <f>ROUND(97.7101277229672,5)</f>
        <v>97.71013</v>
      </c>
      <c r="G464" s="24"/>
      <c r="H464" s="36"/>
    </row>
    <row r="465" spans="1:8" ht="12.75" customHeight="1">
      <c r="A465" s="22" t="s">
        <v>109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44635</v>
      </c>
      <c r="B466" s="22"/>
      <c r="C466" s="25">
        <f>ROUND(99.1132060342396,5)</f>
        <v>99.11321</v>
      </c>
      <c r="D466" s="25">
        <f>F466</f>
        <v>97.88381</v>
      </c>
      <c r="E466" s="25">
        <f>F466</f>
        <v>97.88381</v>
      </c>
      <c r="F466" s="25">
        <f>ROUND(97.8838118150872,5)</f>
        <v>97.88381</v>
      </c>
      <c r="G466" s="24"/>
      <c r="H466" s="36"/>
    </row>
    <row r="467" spans="1:8" ht="12.75" customHeight="1">
      <c r="A467" s="22" t="s">
        <v>110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44733</v>
      </c>
      <c r="B468" s="22"/>
      <c r="C468" s="25">
        <f>ROUND(99.1132060342396,5)</f>
        <v>99.11321</v>
      </c>
      <c r="D468" s="25">
        <f>F468</f>
        <v>99.11321</v>
      </c>
      <c r="E468" s="25">
        <f>F468</f>
        <v>99.11321</v>
      </c>
      <c r="F468" s="25">
        <f>ROUND(99.1132060342396,5)</f>
        <v>99.11321</v>
      </c>
      <c r="G468" s="24"/>
      <c r="H468" s="36"/>
    </row>
    <row r="469" spans="1:8" ht="12.75" customHeight="1">
      <c r="A469" s="22" t="s">
        <v>111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5">
        <f>ROUND(98.5619209680969,5)</f>
        <v>98.56192</v>
      </c>
      <c r="D470" s="25">
        <f>F470</f>
        <v>96.2208</v>
      </c>
      <c r="E470" s="25">
        <f>F470</f>
        <v>96.2208</v>
      </c>
      <c r="F470" s="25">
        <f>ROUND(96.2208031249242,5)</f>
        <v>96.2208</v>
      </c>
      <c r="G470" s="24"/>
      <c r="H470" s="36"/>
    </row>
    <row r="471" spans="1:8" ht="12.75" customHeight="1">
      <c r="A471" s="22" t="s">
        <v>112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46097</v>
      </c>
      <c r="B472" s="22"/>
      <c r="C472" s="25">
        <f>ROUND(98.5619209680969,5)</f>
        <v>98.56192</v>
      </c>
      <c r="D472" s="25">
        <f>F472</f>
        <v>93.26958</v>
      </c>
      <c r="E472" s="25">
        <f>F472</f>
        <v>93.26958</v>
      </c>
      <c r="F472" s="25">
        <f>ROUND(93.2695801868213,5)</f>
        <v>93.26958</v>
      </c>
      <c r="G472" s="24"/>
      <c r="H472" s="36"/>
    </row>
    <row r="473" spans="1:8" ht="12.75" customHeight="1">
      <c r="A473" s="22" t="s">
        <v>113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46188</v>
      </c>
      <c r="B474" s="22"/>
      <c r="C474" s="25">
        <f>ROUND(98.5619209680969,5)</f>
        <v>98.56192</v>
      </c>
      <c r="D474" s="25">
        <f>F474</f>
        <v>92.03827</v>
      </c>
      <c r="E474" s="25">
        <f>F474</f>
        <v>92.03827</v>
      </c>
      <c r="F474" s="25">
        <f>ROUND(92.038265682403,5)</f>
        <v>92.03827</v>
      </c>
      <c r="G474" s="24"/>
      <c r="H474" s="36"/>
    </row>
    <row r="475" spans="1:8" ht="12.75" customHeight="1">
      <c r="A475" s="22" t="s">
        <v>114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46286</v>
      </c>
      <c r="B476" s="22"/>
      <c r="C476" s="25">
        <f>ROUND(98.5619209680969,5)</f>
        <v>98.56192</v>
      </c>
      <c r="D476" s="25">
        <f>F476</f>
        <v>94.17889</v>
      </c>
      <c r="E476" s="25">
        <f>F476</f>
        <v>94.17889</v>
      </c>
      <c r="F476" s="25">
        <f>ROUND(94.1788894473152,5)</f>
        <v>94.17889</v>
      </c>
      <c r="G476" s="24"/>
      <c r="H476" s="36"/>
    </row>
    <row r="477" spans="1:8" ht="12.75" customHeight="1">
      <c r="A477" s="22" t="s">
        <v>115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46377</v>
      </c>
      <c r="B478" s="22"/>
      <c r="C478" s="25">
        <f>ROUND(98.5619209680969,5)</f>
        <v>98.56192</v>
      </c>
      <c r="D478" s="25">
        <f>F478</f>
        <v>97.91924</v>
      </c>
      <c r="E478" s="25">
        <f>F478</f>
        <v>97.91924</v>
      </c>
      <c r="F478" s="25">
        <f>ROUND(97.9192416718526,5)</f>
        <v>97.91924</v>
      </c>
      <c r="G478" s="24"/>
      <c r="H478" s="36"/>
    </row>
    <row r="479" spans="1:8" ht="12.75" customHeight="1">
      <c r="A479" s="22" t="s">
        <v>116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46461</v>
      </c>
      <c r="B480" s="22"/>
      <c r="C480" s="25">
        <f>ROUND(98.5619209680969,5)</f>
        <v>98.56192</v>
      </c>
      <c r="D480" s="25">
        <f>F480</f>
        <v>96.51154</v>
      </c>
      <c r="E480" s="25">
        <f>F480</f>
        <v>96.51154</v>
      </c>
      <c r="F480" s="25">
        <f>ROUND(96.5115388464005,5)</f>
        <v>96.51154</v>
      </c>
      <c r="G480" s="24"/>
      <c r="H480" s="36"/>
    </row>
    <row r="481" spans="1:8" ht="12.75" customHeight="1">
      <c r="A481" s="22" t="s">
        <v>117</v>
      </c>
      <c r="B481" s="22"/>
      <c r="C481" s="23"/>
      <c r="D481" s="23"/>
      <c r="E481" s="23"/>
      <c r="F481" s="23"/>
      <c r="G481" s="24"/>
      <c r="H481" s="36"/>
    </row>
    <row r="482" spans="1:8" ht="12.75" customHeight="1" thickBot="1">
      <c r="A482" s="32">
        <v>46559</v>
      </c>
      <c r="B482" s="32"/>
      <c r="C482" s="33">
        <f>ROUND(98.5619209680969,5)</f>
        <v>98.56192</v>
      </c>
      <c r="D482" s="33">
        <f>F482</f>
        <v>98.56192</v>
      </c>
      <c r="E482" s="33">
        <f>F482</f>
        <v>98.56192</v>
      </c>
      <c r="F482" s="33">
        <f>ROUND(98.5619209680969,5)</f>
        <v>98.56192</v>
      </c>
      <c r="G482" s="34"/>
      <c r="H482" s="37"/>
    </row>
  </sheetData>
  <sheetProtection/>
  <mergeCells count="481">
    <mergeCell ref="A478:B478"/>
    <mergeCell ref="A479:B479"/>
    <mergeCell ref="A480:B480"/>
    <mergeCell ref="A481:B481"/>
    <mergeCell ref="A482:B482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2017-05-11T17:02:19Z</dcterms:modified>
  <cp:category/>
  <cp:version/>
  <cp:contentType/>
  <cp:contentStatus/>
</cp:coreProperties>
</file>