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<sst xmlns="http://schemas.openxmlformats.org/spreadsheetml/2006/main" count="122" uniqueCount="122">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</sst>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G15" sqref="G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ROUND(2.48,5)</f>
        <v>2.48</v>
      </c>
      <c r="D6" s="25">
        <f>F6</f>
        <v>2.48</v>
      </c>
      <c r="E6" s="25">
        <f>F6</f>
        <v>2.48</v>
      </c>
      <c r="F6" s="25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ROUND(2.39,5)</f>
        <v>2.39</v>
      </c>
      <c r="D10" s="25">
        <f>F10</f>
        <v>2.39</v>
      </c>
      <c r="E10" s="25">
        <f>F10</f>
        <v>2.39</v>
      </c>
      <c r="F10" s="25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ROUND(3.16,5)</f>
        <v>3.16</v>
      </c>
      <c r="D12" s="25">
        <f>F12</f>
        <v>3.16</v>
      </c>
      <c r="E12" s="25">
        <f>F12</f>
        <v>3.16</v>
      </c>
      <c r="F12" s="25">
        <f>ROUND(3.16,5)</f>
        <v>3.16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ROUND(10.78,5)</f>
        <v>10.78</v>
      </c>
      <c r="D14" s="25">
        <f>F14</f>
        <v>10.78</v>
      </c>
      <c r="E14" s="25">
        <f>F14</f>
        <v>10.78</v>
      </c>
      <c r="F14" s="25">
        <f>ROUND(10.78,5)</f>
        <v>10.78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ROUND(8,5)</f>
        <v>8</v>
      </c>
      <c r="D16" s="25">
        <f>F16</f>
        <v>8</v>
      </c>
      <c r="E16" s="25">
        <f>F16</f>
        <v>8</v>
      </c>
      <c r="F16" s="25">
        <f>ROUND(8,5)</f>
        <v>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ROUND(8.57,3)</f>
        <v>8.57</v>
      </c>
      <c r="D18" s="27">
        <f>F18</f>
        <v>8.57</v>
      </c>
      <c r="E18" s="27">
        <f>F18</f>
        <v>8.57</v>
      </c>
      <c r="F18" s="27">
        <f>ROUND(8.57,3)</f>
        <v>8.57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ROUND(2.42,3)</f>
        <v>2.42</v>
      </c>
      <c r="D22" s="27">
        <f>F22</f>
        <v>2.42</v>
      </c>
      <c r="E22" s="27">
        <f>F22</f>
        <v>2.42</v>
      </c>
      <c r="F22" s="27">
        <f>ROUND(2.42,3)</f>
        <v>2.42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ROUND(7.5,3)</f>
        <v>7.5</v>
      </c>
      <c r="D28" s="27">
        <f>F28</f>
        <v>7.5</v>
      </c>
      <c r="E28" s="27">
        <f>F28</f>
        <v>7.5</v>
      </c>
      <c r="F28" s="27">
        <f>ROUND(7.5,3)</f>
        <v>7.5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ROUND(7.605,3)</f>
        <v>7.605</v>
      </c>
      <c r="D30" s="27">
        <f>F30</f>
        <v>7.605</v>
      </c>
      <c r="E30" s="27">
        <f>F30</f>
        <v>7.605</v>
      </c>
      <c r="F30" s="27">
        <f>ROUND(7.605,3)</f>
        <v>7.605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ROUND(9.57,3)</f>
        <v>9.57</v>
      </c>
      <c r="D32" s="27">
        <f>F32</f>
        <v>9.57</v>
      </c>
      <c r="E32" s="27">
        <f>F32</f>
        <v>9.57</v>
      </c>
      <c r="F32" s="27">
        <f>ROUND(9.57,3)</f>
        <v>9.57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ROUND(2.44,3)</f>
        <v>2.44</v>
      </c>
      <c r="D34" s="27">
        <f>F34</f>
        <v>2.44</v>
      </c>
      <c r="E34" s="27">
        <f>F34</f>
        <v>2.44</v>
      </c>
      <c r="F34" s="27">
        <f>ROUND(2.44,3)</f>
        <v>2.44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ROUND(9.24,3)</f>
        <v>9.24</v>
      </c>
      <c r="D38" s="27">
        <f>F38</f>
        <v>9.24</v>
      </c>
      <c r="E38" s="27">
        <f>F38</f>
        <v>9.24</v>
      </c>
      <c r="F38" s="27">
        <f>ROUND(9.24,3)</f>
        <v>9.24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ROUND(2.48,5)</f>
        <v>2.48</v>
      </c>
      <c r="D40" s="25">
        <f>F40</f>
        <v>128.18992</v>
      </c>
      <c r="E40" s="25">
        <f>F40</f>
        <v>128.18992</v>
      </c>
      <c r="F40" s="25">
        <f>ROUND(128.18992,5)</f>
        <v>128.18992</v>
      </c>
      <c r="G40" s="24"/>
      <c r="H40" s="36"/>
    </row>
    <row r="41" spans="1:8" ht="12.75" customHeight="1">
      <c r="A41" s="22">
        <v>43041</v>
      </c>
      <c r="B41" s="22"/>
      <c r="C41" s="25">
        <f>ROUND(2.48,5)</f>
        <v>2.48</v>
      </c>
      <c r="D41" s="25">
        <f>F41</f>
        <v>130.66849</v>
      </c>
      <c r="E41" s="25">
        <f>F41</f>
        <v>130.66849</v>
      </c>
      <c r="F41" s="25">
        <f>ROUND(130.66849,5)</f>
        <v>130.66849</v>
      </c>
      <c r="G41" s="24"/>
      <c r="H41" s="36"/>
    </row>
    <row r="42" spans="1:8" ht="12.75" customHeight="1">
      <c r="A42" s="22">
        <v>43132</v>
      </c>
      <c r="B42" s="22"/>
      <c r="C42" s="25">
        <f>ROUND(2.48,5)</f>
        <v>2.48</v>
      </c>
      <c r="D42" s="25">
        <f>F42</f>
        <v>131.91036</v>
      </c>
      <c r="E42" s="25">
        <f>F42</f>
        <v>131.91036</v>
      </c>
      <c r="F42" s="25">
        <f>ROUND(131.91036,5)</f>
        <v>131.91036</v>
      </c>
      <c r="G42" s="24"/>
      <c r="H42" s="36"/>
    </row>
    <row r="43" spans="1:8" ht="12.75" customHeight="1">
      <c r="A43" s="22">
        <v>43223</v>
      </c>
      <c r="B43" s="22"/>
      <c r="C43" s="25">
        <f>ROUND(2.48,5)</f>
        <v>2.48</v>
      </c>
      <c r="D43" s="25">
        <f>F43</f>
        <v>134.56638</v>
      </c>
      <c r="E43" s="25">
        <f>F43</f>
        <v>134.56638</v>
      </c>
      <c r="F43" s="25">
        <f>ROUND(134.56638,5)</f>
        <v>134.56638</v>
      </c>
      <c r="G43" s="24"/>
      <c r="H43" s="36"/>
    </row>
    <row r="44" spans="1:8" ht="12.75" customHeight="1">
      <c r="A44" s="22">
        <v>43314</v>
      </c>
      <c r="B44" s="22"/>
      <c r="C44" s="25">
        <f>ROUND(2.48,5)</f>
        <v>2.48</v>
      </c>
      <c r="D44" s="25">
        <f>F44</f>
        <v>137.17518</v>
      </c>
      <c r="E44" s="25">
        <f>F44</f>
        <v>137.17518</v>
      </c>
      <c r="F44" s="25">
        <f>ROUND(137.17518,5)</f>
        <v>137.17518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ROUND(99.60472,5)</f>
        <v>99.60472</v>
      </c>
      <c r="D46" s="25">
        <f>F46</f>
        <v>100.49567</v>
      </c>
      <c r="E46" s="25">
        <f>F46</f>
        <v>100.49567</v>
      </c>
      <c r="F46" s="25">
        <f>ROUND(100.49567,5)</f>
        <v>100.49567</v>
      </c>
      <c r="G46" s="24"/>
      <c r="H46" s="36"/>
    </row>
    <row r="47" spans="1:8" ht="12.75" customHeight="1">
      <c r="A47" s="22">
        <v>43041</v>
      </c>
      <c r="B47" s="22"/>
      <c r="C47" s="25">
        <f>ROUND(99.60472,5)</f>
        <v>99.60472</v>
      </c>
      <c r="D47" s="25">
        <f>F47</f>
        <v>101.43109</v>
      </c>
      <c r="E47" s="25">
        <f>F47</f>
        <v>101.43109</v>
      </c>
      <c r="F47" s="25">
        <f>ROUND(101.43109,5)</f>
        <v>101.43109</v>
      </c>
      <c r="G47" s="24"/>
      <c r="H47" s="36"/>
    </row>
    <row r="48" spans="1:8" ht="12.75" customHeight="1">
      <c r="A48" s="22">
        <v>43132</v>
      </c>
      <c r="B48" s="22"/>
      <c r="C48" s="25">
        <f>ROUND(99.60472,5)</f>
        <v>99.60472</v>
      </c>
      <c r="D48" s="25">
        <f>F48</f>
        <v>103.44472</v>
      </c>
      <c r="E48" s="25">
        <f>F48</f>
        <v>103.44472</v>
      </c>
      <c r="F48" s="25">
        <f>ROUND(103.44472,5)</f>
        <v>103.44472</v>
      </c>
      <c r="G48" s="24"/>
      <c r="H48" s="36"/>
    </row>
    <row r="49" spans="1:8" ht="12.75" customHeight="1">
      <c r="A49" s="22">
        <v>43223</v>
      </c>
      <c r="B49" s="22"/>
      <c r="C49" s="25">
        <f>ROUND(99.60472,5)</f>
        <v>99.60472</v>
      </c>
      <c r="D49" s="25">
        <f>F49</f>
        <v>104.49921</v>
      </c>
      <c r="E49" s="25">
        <f>F49</f>
        <v>104.49921</v>
      </c>
      <c r="F49" s="25">
        <f>ROUND(104.49921,5)</f>
        <v>104.49921</v>
      </c>
      <c r="G49" s="24"/>
      <c r="H49" s="36"/>
    </row>
    <row r="50" spans="1:8" ht="12.75" customHeight="1">
      <c r="A50" s="22">
        <v>43314</v>
      </c>
      <c r="B50" s="22"/>
      <c r="C50" s="25">
        <f>ROUND(99.60472,5)</f>
        <v>99.60472</v>
      </c>
      <c r="D50" s="25">
        <f>F50</f>
        <v>106.52478</v>
      </c>
      <c r="E50" s="25">
        <f>F50</f>
        <v>106.52478</v>
      </c>
      <c r="F50" s="25">
        <f>ROUND(106.52478,5)</f>
        <v>106.52478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ROUND(9.15,5)</f>
        <v>9.15</v>
      </c>
      <c r="D52" s="25">
        <f>F52</f>
        <v>9.17454</v>
      </c>
      <c r="E52" s="25">
        <f>F52</f>
        <v>9.17454</v>
      </c>
      <c r="F52" s="25">
        <f>ROUND(9.17454,5)</f>
        <v>9.17454</v>
      </c>
      <c r="G52" s="24"/>
      <c r="H52" s="36"/>
    </row>
    <row r="53" spans="1:8" ht="12.75" customHeight="1">
      <c r="A53" s="22">
        <v>43041</v>
      </c>
      <c r="B53" s="22"/>
      <c r="C53" s="25">
        <f>ROUND(9.15,5)</f>
        <v>9.15</v>
      </c>
      <c r="D53" s="25">
        <f>F53</f>
        <v>9.2192</v>
      </c>
      <c r="E53" s="25">
        <f>F53</f>
        <v>9.2192</v>
      </c>
      <c r="F53" s="25">
        <f>ROUND(9.2192,5)</f>
        <v>9.2192</v>
      </c>
      <c r="G53" s="24"/>
      <c r="H53" s="36"/>
    </row>
    <row r="54" spans="1:8" ht="12.75" customHeight="1">
      <c r="A54" s="22">
        <v>43132</v>
      </c>
      <c r="B54" s="22"/>
      <c r="C54" s="25">
        <f>ROUND(9.15,5)</f>
        <v>9.15</v>
      </c>
      <c r="D54" s="25">
        <f>F54</f>
        <v>9.26239</v>
      </c>
      <c r="E54" s="25">
        <f>F54</f>
        <v>9.26239</v>
      </c>
      <c r="F54" s="25">
        <f>ROUND(9.26239,5)</f>
        <v>9.26239</v>
      </c>
      <c r="G54" s="24"/>
      <c r="H54" s="36"/>
    </row>
    <row r="55" spans="1:8" ht="12.75" customHeight="1">
      <c r="A55" s="22">
        <v>43223</v>
      </c>
      <c r="B55" s="22"/>
      <c r="C55" s="25">
        <f>ROUND(9.15,5)</f>
        <v>9.15</v>
      </c>
      <c r="D55" s="25">
        <f>F55</f>
        <v>9.31112</v>
      </c>
      <c r="E55" s="25">
        <f>F55</f>
        <v>9.31112</v>
      </c>
      <c r="F55" s="25">
        <f>ROUND(9.31112,5)</f>
        <v>9.31112</v>
      </c>
      <c r="G55" s="24"/>
      <c r="H55" s="36"/>
    </row>
    <row r="56" spans="1:8" ht="12.75" customHeight="1">
      <c r="A56" s="22">
        <v>43314</v>
      </c>
      <c r="B56" s="22"/>
      <c r="C56" s="25">
        <f>ROUND(9.15,5)</f>
        <v>9.15</v>
      </c>
      <c r="D56" s="25">
        <f>F56</f>
        <v>9.36713</v>
      </c>
      <c r="E56" s="25">
        <f>F56</f>
        <v>9.36713</v>
      </c>
      <c r="F56" s="25">
        <f>ROUND(9.36713,5)</f>
        <v>9.36713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ROUND(9.345,5)</f>
        <v>9.345</v>
      </c>
      <c r="D58" s="25">
        <f>F58</f>
        <v>9.36947</v>
      </c>
      <c r="E58" s="25">
        <f>F58</f>
        <v>9.36947</v>
      </c>
      <c r="F58" s="25">
        <f>ROUND(9.36947,5)</f>
        <v>9.36947</v>
      </c>
      <c r="G58" s="24"/>
      <c r="H58" s="36"/>
    </row>
    <row r="59" spans="1:8" ht="12.75" customHeight="1">
      <c r="A59" s="22">
        <v>43041</v>
      </c>
      <c r="B59" s="22"/>
      <c r="C59" s="25">
        <f>ROUND(9.345,5)</f>
        <v>9.345</v>
      </c>
      <c r="D59" s="25">
        <f>F59</f>
        <v>9.4198</v>
      </c>
      <c r="E59" s="25">
        <f>F59</f>
        <v>9.4198</v>
      </c>
      <c r="F59" s="25">
        <f>ROUND(9.4198,5)</f>
        <v>9.4198</v>
      </c>
      <c r="G59" s="24"/>
      <c r="H59" s="36"/>
    </row>
    <row r="60" spans="1:8" ht="12.75" customHeight="1">
      <c r="A60" s="22">
        <v>43132</v>
      </c>
      <c r="B60" s="22"/>
      <c r="C60" s="25">
        <f>ROUND(9.345,5)</f>
        <v>9.345</v>
      </c>
      <c r="D60" s="25">
        <f>F60</f>
        <v>9.4686</v>
      </c>
      <c r="E60" s="25">
        <f>F60</f>
        <v>9.4686</v>
      </c>
      <c r="F60" s="25">
        <f>ROUND(9.4686,5)</f>
        <v>9.4686</v>
      </c>
      <c r="G60" s="24"/>
      <c r="H60" s="36"/>
    </row>
    <row r="61" spans="1:8" ht="12.75" customHeight="1">
      <c r="A61" s="22">
        <v>43223</v>
      </c>
      <c r="B61" s="22"/>
      <c r="C61" s="25">
        <f>ROUND(9.345,5)</f>
        <v>9.345</v>
      </c>
      <c r="D61" s="25">
        <f>F61</f>
        <v>9.51845</v>
      </c>
      <c r="E61" s="25">
        <f>F61</f>
        <v>9.51845</v>
      </c>
      <c r="F61" s="25">
        <f>ROUND(9.51845,5)</f>
        <v>9.51845</v>
      </c>
      <c r="G61" s="24"/>
      <c r="H61" s="36"/>
    </row>
    <row r="62" spans="1:8" ht="12.75" customHeight="1">
      <c r="A62" s="22">
        <v>43314</v>
      </c>
      <c r="B62" s="22"/>
      <c r="C62" s="25">
        <f>ROUND(9.345,5)</f>
        <v>9.345</v>
      </c>
      <c r="D62" s="25">
        <f>F62</f>
        <v>9.57335</v>
      </c>
      <c r="E62" s="25">
        <f>F62</f>
        <v>9.57335</v>
      </c>
      <c r="F62" s="25">
        <f>ROUND(9.57335,5)</f>
        <v>9.57335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ROUND(104.26951,5)</f>
        <v>104.26951</v>
      </c>
      <c r="D64" s="25">
        <f>F64</f>
        <v>105.20214</v>
      </c>
      <c r="E64" s="25">
        <f>F64</f>
        <v>105.20214</v>
      </c>
      <c r="F64" s="25">
        <f>ROUND(105.20214,5)</f>
        <v>105.20214</v>
      </c>
      <c r="G64" s="24"/>
      <c r="H64" s="36"/>
    </row>
    <row r="65" spans="1:8" ht="12.75" customHeight="1">
      <c r="A65" s="22">
        <v>43041</v>
      </c>
      <c r="B65" s="22"/>
      <c r="C65" s="25">
        <f>ROUND(104.26951,5)</f>
        <v>104.26951</v>
      </c>
      <c r="D65" s="25">
        <f>F65</f>
        <v>106.15965</v>
      </c>
      <c r="E65" s="25">
        <f>F65</f>
        <v>106.15965</v>
      </c>
      <c r="F65" s="25">
        <f>ROUND(106.15965,5)</f>
        <v>106.15965</v>
      </c>
      <c r="G65" s="24"/>
      <c r="H65" s="36"/>
    </row>
    <row r="66" spans="1:8" ht="12.75" customHeight="1">
      <c r="A66" s="22">
        <v>43132</v>
      </c>
      <c r="B66" s="22"/>
      <c r="C66" s="25">
        <f>ROUND(104.26951,5)</f>
        <v>104.26951</v>
      </c>
      <c r="D66" s="25">
        <f>F66</f>
        <v>108.26705</v>
      </c>
      <c r="E66" s="25">
        <f>F66</f>
        <v>108.26705</v>
      </c>
      <c r="F66" s="25">
        <f>ROUND(108.26705,5)</f>
        <v>108.26705</v>
      </c>
      <c r="G66" s="24"/>
      <c r="H66" s="36"/>
    </row>
    <row r="67" spans="1:8" ht="12.75" customHeight="1">
      <c r="A67" s="22">
        <v>43223</v>
      </c>
      <c r="B67" s="22"/>
      <c r="C67" s="25">
        <f>ROUND(104.26951,5)</f>
        <v>104.26951</v>
      </c>
      <c r="D67" s="25">
        <f>F67</f>
        <v>109.34785</v>
      </c>
      <c r="E67" s="25">
        <f>F67</f>
        <v>109.34785</v>
      </c>
      <c r="F67" s="25">
        <f>ROUND(109.34785,5)</f>
        <v>109.34785</v>
      </c>
      <c r="G67" s="24"/>
      <c r="H67" s="36"/>
    </row>
    <row r="68" spans="1:8" ht="12.75" customHeight="1">
      <c r="A68" s="22">
        <v>43314</v>
      </c>
      <c r="B68" s="22"/>
      <c r="C68" s="25">
        <f>ROUND(104.26951,5)</f>
        <v>104.26951</v>
      </c>
      <c r="D68" s="25">
        <f>F68</f>
        <v>111.46758</v>
      </c>
      <c r="E68" s="25">
        <f>F68</f>
        <v>111.46758</v>
      </c>
      <c r="F68" s="25">
        <f>ROUND(111.46758,5)</f>
        <v>111.46758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ROUND(9.715,5)</f>
        <v>9.715</v>
      </c>
      <c r="D70" s="25">
        <f>F70</f>
        <v>9.74342</v>
      </c>
      <c r="E70" s="25">
        <f>F70</f>
        <v>9.74342</v>
      </c>
      <c r="F70" s="25">
        <f>ROUND(9.74342,5)</f>
        <v>9.74342</v>
      </c>
      <c r="G70" s="24"/>
      <c r="H70" s="36"/>
    </row>
    <row r="71" spans="1:8" ht="12.75" customHeight="1">
      <c r="A71" s="22">
        <v>43041</v>
      </c>
      <c r="B71" s="22"/>
      <c r="C71" s="25">
        <f>ROUND(9.715,5)</f>
        <v>9.715</v>
      </c>
      <c r="D71" s="25">
        <f>F71</f>
        <v>9.79685</v>
      </c>
      <c r="E71" s="25">
        <f>F71</f>
        <v>9.79685</v>
      </c>
      <c r="F71" s="25">
        <f>ROUND(9.79685,5)</f>
        <v>9.79685</v>
      </c>
      <c r="G71" s="24"/>
      <c r="H71" s="36"/>
    </row>
    <row r="72" spans="1:8" ht="12.75" customHeight="1">
      <c r="A72" s="22">
        <v>43132</v>
      </c>
      <c r="B72" s="22"/>
      <c r="C72" s="25">
        <f>ROUND(9.715,5)</f>
        <v>9.715</v>
      </c>
      <c r="D72" s="25">
        <f>F72</f>
        <v>9.84959</v>
      </c>
      <c r="E72" s="25">
        <f>F72</f>
        <v>9.84959</v>
      </c>
      <c r="F72" s="25">
        <f>ROUND(9.84959,5)</f>
        <v>9.84959</v>
      </c>
      <c r="G72" s="24"/>
      <c r="H72" s="36"/>
    </row>
    <row r="73" spans="1:8" ht="12.75" customHeight="1">
      <c r="A73" s="22">
        <v>43223</v>
      </c>
      <c r="B73" s="22"/>
      <c r="C73" s="25">
        <f>ROUND(9.715,5)</f>
        <v>9.715</v>
      </c>
      <c r="D73" s="25">
        <f>F73</f>
        <v>9.90702</v>
      </c>
      <c r="E73" s="25">
        <f>F73</f>
        <v>9.90702</v>
      </c>
      <c r="F73" s="25">
        <f>ROUND(9.90702,5)</f>
        <v>9.90702</v>
      </c>
      <c r="G73" s="24"/>
      <c r="H73" s="36"/>
    </row>
    <row r="74" spans="1:8" ht="12.75" customHeight="1">
      <c r="A74" s="22">
        <v>43314</v>
      </c>
      <c r="B74" s="22"/>
      <c r="C74" s="25">
        <f>ROUND(9.715,5)</f>
        <v>9.715</v>
      </c>
      <c r="D74" s="25">
        <f>F74</f>
        <v>9.97105</v>
      </c>
      <c r="E74" s="25">
        <f>F74</f>
        <v>9.97105</v>
      </c>
      <c r="F74" s="25">
        <f>ROUND(9.97105,5)</f>
        <v>9.97105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130.60365</v>
      </c>
      <c r="E76" s="25">
        <f>F76</f>
        <v>130.60365</v>
      </c>
      <c r="F76" s="25">
        <f>ROUND(130.60365,5)</f>
        <v>130.60365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133.12878</v>
      </c>
      <c r="E77" s="25">
        <f>F77</f>
        <v>133.12878</v>
      </c>
      <c r="F77" s="25">
        <f>ROUND(133.12878,5)</f>
        <v>133.12878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134.25048</v>
      </c>
      <c r="E78" s="25">
        <f>F78</f>
        <v>134.25048</v>
      </c>
      <c r="F78" s="25">
        <f>ROUND(134.25048,5)</f>
        <v>134.25048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136.95372</v>
      </c>
      <c r="E79" s="25">
        <f>F79</f>
        <v>136.95372</v>
      </c>
      <c r="F79" s="25">
        <f>ROUND(136.95372,5)</f>
        <v>136.95372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139.6087</v>
      </c>
      <c r="E80" s="25">
        <f>F80</f>
        <v>139.6087</v>
      </c>
      <c r="F80" s="25">
        <f>ROUND(139.6087,5)</f>
        <v>139.6087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ROUND(9.76,5)</f>
        <v>9.76</v>
      </c>
      <c r="D82" s="25">
        <f>F82</f>
        <v>9.78816</v>
      </c>
      <c r="E82" s="25">
        <f>F82</f>
        <v>9.78816</v>
      </c>
      <c r="F82" s="25">
        <f>ROUND(9.78816,5)</f>
        <v>9.78816</v>
      </c>
      <c r="G82" s="24"/>
      <c r="H82" s="36"/>
    </row>
    <row r="83" spans="1:8" ht="12.75" customHeight="1">
      <c r="A83" s="22">
        <v>43041</v>
      </c>
      <c r="B83" s="22"/>
      <c r="C83" s="25">
        <f>ROUND(9.76,5)</f>
        <v>9.76</v>
      </c>
      <c r="D83" s="25">
        <f>F83</f>
        <v>9.84117</v>
      </c>
      <c r="E83" s="25">
        <f>F83</f>
        <v>9.84117</v>
      </c>
      <c r="F83" s="25">
        <f>ROUND(9.84117,5)</f>
        <v>9.84117</v>
      </c>
      <c r="G83" s="24"/>
      <c r="H83" s="36"/>
    </row>
    <row r="84" spans="1:8" ht="12.75" customHeight="1">
      <c r="A84" s="22">
        <v>43132</v>
      </c>
      <c r="B84" s="22"/>
      <c r="C84" s="25">
        <f>ROUND(9.76,5)</f>
        <v>9.76</v>
      </c>
      <c r="D84" s="25">
        <f>F84</f>
        <v>9.89349</v>
      </c>
      <c r="E84" s="25">
        <f>F84</f>
        <v>9.89349</v>
      </c>
      <c r="F84" s="25">
        <f>ROUND(9.89349,5)</f>
        <v>9.89349</v>
      </c>
      <c r="G84" s="24"/>
      <c r="H84" s="36"/>
    </row>
    <row r="85" spans="1:8" ht="12.75" customHeight="1">
      <c r="A85" s="22">
        <v>43223</v>
      </c>
      <c r="B85" s="22"/>
      <c r="C85" s="25">
        <f>ROUND(9.76,5)</f>
        <v>9.76</v>
      </c>
      <c r="D85" s="25">
        <f>F85</f>
        <v>9.95027</v>
      </c>
      <c r="E85" s="25">
        <f>F85</f>
        <v>9.95027</v>
      </c>
      <c r="F85" s="25">
        <f>ROUND(9.95027,5)</f>
        <v>9.95027</v>
      </c>
      <c r="G85" s="24"/>
      <c r="H85" s="36"/>
    </row>
    <row r="86" spans="1:8" ht="12.75" customHeight="1">
      <c r="A86" s="22">
        <v>43314</v>
      </c>
      <c r="B86" s="22"/>
      <c r="C86" s="25">
        <f>ROUND(9.76,5)</f>
        <v>9.76</v>
      </c>
      <c r="D86" s="25">
        <f>F86</f>
        <v>10.01343</v>
      </c>
      <c r="E86" s="25">
        <f>F86</f>
        <v>10.01343</v>
      </c>
      <c r="F86" s="25">
        <f>ROUND(10.01343,5)</f>
        <v>10.01343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ROUND(9.81,5)</f>
        <v>9.81</v>
      </c>
      <c r="D88" s="25">
        <f>F88</f>
        <v>9.83769</v>
      </c>
      <c r="E88" s="25">
        <f>F88</f>
        <v>9.83769</v>
      </c>
      <c r="F88" s="25">
        <f>ROUND(9.83769,5)</f>
        <v>9.83769</v>
      </c>
      <c r="G88" s="24"/>
      <c r="H88" s="36"/>
    </row>
    <row r="89" spans="1:8" ht="12.75" customHeight="1">
      <c r="A89" s="22">
        <v>43041</v>
      </c>
      <c r="B89" s="22"/>
      <c r="C89" s="25">
        <f>ROUND(9.81,5)</f>
        <v>9.81</v>
      </c>
      <c r="D89" s="25">
        <f>F89</f>
        <v>9.88986</v>
      </c>
      <c r="E89" s="25">
        <f>F89</f>
        <v>9.88986</v>
      </c>
      <c r="F89" s="25">
        <f>ROUND(9.88986,5)</f>
        <v>9.88986</v>
      </c>
      <c r="G89" s="24"/>
      <c r="H89" s="36"/>
    </row>
    <row r="90" spans="1:8" ht="12.75" customHeight="1">
      <c r="A90" s="22">
        <v>43132</v>
      </c>
      <c r="B90" s="22"/>
      <c r="C90" s="25">
        <f>ROUND(9.81,5)</f>
        <v>9.81</v>
      </c>
      <c r="D90" s="25">
        <f>F90</f>
        <v>9.94135</v>
      </c>
      <c r="E90" s="25">
        <f>F90</f>
        <v>9.94135</v>
      </c>
      <c r="F90" s="25">
        <f>ROUND(9.94135,5)</f>
        <v>9.94135</v>
      </c>
      <c r="G90" s="24"/>
      <c r="H90" s="36"/>
    </row>
    <row r="91" spans="1:8" ht="12.75" customHeight="1">
      <c r="A91" s="22">
        <v>43223</v>
      </c>
      <c r="B91" s="22"/>
      <c r="C91" s="25">
        <f>ROUND(9.81,5)</f>
        <v>9.81</v>
      </c>
      <c r="D91" s="25">
        <f>F91</f>
        <v>9.99706</v>
      </c>
      <c r="E91" s="25">
        <f>F91</f>
        <v>9.99706</v>
      </c>
      <c r="F91" s="25">
        <f>ROUND(9.99706,5)</f>
        <v>9.99706</v>
      </c>
      <c r="G91" s="24"/>
      <c r="H91" s="36"/>
    </row>
    <row r="92" spans="1:8" ht="12.75" customHeight="1">
      <c r="A92" s="22">
        <v>43314</v>
      </c>
      <c r="B92" s="22"/>
      <c r="C92" s="25">
        <f>ROUND(9.81,5)</f>
        <v>9.81</v>
      </c>
      <c r="D92" s="25">
        <f>F92</f>
        <v>10.05885</v>
      </c>
      <c r="E92" s="25">
        <f>F92</f>
        <v>10.05885</v>
      </c>
      <c r="F92" s="25">
        <f>ROUND(10.05885,5)</f>
        <v>10.05885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ROUND(126.86853,5)</f>
        <v>126.86853</v>
      </c>
      <c r="D94" s="25">
        <f>F94</f>
        <v>128.0032</v>
      </c>
      <c r="E94" s="25">
        <f>F94</f>
        <v>128.0032</v>
      </c>
      <c r="F94" s="25">
        <f>ROUND(128.0032,5)</f>
        <v>128.0032</v>
      </c>
      <c r="G94" s="24"/>
      <c r="H94" s="36"/>
    </row>
    <row r="95" spans="1:8" ht="12.75" customHeight="1">
      <c r="A95" s="22">
        <v>43041</v>
      </c>
      <c r="B95" s="22"/>
      <c r="C95" s="25">
        <f>ROUND(126.86853,5)</f>
        <v>126.86853</v>
      </c>
      <c r="D95" s="25">
        <f>F95</f>
        <v>128.89501</v>
      </c>
      <c r="E95" s="25">
        <f>F95</f>
        <v>128.89501</v>
      </c>
      <c r="F95" s="25">
        <f>ROUND(128.89501,5)</f>
        <v>128.89501</v>
      </c>
      <c r="G95" s="24"/>
      <c r="H95" s="36"/>
    </row>
    <row r="96" spans="1:8" ht="12.75" customHeight="1">
      <c r="A96" s="22">
        <v>43132</v>
      </c>
      <c r="B96" s="22"/>
      <c r="C96" s="25">
        <f>ROUND(126.86853,5)</f>
        <v>126.86853</v>
      </c>
      <c r="D96" s="25">
        <f>F96</f>
        <v>131.45388</v>
      </c>
      <c r="E96" s="25">
        <f>F96</f>
        <v>131.45388</v>
      </c>
      <c r="F96" s="25">
        <f>ROUND(131.45388,5)</f>
        <v>131.45388</v>
      </c>
      <c r="G96" s="24"/>
      <c r="H96" s="36"/>
    </row>
    <row r="97" spans="1:8" ht="12.75" customHeight="1">
      <c r="A97" s="22">
        <v>43223</v>
      </c>
      <c r="B97" s="22"/>
      <c r="C97" s="25">
        <f>ROUND(126.86853,5)</f>
        <v>126.86853</v>
      </c>
      <c r="D97" s="25">
        <f>F97</f>
        <v>132.48474</v>
      </c>
      <c r="E97" s="25">
        <f>F97</f>
        <v>132.48474</v>
      </c>
      <c r="F97" s="25">
        <f>ROUND(132.48474,5)</f>
        <v>132.48474</v>
      </c>
      <c r="G97" s="24"/>
      <c r="H97" s="36"/>
    </row>
    <row r="98" spans="1:8" ht="12.75" customHeight="1">
      <c r="A98" s="22">
        <v>43314</v>
      </c>
      <c r="B98" s="22"/>
      <c r="C98" s="25">
        <f>ROUND(126.86853,5)</f>
        <v>126.86853</v>
      </c>
      <c r="D98" s="25">
        <f>F98</f>
        <v>135.05244</v>
      </c>
      <c r="E98" s="25">
        <f>F98</f>
        <v>135.05244</v>
      </c>
      <c r="F98" s="25">
        <f>ROUND(135.05244,5)</f>
        <v>135.05244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ROUND(2.39,5)</f>
        <v>2.39</v>
      </c>
      <c r="D100" s="25">
        <f>F100</f>
        <v>136.02543</v>
      </c>
      <c r="E100" s="25">
        <f>F100</f>
        <v>136.02543</v>
      </c>
      <c r="F100" s="25">
        <f>ROUND(136.02543,5)</f>
        <v>136.02543</v>
      </c>
      <c r="G100" s="24"/>
      <c r="H100" s="36"/>
    </row>
    <row r="101" spans="1:8" ht="12.75" customHeight="1">
      <c r="A101" s="22">
        <v>43041</v>
      </c>
      <c r="B101" s="22"/>
      <c r="C101" s="25">
        <f>ROUND(2.39,5)</f>
        <v>2.39</v>
      </c>
      <c r="D101" s="25">
        <f>F101</f>
        <v>138.65516</v>
      </c>
      <c r="E101" s="25">
        <f>F101</f>
        <v>138.65516</v>
      </c>
      <c r="F101" s="25">
        <f>ROUND(138.65516,5)</f>
        <v>138.65516</v>
      </c>
      <c r="G101" s="24"/>
      <c r="H101" s="36"/>
    </row>
    <row r="102" spans="1:8" ht="12.75" customHeight="1">
      <c r="A102" s="22">
        <v>43132</v>
      </c>
      <c r="B102" s="22"/>
      <c r="C102" s="25">
        <f>ROUND(2.39,5)</f>
        <v>2.39</v>
      </c>
      <c r="D102" s="25">
        <f>F102</f>
        <v>139.71589</v>
      </c>
      <c r="E102" s="25">
        <f>F102</f>
        <v>139.71589</v>
      </c>
      <c r="F102" s="25">
        <f>ROUND(139.71589,5)</f>
        <v>139.71589</v>
      </c>
      <c r="G102" s="24"/>
      <c r="H102" s="36"/>
    </row>
    <row r="103" spans="1:8" ht="12.75" customHeight="1">
      <c r="A103" s="22">
        <v>43223</v>
      </c>
      <c r="B103" s="22"/>
      <c r="C103" s="25">
        <f>ROUND(2.39,5)</f>
        <v>2.39</v>
      </c>
      <c r="D103" s="25">
        <f>F103</f>
        <v>142.52916</v>
      </c>
      <c r="E103" s="25">
        <f>F103</f>
        <v>142.52916</v>
      </c>
      <c r="F103" s="25">
        <f>ROUND(142.52916,5)</f>
        <v>142.52916</v>
      </c>
      <c r="G103" s="24"/>
      <c r="H103" s="36"/>
    </row>
    <row r="104" spans="1:8" ht="12.75" customHeight="1">
      <c r="A104" s="22">
        <v>43314</v>
      </c>
      <c r="B104" s="22"/>
      <c r="C104" s="25">
        <f>ROUND(2.39,5)</f>
        <v>2.39</v>
      </c>
      <c r="D104" s="25">
        <f>F104</f>
        <v>145.29246</v>
      </c>
      <c r="E104" s="25">
        <f>F104</f>
        <v>145.29246</v>
      </c>
      <c r="F104" s="25">
        <f>ROUND(145.29246,5)</f>
        <v>145.29246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ROUND(3.16,5)</f>
        <v>3.16</v>
      </c>
      <c r="D106" s="25">
        <f>F106</f>
        <v>128.05535</v>
      </c>
      <c r="E106" s="25">
        <f>F106</f>
        <v>128.05535</v>
      </c>
      <c r="F106" s="25">
        <f>ROUND(128.05535,5)</f>
        <v>128.05535</v>
      </c>
      <c r="G106" s="24"/>
      <c r="H106" s="36"/>
    </row>
    <row r="107" spans="1:8" ht="12.75" customHeight="1">
      <c r="A107" s="22">
        <v>43041</v>
      </c>
      <c r="B107" s="22"/>
      <c r="C107" s="25">
        <f>ROUND(3.16,5)</f>
        <v>3.16</v>
      </c>
      <c r="D107" s="25">
        <f>F107</f>
        <v>128.78749</v>
      </c>
      <c r="E107" s="25">
        <f>F107</f>
        <v>128.78749</v>
      </c>
      <c r="F107" s="25">
        <f>ROUND(128.78749,5)</f>
        <v>128.78749</v>
      </c>
      <c r="G107" s="24"/>
      <c r="H107" s="36"/>
    </row>
    <row r="108" spans="1:8" ht="12.75" customHeight="1">
      <c r="A108" s="22">
        <v>43132</v>
      </c>
      <c r="B108" s="22"/>
      <c r="C108" s="25">
        <f>ROUND(3.16,5)</f>
        <v>3.16</v>
      </c>
      <c r="D108" s="25">
        <f>F108</f>
        <v>131.34421</v>
      </c>
      <c r="E108" s="25">
        <f>F108</f>
        <v>131.34421</v>
      </c>
      <c r="F108" s="25">
        <f>ROUND(131.34421,5)</f>
        <v>131.34421</v>
      </c>
      <c r="G108" s="24"/>
      <c r="H108" s="36"/>
    </row>
    <row r="109" spans="1:8" ht="12.75" customHeight="1">
      <c r="A109" s="22">
        <v>43223</v>
      </c>
      <c r="B109" s="22"/>
      <c r="C109" s="25">
        <f>ROUND(3.16,5)</f>
        <v>3.16</v>
      </c>
      <c r="D109" s="25">
        <f>F109</f>
        <v>133.98884</v>
      </c>
      <c r="E109" s="25">
        <f>F109</f>
        <v>133.98884</v>
      </c>
      <c r="F109" s="25">
        <f>ROUND(133.98884,5)</f>
        <v>133.98884</v>
      </c>
      <c r="G109" s="24"/>
      <c r="H109" s="36"/>
    </row>
    <row r="110" spans="1:8" ht="12.75" customHeight="1">
      <c r="A110" s="22">
        <v>43314</v>
      </c>
      <c r="B110" s="22"/>
      <c r="C110" s="25">
        <f>ROUND(3.16,5)</f>
        <v>3.16</v>
      </c>
      <c r="D110" s="25">
        <f>F110</f>
        <v>136.58676</v>
      </c>
      <c r="E110" s="25">
        <f>F110</f>
        <v>136.58676</v>
      </c>
      <c r="F110" s="25">
        <f>ROUND(136.58676,5)</f>
        <v>136.58676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ROUND(10.78,5)</f>
        <v>10.78</v>
      </c>
      <c r="D112" s="25">
        <f>F112</f>
        <v>10.82418</v>
      </c>
      <c r="E112" s="25">
        <f>F112</f>
        <v>10.82418</v>
      </c>
      <c r="F112" s="25">
        <f>ROUND(10.82418,5)</f>
        <v>10.82418</v>
      </c>
      <c r="G112" s="24"/>
      <c r="H112" s="36"/>
    </row>
    <row r="113" spans="1:8" ht="12.75" customHeight="1">
      <c r="A113" s="22">
        <v>43041</v>
      </c>
      <c r="B113" s="22"/>
      <c r="C113" s="25">
        <f>ROUND(10.78,5)</f>
        <v>10.78</v>
      </c>
      <c r="D113" s="25">
        <f>F113</f>
        <v>10.91906</v>
      </c>
      <c r="E113" s="25">
        <f>F113</f>
        <v>10.91906</v>
      </c>
      <c r="F113" s="25">
        <f>ROUND(10.91906,5)</f>
        <v>10.91906</v>
      </c>
      <c r="G113" s="24"/>
      <c r="H113" s="36"/>
    </row>
    <row r="114" spans="1:8" ht="12.75" customHeight="1">
      <c r="A114" s="22">
        <v>43132</v>
      </c>
      <c r="B114" s="22"/>
      <c r="C114" s="25">
        <f>ROUND(10.78,5)</f>
        <v>10.78</v>
      </c>
      <c r="D114" s="25">
        <f>F114</f>
        <v>11.01625</v>
      </c>
      <c r="E114" s="25">
        <f>F114</f>
        <v>11.01625</v>
      </c>
      <c r="F114" s="25">
        <f>ROUND(11.01625,5)</f>
        <v>11.01625</v>
      </c>
      <c r="G114" s="24"/>
      <c r="H114" s="36"/>
    </row>
    <row r="115" spans="1:8" ht="12.75" customHeight="1">
      <c r="A115" s="22">
        <v>43223</v>
      </c>
      <c r="B115" s="22"/>
      <c r="C115" s="25">
        <f>ROUND(10.78,5)</f>
        <v>10.78</v>
      </c>
      <c r="D115" s="25">
        <f>F115</f>
        <v>11.11317</v>
      </c>
      <c r="E115" s="25">
        <f>F115</f>
        <v>11.11317</v>
      </c>
      <c r="F115" s="25">
        <f>ROUND(11.11317,5)</f>
        <v>11.11317</v>
      </c>
      <c r="G115" s="24"/>
      <c r="H115" s="36"/>
    </row>
    <row r="116" spans="1:8" ht="12.75" customHeight="1">
      <c r="A116" s="22">
        <v>43314</v>
      </c>
      <c r="B116" s="22"/>
      <c r="C116" s="25">
        <f>ROUND(10.78,5)</f>
        <v>10.78</v>
      </c>
      <c r="D116" s="25">
        <f>F116</f>
        <v>11.21617</v>
      </c>
      <c r="E116" s="25">
        <f>F116</f>
        <v>11.21617</v>
      </c>
      <c r="F116" s="25">
        <f>ROUND(11.21617,5)</f>
        <v>11.21617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ROUND(10.945,5)</f>
        <v>10.945</v>
      </c>
      <c r="D118" s="25">
        <f>F118</f>
        <v>10.98856</v>
      </c>
      <c r="E118" s="25">
        <f>F118</f>
        <v>10.98856</v>
      </c>
      <c r="F118" s="25">
        <f>ROUND(10.98856,5)</f>
        <v>10.98856</v>
      </c>
      <c r="G118" s="24"/>
      <c r="H118" s="36"/>
    </row>
    <row r="119" spans="1:8" ht="12.75" customHeight="1">
      <c r="A119" s="22">
        <v>43041</v>
      </c>
      <c r="B119" s="22"/>
      <c r="C119" s="25">
        <f>ROUND(10.945,5)</f>
        <v>10.945</v>
      </c>
      <c r="D119" s="25">
        <f>F119</f>
        <v>11.08124</v>
      </c>
      <c r="E119" s="25">
        <f>F119</f>
        <v>11.08124</v>
      </c>
      <c r="F119" s="25">
        <f>ROUND(11.08124,5)</f>
        <v>11.08124</v>
      </c>
      <c r="G119" s="24"/>
      <c r="H119" s="36"/>
    </row>
    <row r="120" spans="1:8" ht="12.75" customHeight="1">
      <c r="A120" s="22">
        <v>43132</v>
      </c>
      <c r="B120" s="22"/>
      <c r="C120" s="25">
        <f>ROUND(10.945,5)</f>
        <v>10.945</v>
      </c>
      <c r="D120" s="25">
        <f>F120</f>
        <v>11.17297</v>
      </c>
      <c r="E120" s="25">
        <f>F120</f>
        <v>11.17297</v>
      </c>
      <c r="F120" s="25">
        <f>ROUND(11.17297,5)</f>
        <v>11.17297</v>
      </c>
      <c r="G120" s="24"/>
      <c r="H120" s="36"/>
    </row>
    <row r="121" spans="1:8" ht="12.75" customHeight="1">
      <c r="A121" s="22">
        <v>43223</v>
      </c>
      <c r="B121" s="22"/>
      <c r="C121" s="25">
        <f>ROUND(10.945,5)</f>
        <v>10.945</v>
      </c>
      <c r="D121" s="25">
        <f>F121</f>
        <v>11.26915</v>
      </c>
      <c r="E121" s="25">
        <f>F121</f>
        <v>11.26915</v>
      </c>
      <c r="F121" s="25">
        <f>ROUND(11.26915,5)</f>
        <v>11.26915</v>
      </c>
      <c r="G121" s="24"/>
      <c r="H121" s="36"/>
    </row>
    <row r="122" spans="1:8" ht="12.75" customHeight="1">
      <c r="A122" s="22">
        <v>43314</v>
      </c>
      <c r="B122" s="22"/>
      <c r="C122" s="25">
        <f>ROUND(10.945,5)</f>
        <v>10.945</v>
      </c>
      <c r="D122" s="25">
        <f>F122</f>
        <v>11.36934</v>
      </c>
      <c r="E122" s="25">
        <f>F122</f>
        <v>11.36934</v>
      </c>
      <c r="F122" s="25">
        <f>ROUND(11.36934,5)</f>
        <v>11.36934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ROUND(8,5)</f>
        <v>8</v>
      </c>
      <c r="D124" s="25">
        <f>F124</f>
        <v>8.00828</v>
      </c>
      <c r="E124" s="25">
        <f>F124</f>
        <v>8.00828</v>
      </c>
      <c r="F124" s="25">
        <f>ROUND(8.00828,5)</f>
        <v>8.00828</v>
      </c>
      <c r="G124" s="24"/>
      <c r="H124" s="36"/>
    </row>
    <row r="125" spans="1:8" ht="12.75" customHeight="1">
      <c r="A125" s="22">
        <v>43041</v>
      </c>
      <c r="B125" s="22"/>
      <c r="C125" s="25">
        <f>ROUND(8,5)</f>
        <v>8</v>
      </c>
      <c r="D125" s="25">
        <f>F125</f>
        <v>8.02583</v>
      </c>
      <c r="E125" s="25">
        <f>F125</f>
        <v>8.02583</v>
      </c>
      <c r="F125" s="25">
        <f>ROUND(8.02583,5)</f>
        <v>8.02583</v>
      </c>
      <c r="G125" s="24"/>
      <c r="H125" s="36"/>
    </row>
    <row r="126" spans="1:8" ht="12.75" customHeight="1">
      <c r="A126" s="22">
        <v>43132</v>
      </c>
      <c r="B126" s="22"/>
      <c r="C126" s="25">
        <f>ROUND(8,5)</f>
        <v>8</v>
      </c>
      <c r="D126" s="25">
        <f>F126</f>
        <v>8.039</v>
      </c>
      <c r="E126" s="25">
        <f>F126</f>
        <v>8.039</v>
      </c>
      <c r="F126" s="25">
        <f>ROUND(8.039,5)</f>
        <v>8.039</v>
      </c>
      <c r="G126" s="24"/>
      <c r="H126" s="36"/>
    </row>
    <row r="127" spans="1:8" ht="12.75" customHeight="1">
      <c r="A127" s="22">
        <v>43223</v>
      </c>
      <c r="B127" s="22"/>
      <c r="C127" s="25">
        <f>ROUND(8,5)</f>
        <v>8</v>
      </c>
      <c r="D127" s="25">
        <f>F127</f>
        <v>8.04611</v>
      </c>
      <c r="E127" s="25">
        <f>F127</f>
        <v>8.04611</v>
      </c>
      <c r="F127" s="25">
        <f>ROUND(8.04611,5)</f>
        <v>8.04611</v>
      </c>
      <c r="G127" s="24"/>
      <c r="H127" s="36"/>
    </row>
    <row r="128" spans="1:8" ht="12.75" customHeight="1">
      <c r="A128" s="22">
        <v>43314</v>
      </c>
      <c r="B128" s="22"/>
      <c r="C128" s="25">
        <f>ROUND(8,5)</f>
        <v>8</v>
      </c>
      <c r="D128" s="25">
        <f>F128</f>
        <v>8.06013</v>
      </c>
      <c r="E128" s="25">
        <f>F128</f>
        <v>8.06013</v>
      </c>
      <c r="F128" s="25">
        <f>ROUND(8.06013,5)</f>
        <v>8.06013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ROUND(9.605,5)</f>
        <v>9.605</v>
      </c>
      <c r="D130" s="25">
        <f>F130</f>
        <v>9.63126</v>
      </c>
      <c r="E130" s="25">
        <f>F130</f>
        <v>9.63126</v>
      </c>
      <c r="F130" s="25">
        <f>ROUND(9.63126,5)</f>
        <v>9.63126</v>
      </c>
      <c r="G130" s="24"/>
      <c r="H130" s="36"/>
    </row>
    <row r="131" spans="1:8" ht="12.75" customHeight="1">
      <c r="A131" s="22">
        <v>43041</v>
      </c>
      <c r="B131" s="22"/>
      <c r="C131" s="25">
        <f>ROUND(9.605,5)</f>
        <v>9.605</v>
      </c>
      <c r="D131" s="25">
        <f>F131</f>
        <v>9.68745</v>
      </c>
      <c r="E131" s="25">
        <f>F131</f>
        <v>9.68745</v>
      </c>
      <c r="F131" s="25">
        <f>ROUND(9.68745,5)</f>
        <v>9.68745</v>
      </c>
      <c r="G131" s="24"/>
      <c r="H131" s="36"/>
    </row>
    <row r="132" spans="1:8" ht="12.75" customHeight="1">
      <c r="A132" s="22">
        <v>43132</v>
      </c>
      <c r="B132" s="22"/>
      <c r="C132" s="25">
        <f>ROUND(9.605,5)</f>
        <v>9.605</v>
      </c>
      <c r="D132" s="25">
        <f>F132</f>
        <v>9.74354</v>
      </c>
      <c r="E132" s="25">
        <f>F132</f>
        <v>9.74354</v>
      </c>
      <c r="F132" s="25">
        <f>ROUND(9.74354,5)</f>
        <v>9.74354</v>
      </c>
      <c r="G132" s="24"/>
      <c r="H132" s="36"/>
    </row>
    <row r="133" spans="1:8" ht="12.75" customHeight="1">
      <c r="A133" s="22">
        <v>43223</v>
      </c>
      <c r="B133" s="22"/>
      <c r="C133" s="25">
        <f>ROUND(9.605,5)</f>
        <v>9.605</v>
      </c>
      <c r="D133" s="25">
        <f>F133</f>
        <v>9.79701</v>
      </c>
      <c r="E133" s="25">
        <f>F133</f>
        <v>9.79701</v>
      </c>
      <c r="F133" s="25">
        <f>ROUND(9.79701,5)</f>
        <v>9.79701</v>
      </c>
      <c r="G133" s="24"/>
      <c r="H133" s="36"/>
    </row>
    <row r="134" spans="1:8" ht="12.75" customHeight="1">
      <c r="A134" s="22">
        <v>43314</v>
      </c>
      <c r="B134" s="22"/>
      <c r="C134" s="25">
        <f>ROUND(9.605,5)</f>
        <v>9.605</v>
      </c>
      <c r="D134" s="25">
        <f>F134</f>
        <v>9.85577</v>
      </c>
      <c r="E134" s="25">
        <f>F134</f>
        <v>9.85577</v>
      </c>
      <c r="F134" s="25">
        <f>ROUND(9.85577,5)</f>
        <v>9.85577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ROUND(8.57,5)</f>
        <v>8.57</v>
      </c>
      <c r="D136" s="25">
        <f>F136</f>
        <v>8.58736</v>
      </c>
      <c r="E136" s="25">
        <f>F136</f>
        <v>8.58736</v>
      </c>
      <c r="F136" s="25">
        <f>ROUND(8.58736,5)</f>
        <v>8.58736</v>
      </c>
      <c r="G136" s="24"/>
      <c r="H136" s="36"/>
    </row>
    <row r="137" spans="1:8" ht="12.75" customHeight="1">
      <c r="A137" s="22">
        <v>43041</v>
      </c>
      <c r="B137" s="22"/>
      <c r="C137" s="25">
        <f>ROUND(8.57,5)</f>
        <v>8.57</v>
      </c>
      <c r="D137" s="25">
        <f>F137</f>
        <v>8.62154</v>
      </c>
      <c r="E137" s="25">
        <f>F137</f>
        <v>8.62154</v>
      </c>
      <c r="F137" s="25">
        <f>ROUND(8.62154,5)</f>
        <v>8.62154</v>
      </c>
      <c r="G137" s="24"/>
      <c r="H137" s="36"/>
    </row>
    <row r="138" spans="1:8" ht="12.75" customHeight="1">
      <c r="A138" s="22">
        <v>43132</v>
      </c>
      <c r="B138" s="22"/>
      <c r="C138" s="25">
        <f>ROUND(8.57,5)</f>
        <v>8.57</v>
      </c>
      <c r="D138" s="25">
        <f>F138</f>
        <v>8.65298</v>
      </c>
      <c r="E138" s="25">
        <f>F138</f>
        <v>8.65298</v>
      </c>
      <c r="F138" s="25">
        <f>ROUND(8.65298,5)</f>
        <v>8.65298</v>
      </c>
      <c r="G138" s="24"/>
      <c r="H138" s="36"/>
    </row>
    <row r="139" spans="1:8" ht="12.75" customHeight="1">
      <c r="A139" s="22">
        <v>43223</v>
      </c>
      <c r="B139" s="22"/>
      <c r="C139" s="25">
        <f>ROUND(8.57,5)</f>
        <v>8.57</v>
      </c>
      <c r="D139" s="25">
        <f>F139</f>
        <v>8.68665</v>
      </c>
      <c r="E139" s="25">
        <f>F139</f>
        <v>8.68665</v>
      </c>
      <c r="F139" s="25">
        <f>ROUND(8.68665,5)</f>
        <v>8.68665</v>
      </c>
      <c r="G139" s="24"/>
      <c r="H139" s="36"/>
    </row>
    <row r="140" spans="1:8" ht="12.75" customHeight="1">
      <c r="A140" s="22">
        <v>43314</v>
      </c>
      <c r="B140" s="22"/>
      <c r="C140" s="25">
        <f>ROUND(8.57,5)</f>
        <v>8.57</v>
      </c>
      <c r="D140" s="25">
        <f>F140</f>
        <v>8.72715</v>
      </c>
      <c r="E140" s="25">
        <f>F140</f>
        <v>8.72715</v>
      </c>
      <c r="F140" s="25">
        <f>ROUND(8.72715,5)</f>
        <v>8.72715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296.46052</v>
      </c>
      <c r="E142" s="25">
        <f>F142</f>
        <v>296.46052</v>
      </c>
      <c r="F142" s="25">
        <f>ROUND(296.46052,5)</f>
        <v>296.46052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302.1924</v>
      </c>
      <c r="E143" s="25">
        <f>F143</f>
        <v>302.1924</v>
      </c>
      <c r="F143" s="25">
        <f>ROUND(302.1924,5)</f>
        <v>302.1924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301.13805</v>
      </c>
      <c r="E144" s="25">
        <f>F144</f>
        <v>301.13805</v>
      </c>
      <c r="F144" s="25">
        <f>ROUND(301.13805,5)</f>
        <v>301.13805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307.20145</v>
      </c>
      <c r="E145" s="25">
        <f>F145</f>
        <v>307.20145</v>
      </c>
      <c r="F145" s="25">
        <f>ROUND(307.20145,5)</f>
        <v>307.20145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313.15605</v>
      </c>
      <c r="E146" s="25">
        <f>F146</f>
        <v>313.15605</v>
      </c>
      <c r="F146" s="25">
        <f>ROUND(313.15605,5)</f>
        <v>313.15605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ROUND(2.42,5)</f>
        <v>2.42</v>
      </c>
      <c r="D148" s="25">
        <f>F148</f>
        <v>241.93771</v>
      </c>
      <c r="E148" s="25">
        <f>F148</f>
        <v>241.93771</v>
      </c>
      <c r="F148" s="25">
        <f>ROUND(241.93771,5)</f>
        <v>241.93771</v>
      </c>
      <c r="G148" s="24"/>
      <c r="H148" s="36"/>
    </row>
    <row r="149" spans="1:8" ht="12.75" customHeight="1">
      <c r="A149" s="22">
        <v>43041</v>
      </c>
      <c r="B149" s="22"/>
      <c r="C149" s="25">
        <f>ROUND(2.42,5)</f>
        <v>2.42</v>
      </c>
      <c r="D149" s="25">
        <f>F149</f>
        <v>246.61553</v>
      </c>
      <c r="E149" s="25">
        <f>F149</f>
        <v>246.61553</v>
      </c>
      <c r="F149" s="25">
        <f>ROUND(246.61553,5)</f>
        <v>246.61553</v>
      </c>
      <c r="G149" s="24"/>
      <c r="H149" s="36"/>
    </row>
    <row r="150" spans="1:8" ht="12.75" customHeight="1">
      <c r="A150" s="22">
        <v>43132</v>
      </c>
      <c r="B150" s="22"/>
      <c r="C150" s="25">
        <f>ROUND(2.42,5)</f>
        <v>2.42</v>
      </c>
      <c r="D150" s="25">
        <f>F150</f>
        <v>247.7647</v>
      </c>
      <c r="E150" s="25">
        <f>F150</f>
        <v>247.7647</v>
      </c>
      <c r="F150" s="25">
        <f>ROUND(247.7647,5)</f>
        <v>247.7647</v>
      </c>
      <c r="G150" s="24"/>
      <c r="H150" s="36"/>
    </row>
    <row r="151" spans="1:8" ht="12.75" customHeight="1">
      <c r="A151" s="22">
        <v>43223</v>
      </c>
      <c r="B151" s="22"/>
      <c r="C151" s="25">
        <f>ROUND(2.42,5)</f>
        <v>2.42</v>
      </c>
      <c r="D151" s="25">
        <f>F151</f>
        <v>252.75361</v>
      </c>
      <c r="E151" s="25">
        <f>F151</f>
        <v>252.75361</v>
      </c>
      <c r="F151" s="25">
        <f>ROUND(252.75361,5)</f>
        <v>252.75361</v>
      </c>
      <c r="G151" s="24"/>
      <c r="H151" s="36"/>
    </row>
    <row r="152" spans="1:8" ht="12.75" customHeight="1">
      <c r="A152" s="22">
        <v>43314</v>
      </c>
      <c r="B152" s="22"/>
      <c r="C152" s="25">
        <f>ROUND(2.42,5)</f>
        <v>2.42</v>
      </c>
      <c r="D152" s="25">
        <f>F152</f>
        <v>257.65376</v>
      </c>
      <c r="E152" s="25">
        <f>F152</f>
        <v>257.65376</v>
      </c>
      <c r="F152" s="25">
        <f>ROUND(257.65376,5)</f>
        <v>257.65376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ROUND(7.45,5)</f>
        <v>7.45</v>
      </c>
      <c r="D154" s="25">
        <f>F154</f>
        <v>7.31568</v>
      </c>
      <c r="E154" s="25">
        <f>F154</f>
        <v>7.31568</v>
      </c>
      <c r="F154" s="25">
        <f>ROUND(7.31568,5)</f>
        <v>7.31568</v>
      </c>
      <c r="G154" s="24"/>
      <c r="H154" s="36"/>
    </row>
    <row r="155" spans="1:8" ht="12.75" customHeight="1">
      <c r="A155" s="22">
        <v>43041</v>
      </c>
      <c r="B155" s="22"/>
      <c r="C155" s="25">
        <f>ROUND(7.45,5)</f>
        <v>7.45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ROUND(7.43,5)</f>
        <v>7.43</v>
      </c>
      <c r="D157" s="25">
        <f>F157</f>
        <v>7.41109</v>
      </c>
      <c r="E157" s="25">
        <f>F157</f>
        <v>7.41109</v>
      </c>
      <c r="F157" s="25">
        <f>ROUND(7.41109,5)</f>
        <v>7.41109</v>
      </c>
      <c r="G157" s="24"/>
      <c r="H157" s="36"/>
    </row>
    <row r="158" spans="1:8" ht="12.75" customHeight="1">
      <c r="A158" s="22">
        <v>43041</v>
      </c>
      <c r="B158" s="22"/>
      <c r="C158" s="25">
        <f>ROUND(7.43,5)</f>
        <v>7.43</v>
      </c>
      <c r="D158" s="25">
        <f>F158</f>
        <v>7.33018</v>
      </c>
      <c r="E158" s="25">
        <f>F158</f>
        <v>7.33018</v>
      </c>
      <c r="F158" s="25">
        <f>ROUND(7.33018,5)</f>
        <v>7.33018</v>
      </c>
      <c r="G158" s="24"/>
      <c r="H158" s="36"/>
    </row>
    <row r="159" spans="1:8" ht="12.75" customHeight="1">
      <c r="A159" s="22">
        <v>43132</v>
      </c>
      <c r="B159" s="22"/>
      <c r="C159" s="25">
        <f>ROUND(7.43,5)</f>
        <v>7.43</v>
      </c>
      <c r="D159" s="25">
        <f>F159</f>
        <v>7.16814</v>
      </c>
      <c r="E159" s="25">
        <f>F159</f>
        <v>7.16814</v>
      </c>
      <c r="F159" s="25">
        <f>ROUND(7.16814,5)</f>
        <v>7.16814</v>
      </c>
      <c r="G159" s="24"/>
      <c r="H159" s="36"/>
    </row>
    <row r="160" spans="1:8" ht="12.75" customHeight="1">
      <c r="A160" s="22">
        <v>43223</v>
      </c>
      <c r="B160" s="22"/>
      <c r="C160" s="25">
        <f>ROUND(7.43,5)</f>
        <v>7.43</v>
      </c>
      <c r="D160" s="25">
        <f>F160</f>
        <v>6.87685</v>
      </c>
      <c r="E160" s="25">
        <f>F160</f>
        <v>6.87685</v>
      </c>
      <c r="F160" s="25">
        <f>ROUND(6.87685,5)</f>
        <v>6.87685</v>
      </c>
      <c r="G160" s="24"/>
      <c r="H160" s="36"/>
    </row>
    <row r="161" spans="1:8" ht="12.75" customHeight="1">
      <c r="A161" s="22">
        <v>43314</v>
      </c>
      <c r="B161" s="22"/>
      <c r="C161" s="25">
        <f>ROUND(7.43,5)</f>
        <v>7.43</v>
      </c>
      <c r="D161" s="25">
        <f>F161</f>
        <v>6.2303</v>
      </c>
      <c r="E161" s="25">
        <f>F161</f>
        <v>6.2303</v>
      </c>
      <c r="F161" s="25">
        <f>ROUND(6.2303,5)</f>
        <v>6.2303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ROUND(7.5,5)</f>
        <v>7.5</v>
      </c>
      <c r="D163" s="25">
        <f>F163</f>
        <v>7.49338</v>
      </c>
      <c r="E163" s="25">
        <f>F163</f>
        <v>7.49338</v>
      </c>
      <c r="F163" s="25">
        <f>ROUND(7.49338,5)</f>
        <v>7.49338</v>
      </c>
      <c r="G163" s="24"/>
      <c r="H163" s="36"/>
    </row>
    <row r="164" spans="1:8" ht="12.75" customHeight="1">
      <c r="A164" s="22">
        <v>43041</v>
      </c>
      <c r="B164" s="22"/>
      <c r="C164" s="25">
        <f>ROUND(7.5,5)</f>
        <v>7.5</v>
      </c>
      <c r="D164" s="25">
        <f>F164</f>
        <v>7.45573</v>
      </c>
      <c r="E164" s="25">
        <f>F164</f>
        <v>7.45573</v>
      </c>
      <c r="F164" s="25">
        <f>ROUND(7.45573,5)</f>
        <v>7.45573</v>
      </c>
      <c r="G164" s="24"/>
      <c r="H164" s="36"/>
    </row>
    <row r="165" spans="1:8" ht="12.75" customHeight="1">
      <c r="A165" s="22">
        <v>43132</v>
      </c>
      <c r="B165" s="22"/>
      <c r="C165" s="25">
        <f>ROUND(7.5,5)</f>
        <v>7.5</v>
      </c>
      <c r="D165" s="25">
        <f>F165</f>
        <v>7.3928</v>
      </c>
      <c r="E165" s="25">
        <f>F165</f>
        <v>7.3928</v>
      </c>
      <c r="F165" s="25">
        <f>ROUND(7.3928,5)</f>
        <v>7.3928</v>
      </c>
      <c r="G165" s="24"/>
      <c r="H165" s="36"/>
    </row>
    <row r="166" spans="1:8" ht="12.75" customHeight="1">
      <c r="A166" s="22">
        <v>43223</v>
      </c>
      <c r="B166" s="22"/>
      <c r="C166" s="25">
        <f>ROUND(7.5,5)</f>
        <v>7.5</v>
      </c>
      <c r="D166" s="25">
        <f>F166</f>
        <v>7.32413</v>
      </c>
      <c r="E166" s="25">
        <f>F166</f>
        <v>7.32413</v>
      </c>
      <c r="F166" s="25">
        <f>ROUND(7.32413,5)</f>
        <v>7.32413</v>
      </c>
      <c r="G166" s="24"/>
      <c r="H166" s="36"/>
    </row>
    <row r="167" spans="1:8" ht="12.75" customHeight="1">
      <c r="A167" s="22">
        <v>43314</v>
      </c>
      <c r="B167" s="22"/>
      <c r="C167" s="25">
        <f>ROUND(7.5,5)</f>
        <v>7.5</v>
      </c>
      <c r="D167" s="25">
        <f>F167</f>
        <v>7.24832</v>
      </c>
      <c r="E167" s="25">
        <f>F167</f>
        <v>7.24832</v>
      </c>
      <c r="F167" s="25">
        <f>ROUND(7.24832,5)</f>
        <v>7.24832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ROUND(7.605,5)</f>
        <v>7.605</v>
      </c>
      <c r="D169" s="25">
        <f>F169</f>
        <v>7.60367</v>
      </c>
      <c r="E169" s="25">
        <f>F169</f>
        <v>7.60367</v>
      </c>
      <c r="F169" s="25">
        <f>ROUND(7.60367,5)</f>
        <v>7.60367</v>
      </c>
      <c r="G169" s="24"/>
      <c r="H169" s="36"/>
    </row>
    <row r="170" spans="1:8" ht="12.75" customHeight="1">
      <c r="A170" s="22">
        <v>43041</v>
      </c>
      <c r="B170" s="22"/>
      <c r="C170" s="25">
        <f>ROUND(7.605,5)</f>
        <v>7.605</v>
      </c>
      <c r="D170" s="25">
        <f>F170</f>
        <v>7.59243</v>
      </c>
      <c r="E170" s="25">
        <f>F170</f>
        <v>7.59243</v>
      </c>
      <c r="F170" s="25">
        <f>ROUND(7.59243,5)</f>
        <v>7.59243</v>
      </c>
      <c r="G170" s="24"/>
      <c r="H170" s="36"/>
    </row>
    <row r="171" spans="1:8" ht="12.75" customHeight="1">
      <c r="A171" s="22">
        <v>43132</v>
      </c>
      <c r="B171" s="22"/>
      <c r="C171" s="25">
        <f>ROUND(7.605,5)</f>
        <v>7.605</v>
      </c>
      <c r="D171" s="25">
        <f>F171</f>
        <v>7.56929</v>
      </c>
      <c r="E171" s="25">
        <f>F171</f>
        <v>7.56929</v>
      </c>
      <c r="F171" s="25">
        <f>ROUND(7.56929,5)</f>
        <v>7.56929</v>
      </c>
      <c r="G171" s="24"/>
      <c r="H171" s="36"/>
    </row>
    <row r="172" spans="1:8" ht="12.75" customHeight="1">
      <c r="A172" s="22">
        <v>43223</v>
      </c>
      <c r="B172" s="22"/>
      <c r="C172" s="25">
        <f>ROUND(7.605,5)</f>
        <v>7.605</v>
      </c>
      <c r="D172" s="25">
        <f>F172</f>
        <v>7.53877</v>
      </c>
      <c r="E172" s="25">
        <f>F172</f>
        <v>7.53877</v>
      </c>
      <c r="F172" s="25">
        <f>ROUND(7.53877,5)</f>
        <v>7.53877</v>
      </c>
      <c r="G172" s="24"/>
      <c r="H172" s="36"/>
    </row>
    <row r="173" spans="1:8" ht="12.75" customHeight="1">
      <c r="A173" s="22">
        <v>43314</v>
      </c>
      <c r="B173" s="22"/>
      <c r="C173" s="25">
        <f>ROUND(7.605,5)</f>
        <v>7.605</v>
      </c>
      <c r="D173" s="25">
        <f>F173</f>
        <v>7.51319</v>
      </c>
      <c r="E173" s="25">
        <f>F173</f>
        <v>7.51319</v>
      </c>
      <c r="F173" s="25">
        <f>ROUND(7.51319,5)</f>
        <v>7.51319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ROUND(9.57,5)</f>
        <v>9.57</v>
      </c>
      <c r="D175" s="25">
        <f>F175</f>
        <v>9.59383</v>
      </c>
      <c r="E175" s="25">
        <f>F175</f>
        <v>9.59383</v>
      </c>
      <c r="F175" s="25">
        <f>ROUND(9.59383,5)</f>
        <v>9.59383</v>
      </c>
      <c r="G175" s="24"/>
      <c r="H175" s="36"/>
    </row>
    <row r="176" spans="1:8" ht="12.75" customHeight="1">
      <c r="A176" s="22">
        <v>43041</v>
      </c>
      <c r="B176" s="22"/>
      <c r="C176" s="25">
        <f>ROUND(9.57,5)</f>
        <v>9.57</v>
      </c>
      <c r="D176" s="25">
        <f>F176</f>
        <v>9.64292</v>
      </c>
      <c r="E176" s="25">
        <f>F176</f>
        <v>9.64292</v>
      </c>
      <c r="F176" s="25">
        <f>ROUND(9.64292,5)</f>
        <v>9.64292</v>
      </c>
      <c r="G176" s="24"/>
      <c r="H176" s="36"/>
    </row>
    <row r="177" spans="1:8" ht="12.75" customHeight="1">
      <c r="A177" s="22">
        <v>43132</v>
      </c>
      <c r="B177" s="22"/>
      <c r="C177" s="25">
        <f>ROUND(9.57,5)</f>
        <v>9.57</v>
      </c>
      <c r="D177" s="25">
        <f>F177</f>
        <v>9.69057</v>
      </c>
      <c r="E177" s="25">
        <f>F177</f>
        <v>9.69057</v>
      </c>
      <c r="F177" s="25">
        <f>ROUND(9.69057,5)</f>
        <v>9.69057</v>
      </c>
      <c r="G177" s="24"/>
      <c r="H177" s="36"/>
    </row>
    <row r="178" spans="1:8" ht="12.75" customHeight="1">
      <c r="A178" s="22">
        <v>43223</v>
      </c>
      <c r="B178" s="22"/>
      <c r="C178" s="25">
        <f>ROUND(9.57,5)</f>
        <v>9.57</v>
      </c>
      <c r="D178" s="25">
        <f>F178</f>
        <v>9.73899</v>
      </c>
      <c r="E178" s="25">
        <f>F178</f>
        <v>9.73899</v>
      </c>
      <c r="F178" s="25">
        <f>ROUND(9.73899,5)</f>
        <v>9.73899</v>
      </c>
      <c r="G178" s="24"/>
      <c r="H178" s="36"/>
    </row>
    <row r="179" spans="1:8" ht="12.75" customHeight="1">
      <c r="A179" s="22">
        <v>43314</v>
      </c>
      <c r="B179" s="22"/>
      <c r="C179" s="25">
        <f>ROUND(9.57,5)</f>
        <v>9.57</v>
      </c>
      <c r="D179" s="25">
        <f>F179</f>
        <v>9.79152</v>
      </c>
      <c r="E179" s="25">
        <f>F179</f>
        <v>9.79152</v>
      </c>
      <c r="F179" s="25">
        <f>ROUND(9.79152,5)</f>
        <v>9.79152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ROUND(2.44,5)</f>
        <v>2.44</v>
      </c>
      <c r="D181" s="25">
        <f>F181</f>
        <v>186.36001</v>
      </c>
      <c r="E181" s="25">
        <f>F181</f>
        <v>186.36001</v>
      </c>
      <c r="F181" s="25">
        <f>ROUND(186.36001,5)</f>
        <v>186.36001</v>
      </c>
      <c r="G181" s="24"/>
      <c r="H181" s="36"/>
    </row>
    <row r="182" spans="1:8" ht="12.75" customHeight="1">
      <c r="A182" s="22">
        <v>43041</v>
      </c>
      <c r="B182" s="22"/>
      <c r="C182" s="25">
        <f>ROUND(2.44,5)</f>
        <v>2.44</v>
      </c>
      <c r="D182" s="25">
        <f>F182</f>
        <v>187.56314</v>
      </c>
      <c r="E182" s="25">
        <f>F182</f>
        <v>187.56314</v>
      </c>
      <c r="F182" s="25">
        <f>ROUND(187.56314,5)</f>
        <v>187.56314</v>
      </c>
      <c r="G182" s="24"/>
      <c r="H182" s="36"/>
    </row>
    <row r="183" spans="1:8" ht="12.75" customHeight="1">
      <c r="A183" s="22">
        <v>43132</v>
      </c>
      <c r="B183" s="22"/>
      <c r="C183" s="25">
        <f>ROUND(2.44,5)</f>
        <v>2.44</v>
      </c>
      <c r="D183" s="25">
        <f>F183</f>
        <v>191.28668</v>
      </c>
      <c r="E183" s="25">
        <f>F183</f>
        <v>191.28668</v>
      </c>
      <c r="F183" s="25">
        <f>ROUND(191.28668,5)</f>
        <v>191.28668</v>
      </c>
      <c r="G183" s="24"/>
      <c r="H183" s="36"/>
    </row>
    <row r="184" spans="1:8" ht="12.75" customHeight="1">
      <c r="A184" s="22">
        <v>43223</v>
      </c>
      <c r="B184" s="22"/>
      <c r="C184" s="25">
        <f>ROUND(2.44,5)</f>
        <v>2.44</v>
      </c>
      <c r="D184" s="25">
        <f>F184</f>
        <v>192.68867</v>
      </c>
      <c r="E184" s="25">
        <f>F184</f>
        <v>192.68867</v>
      </c>
      <c r="F184" s="25">
        <f>ROUND(192.68867,5)</f>
        <v>192.68867</v>
      </c>
      <c r="G184" s="24"/>
      <c r="H184" s="36"/>
    </row>
    <row r="185" spans="1:8" ht="12.75" customHeight="1">
      <c r="A185" s="22">
        <v>43314</v>
      </c>
      <c r="B185" s="22"/>
      <c r="C185" s="25">
        <f>ROUND(2.44,5)</f>
        <v>2.44</v>
      </c>
      <c r="D185" s="25">
        <f>F185</f>
        <v>196.42309</v>
      </c>
      <c r="E185" s="25">
        <f>F185</f>
        <v>196.42309</v>
      </c>
      <c r="F185" s="25">
        <f>ROUND(196.42309,5)</f>
        <v>196.42309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ROUND(2.445,5)</f>
        <v>2.445</v>
      </c>
      <c r="D190" s="25">
        <f>F190</f>
        <v>148.75289</v>
      </c>
      <c r="E190" s="25">
        <f>F190</f>
        <v>148.75289</v>
      </c>
      <c r="F190" s="25">
        <f>ROUND(148.75289,5)</f>
        <v>148.75289</v>
      </c>
      <c r="G190" s="24"/>
      <c r="H190" s="36"/>
    </row>
    <row r="191" spans="1:8" ht="12.75" customHeight="1">
      <c r="A191" s="22">
        <v>43041</v>
      </c>
      <c r="B191" s="22"/>
      <c r="C191" s="25">
        <f>ROUND(2.445,5)</f>
        <v>2.445</v>
      </c>
      <c r="D191" s="25">
        <f>F191</f>
        <v>151.62894</v>
      </c>
      <c r="E191" s="25">
        <f>F191</f>
        <v>151.62894</v>
      </c>
      <c r="F191" s="25">
        <f>ROUND(151.62894,5)</f>
        <v>151.62894</v>
      </c>
      <c r="G191" s="24"/>
      <c r="H191" s="36"/>
    </row>
    <row r="192" spans="1:8" ht="12.75" customHeight="1">
      <c r="A192" s="22">
        <v>43132</v>
      </c>
      <c r="B192" s="22"/>
      <c r="C192" s="25">
        <f>ROUND(2.445,5)</f>
        <v>2.445</v>
      </c>
      <c r="D192" s="25">
        <f>F192</f>
        <v>152.57893</v>
      </c>
      <c r="E192" s="25">
        <f>F192</f>
        <v>152.57893</v>
      </c>
      <c r="F192" s="25">
        <f>ROUND(152.57893,5)</f>
        <v>152.57893</v>
      </c>
      <c r="G192" s="24"/>
      <c r="H192" s="36"/>
    </row>
    <row r="193" spans="1:8" ht="12.75" customHeight="1">
      <c r="A193" s="22">
        <v>43223</v>
      </c>
      <c r="B193" s="22"/>
      <c r="C193" s="25">
        <f>ROUND(2.445,5)</f>
        <v>2.445</v>
      </c>
      <c r="D193" s="25">
        <f>F193</f>
        <v>155.6511</v>
      </c>
      <c r="E193" s="25">
        <f>F193</f>
        <v>155.6511</v>
      </c>
      <c r="F193" s="25">
        <f>ROUND(155.6511,5)</f>
        <v>155.6511</v>
      </c>
      <c r="G193" s="24"/>
      <c r="H193" s="36"/>
    </row>
    <row r="194" spans="1:8" ht="12.75" customHeight="1">
      <c r="A194" s="22">
        <v>43314</v>
      </c>
      <c r="B194" s="22"/>
      <c r="C194" s="25">
        <f>ROUND(2.445,5)</f>
        <v>2.445</v>
      </c>
      <c r="D194" s="25">
        <f>F194</f>
        <v>158.6683</v>
      </c>
      <c r="E194" s="25">
        <f>F194</f>
        <v>158.6683</v>
      </c>
      <c r="F194" s="25">
        <f>ROUND(158.6683,5)</f>
        <v>158.6683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ROUND(9.24,5)</f>
        <v>9.24</v>
      </c>
      <c r="D196" s="25">
        <f>F196</f>
        <v>9.26234</v>
      </c>
      <c r="E196" s="25">
        <f>F196</f>
        <v>9.26234</v>
      </c>
      <c r="F196" s="25">
        <f>ROUND(9.26234,5)</f>
        <v>9.26234</v>
      </c>
      <c r="G196" s="24"/>
      <c r="H196" s="36"/>
    </row>
    <row r="197" spans="1:8" ht="12.75" customHeight="1">
      <c r="A197" s="22">
        <v>43041</v>
      </c>
      <c r="B197" s="22"/>
      <c r="C197" s="25">
        <f>ROUND(9.24,5)</f>
        <v>9.24</v>
      </c>
      <c r="D197" s="25">
        <f>F197</f>
        <v>9.31027</v>
      </c>
      <c r="E197" s="25">
        <f>F197</f>
        <v>9.31027</v>
      </c>
      <c r="F197" s="25">
        <f>ROUND(9.31027,5)</f>
        <v>9.31027</v>
      </c>
      <c r="G197" s="24"/>
      <c r="H197" s="36"/>
    </row>
    <row r="198" spans="1:8" ht="12.75" customHeight="1">
      <c r="A198" s="22">
        <v>43132</v>
      </c>
      <c r="B198" s="22"/>
      <c r="C198" s="25">
        <f>ROUND(9.24,5)</f>
        <v>9.24</v>
      </c>
      <c r="D198" s="25">
        <f>F198</f>
        <v>9.35764</v>
      </c>
      <c r="E198" s="25">
        <f>F198</f>
        <v>9.35764</v>
      </c>
      <c r="F198" s="25">
        <f>ROUND(9.35764,5)</f>
        <v>9.35764</v>
      </c>
      <c r="G198" s="24"/>
      <c r="H198" s="36"/>
    </row>
    <row r="199" spans="1:8" ht="12.75" customHeight="1">
      <c r="A199" s="22">
        <v>43223</v>
      </c>
      <c r="B199" s="22"/>
      <c r="C199" s="25">
        <f>ROUND(9.24,5)</f>
        <v>9.24</v>
      </c>
      <c r="D199" s="25">
        <f>F199</f>
        <v>9.40235</v>
      </c>
      <c r="E199" s="25">
        <f>F199</f>
        <v>9.40235</v>
      </c>
      <c r="F199" s="25">
        <f>ROUND(9.40235,5)</f>
        <v>9.40235</v>
      </c>
      <c r="G199" s="24"/>
      <c r="H199" s="36"/>
    </row>
    <row r="200" spans="1:8" ht="12.75" customHeight="1">
      <c r="A200" s="22">
        <v>43314</v>
      </c>
      <c r="B200" s="22"/>
      <c r="C200" s="25">
        <f>ROUND(9.24,5)</f>
        <v>9.24</v>
      </c>
      <c r="D200" s="25">
        <f>F200</f>
        <v>9.45229</v>
      </c>
      <c r="E200" s="25">
        <f>F200</f>
        <v>9.45229</v>
      </c>
      <c r="F200" s="25">
        <f>ROUND(9.45229,5)</f>
        <v>9.45229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ROUND(9.685,5)</f>
        <v>9.685</v>
      </c>
      <c r="D202" s="25">
        <f>F202</f>
        <v>9.70861</v>
      </c>
      <c r="E202" s="25">
        <f>F202</f>
        <v>9.70861</v>
      </c>
      <c r="F202" s="25">
        <f>ROUND(9.70861,5)</f>
        <v>9.70861</v>
      </c>
      <c r="G202" s="24"/>
      <c r="H202" s="36"/>
    </row>
    <row r="203" spans="1:8" ht="12.75" customHeight="1">
      <c r="A203" s="22">
        <v>43041</v>
      </c>
      <c r="B203" s="22"/>
      <c r="C203" s="25">
        <f>ROUND(9.685,5)</f>
        <v>9.685</v>
      </c>
      <c r="D203" s="25">
        <f>F203</f>
        <v>9.75895</v>
      </c>
      <c r="E203" s="25">
        <f>F203</f>
        <v>9.75895</v>
      </c>
      <c r="F203" s="25">
        <f>ROUND(9.75895,5)</f>
        <v>9.75895</v>
      </c>
      <c r="G203" s="24"/>
      <c r="H203" s="36"/>
    </row>
    <row r="204" spans="1:8" ht="12.75" customHeight="1">
      <c r="A204" s="22">
        <v>43132</v>
      </c>
      <c r="B204" s="22"/>
      <c r="C204" s="25">
        <f>ROUND(9.685,5)</f>
        <v>9.685</v>
      </c>
      <c r="D204" s="25">
        <f>F204</f>
        <v>9.80893</v>
      </c>
      <c r="E204" s="25">
        <f>F204</f>
        <v>9.80893</v>
      </c>
      <c r="F204" s="25">
        <f>ROUND(9.80893,5)</f>
        <v>9.80893</v>
      </c>
      <c r="G204" s="24"/>
      <c r="H204" s="36"/>
    </row>
    <row r="205" spans="1:8" ht="12.75" customHeight="1">
      <c r="A205" s="22">
        <v>43223</v>
      </c>
      <c r="B205" s="22"/>
      <c r="C205" s="25">
        <f>ROUND(9.685,5)</f>
        <v>9.685</v>
      </c>
      <c r="D205" s="25">
        <f>F205</f>
        <v>9.85636</v>
      </c>
      <c r="E205" s="25">
        <f>F205</f>
        <v>9.85636</v>
      </c>
      <c r="F205" s="25">
        <f>ROUND(9.85636,5)</f>
        <v>9.85636</v>
      </c>
      <c r="G205" s="24"/>
      <c r="H205" s="36"/>
    </row>
    <row r="206" spans="1:8" ht="12.75" customHeight="1">
      <c r="A206" s="22">
        <v>43314</v>
      </c>
      <c r="B206" s="22"/>
      <c r="C206" s="25">
        <f>ROUND(9.685,5)</f>
        <v>9.685</v>
      </c>
      <c r="D206" s="25">
        <f>F206</f>
        <v>9.90801</v>
      </c>
      <c r="E206" s="25">
        <f>F206</f>
        <v>9.90801</v>
      </c>
      <c r="F206" s="25">
        <f>ROUND(9.90801,5)</f>
        <v>9.90801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ROUND(9.76,5)</f>
        <v>9.76</v>
      </c>
      <c r="D208" s="25">
        <f>F208</f>
        <v>9.78472</v>
      </c>
      <c r="E208" s="25">
        <f>F208</f>
        <v>9.78472</v>
      </c>
      <c r="F208" s="25">
        <f>ROUND(9.78472,5)</f>
        <v>9.78472</v>
      </c>
      <c r="G208" s="24"/>
      <c r="H208" s="36"/>
    </row>
    <row r="209" spans="1:8" ht="12.75" customHeight="1">
      <c r="A209" s="22">
        <v>43041</v>
      </c>
      <c r="B209" s="22"/>
      <c r="C209" s="25">
        <f>ROUND(9.76,5)</f>
        <v>9.76</v>
      </c>
      <c r="D209" s="25">
        <f>F209</f>
        <v>9.83739</v>
      </c>
      <c r="E209" s="25">
        <f>F209</f>
        <v>9.83739</v>
      </c>
      <c r="F209" s="25">
        <f>ROUND(9.83739,5)</f>
        <v>9.83739</v>
      </c>
      <c r="G209" s="24"/>
      <c r="H209" s="36"/>
    </row>
    <row r="210" spans="1:8" ht="12.75" customHeight="1">
      <c r="A210" s="22">
        <v>43132</v>
      </c>
      <c r="B210" s="22"/>
      <c r="C210" s="25">
        <f>ROUND(9.76,5)</f>
        <v>9.76</v>
      </c>
      <c r="D210" s="25">
        <f>F210</f>
        <v>9.88982</v>
      </c>
      <c r="E210" s="25">
        <f>F210</f>
        <v>9.88982</v>
      </c>
      <c r="F210" s="25">
        <f>ROUND(9.88982,5)</f>
        <v>9.88982</v>
      </c>
      <c r="G210" s="24"/>
      <c r="H210" s="36"/>
    </row>
    <row r="211" spans="1:8" ht="12.75" customHeight="1">
      <c r="A211" s="22">
        <v>43223</v>
      </c>
      <c r="B211" s="22"/>
      <c r="C211" s="25">
        <f>ROUND(9.76,5)</f>
        <v>9.76</v>
      </c>
      <c r="D211" s="25">
        <f>F211</f>
        <v>9.93967</v>
      </c>
      <c r="E211" s="25">
        <f>F211</f>
        <v>9.93967</v>
      </c>
      <c r="F211" s="25">
        <f>ROUND(9.93967,5)</f>
        <v>9.93967</v>
      </c>
      <c r="G211" s="24"/>
      <c r="H211" s="36"/>
    </row>
    <row r="212" spans="1:8" ht="12.75" customHeight="1">
      <c r="A212" s="22">
        <v>43314</v>
      </c>
      <c r="B212" s="22"/>
      <c r="C212" s="25">
        <f>ROUND(9.76,5)</f>
        <v>9.76</v>
      </c>
      <c r="D212" s="25">
        <f>F212</f>
        <v>9.9939</v>
      </c>
      <c r="E212" s="25">
        <f>F212</f>
        <v>9.9939</v>
      </c>
      <c r="F212" s="25">
        <f>ROUND(9.9939,5)</f>
        <v>9.9939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ROUND(14.543395875,4)</f>
        <v>14.5434</v>
      </c>
      <c r="D214" s="26">
        <f>F214</f>
        <v>14.5663</v>
      </c>
      <c r="E214" s="26">
        <f>F214</f>
        <v>14.5663</v>
      </c>
      <c r="F214" s="26">
        <f>ROUND(14.5663,4)</f>
        <v>14.5663</v>
      </c>
      <c r="G214" s="24"/>
      <c r="H214" s="36"/>
    </row>
    <row r="215" spans="1:8" ht="12.75" customHeight="1">
      <c r="A215" s="22">
        <v>42947</v>
      </c>
      <c r="B215" s="22"/>
      <c r="C215" s="26">
        <f>ROUND(14.543395875,4)</f>
        <v>14.5434</v>
      </c>
      <c r="D215" s="26">
        <f>F215</f>
        <v>14.669</v>
      </c>
      <c r="E215" s="26">
        <f>F215</f>
        <v>14.669</v>
      </c>
      <c r="F215" s="26">
        <f>ROUND(14.669,4)</f>
        <v>14.669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6">
        <f>ROUND(16.526615875,4)</f>
        <v>16.5266</v>
      </c>
      <c r="D217" s="26">
        <f>F217</f>
        <v>16.5506</v>
      </c>
      <c r="E217" s="26">
        <f>F217</f>
        <v>16.5506</v>
      </c>
      <c r="F217" s="26">
        <f>ROUND(16.5506,4)</f>
        <v>16.5506</v>
      </c>
      <c r="G217" s="24"/>
      <c r="H217" s="36"/>
    </row>
    <row r="218" spans="1:8" ht="12.75" customHeight="1">
      <c r="A218" s="22" t="s">
        <v>61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42909</v>
      </c>
      <c r="B219" s="22"/>
      <c r="C219" s="26">
        <f>ROUND(13.0475,4)</f>
        <v>13.0475</v>
      </c>
      <c r="D219" s="26">
        <f>F219</f>
        <v>13.0516</v>
      </c>
      <c r="E219" s="26">
        <f>F219</f>
        <v>13.0516</v>
      </c>
      <c r="F219" s="26">
        <f>ROUND(13.0516,4)</f>
        <v>13.0516</v>
      </c>
      <c r="G219" s="24"/>
      <c r="H219" s="36"/>
    </row>
    <row r="220" spans="1:8" ht="12.75" customHeight="1">
      <c r="A220" s="22">
        <v>42914</v>
      </c>
      <c r="B220" s="22"/>
      <c r="C220" s="26">
        <f>ROUND(13.0475,4)</f>
        <v>13.0475</v>
      </c>
      <c r="D220" s="26">
        <f>F220</f>
        <v>13.0589</v>
      </c>
      <c r="E220" s="26">
        <f>F220</f>
        <v>13.0589</v>
      </c>
      <c r="F220" s="26">
        <f>ROUND(13.0589,4)</f>
        <v>13.0589</v>
      </c>
      <c r="G220" s="24"/>
      <c r="H220" s="36"/>
    </row>
    <row r="221" spans="1:8" ht="12.75" customHeight="1">
      <c r="A221" s="22">
        <v>42916</v>
      </c>
      <c r="B221" s="22"/>
      <c r="C221" s="26">
        <f>ROUND(13.0475,4)</f>
        <v>13.0475</v>
      </c>
      <c r="D221" s="26">
        <f>F221</f>
        <v>13.0636</v>
      </c>
      <c r="E221" s="26">
        <f>F221</f>
        <v>13.0636</v>
      </c>
      <c r="F221" s="26">
        <f>ROUND(13.0636,4)</f>
        <v>13.0636</v>
      </c>
      <c r="G221" s="24"/>
      <c r="H221" s="36"/>
    </row>
    <row r="222" spans="1:8" ht="12.75" customHeight="1">
      <c r="A222" s="22">
        <v>42921</v>
      </c>
      <c r="B222" s="22"/>
      <c r="C222" s="26">
        <f>ROUND(13.0475,4)</f>
        <v>13.0475</v>
      </c>
      <c r="D222" s="26">
        <f>F222</f>
        <v>13.0748</v>
      </c>
      <c r="E222" s="26">
        <f>F222</f>
        <v>13.0748</v>
      </c>
      <c r="F222" s="26">
        <f>ROUND(13.0748,4)</f>
        <v>13.0748</v>
      </c>
      <c r="G222" s="24"/>
      <c r="H222" s="36"/>
    </row>
    <row r="223" spans="1:8" ht="12.75" customHeight="1">
      <c r="A223" s="22">
        <v>42923</v>
      </c>
      <c r="B223" s="22"/>
      <c r="C223" s="26">
        <f>ROUND(13.0475,4)</f>
        <v>13.0475</v>
      </c>
      <c r="D223" s="26">
        <f>F223</f>
        <v>13.0793</v>
      </c>
      <c r="E223" s="26">
        <f>F223</f>
        <v>13.0793</v>
      </c>
      <c r="F223" s="26">
        <f>ROUND(13.0793,4)</f>
        <v>13.0793</v>
      </c>
      <c r="G223" s="24"/>
      <c r="H223" s="36"/>
    </row>
    <row r="224" spans="1:8" ht="12.75" customHeight="1">
      <c r="A224" s="22">
        <v>42926</v>
      </c>
      <c r="B224" s="22"/>
      <c r="C224" s="26">
        <f>ROUND(13.0475,4)</f>
        <v>13.0475</v>
      </c>
      <c r="D224" s="26">
        <f>F224</f>
        <v>13.086</v>
      </c>
      <c r="E224" s="26">
        <f>F224</f>
        <v>13.086</v>
      </c>
      <c r="F224" s="26">
        <f>ROUND(13.086,4)</f>
        <v>13.086</v>
      </c>
      <c r="G224" s="24"/>
      <c r="H224" s="36"/>
    </row>
    <row r="225" spans="1:8" ht="12.75" customHeight="1">
      <c r="A225" s="22">
        <v>42928</v>
      </c>
      <c r="B225" s="22"/>
      <c r="C225" s="26">
        <f>ROUND(13.0475,4)</f>
        <v>13.0475</v>
      </c>
      <c r="D225" s="26">
        <f>F225</f>
        <v>13.0904</v>
      </c>
      <c r="E225" s="26">
        <f>F225</f>
        <v>13.0904</v>
      </c>
      <c r="F225" s="26">
        <f>ROUND(13.0904,4)</f>
        <v>13.0904</v>
      </c>
      <c r="G225" s="24"/>
      <c r="H225" s="36"/>
    </row>
    <row r="226" spans="1:8" ht="12.75" customHeight="1">
      <c r="A226" s="22">
        <v>42930</v>
      </c>
      <c r="B226" s="22"/>
      <c r="C226" s="26">
        <f>ROUND(13.0475,4)</f>
        <v>13.0475</v>
      </c>
      <c r="D226" s="26">
        <f>F226</f>
        <v>13.0949</v>
      </c>
      <c r="E226" s="26">
        <f>F226</f>
        <v>13.0949</v>
      </c>
      <c r="F226" s="26">
        <f>ROUND(13.0949,4)</f>
        <v>13.0949</v>
      </c>
      <c r="G226" s="24"/>
      <c r="H226" s="36"/>
    </row>
    <row r="227" spans="1:8" ht="12.75" customHeight="1">
      <c r="A227" s="22">
        <v>42933</v>
      </c>
      <c r="B227" s="22"/>
      <c r="C227" s="26">
        <f>ROUND(13.0475,4)</f>
        <v>13.0475</v>
      </c>
      <c r="D227" s="26">
        <f>F227</f>
        <v>13.1016</v>
      </c>
      <c r="E227" s="26">
        <f>F227</f>
        <v>13.1016</v>
      </c>
      <c r="F227" s="26">
        <f>ROUND(13.1016,4)</f>
        <v>13.1016</v>
      </c>
      <c r="G227" s="24"/>
      <c r="H227" s="36"/>
    </row>
    <row r="228" spans="1:8" ht="12.75" customHeight="1">
      <c r="A228" s="22">
        <v>42934</v>
      </c>
      <c r="B228" s="22"/>
      <c r="C228" s="26">
        <f>ROUND(13.0475,4)</f>
        <v>13.0475</v>
      </c>
      <c r="D228" s="26">
        <f>F228</f>
        <v>13.1039</v>
      </c>
      <c r="E228" s="26">
        <f>F228</f>
        <v>13.1039</v>
      </c>
      <c r="F228" s="26">
        <f>ROUND(13.1039,4)</f>
        <v>13.1039</v>
      </c>
      <c r="G228" s="24"/>
      <c r="H228" s="36"/>
    </row>
    <row r="229" spans="1:8" ht="12.75" customHeight="1">
      <c r="A229" s="22">
        <v>42935</v>
      </c>
      <c r="B229" s="22"/>
      <c r="C229" s="26">
        <f>ROUND(13.0475,4)</f>
        <v>13.0475</v>
      </c>
      <c r="D229" s="26">
        <f>F229</f>
        <v>13.1061</v>
      </c>
      <c r="E229" s="26">
        <f>F229</f>
        <v>13.1061</v>
      </c>
      <c r="F229" s="26">
        <f>ROUND(13.1061,4)</f>
        <v>13.1061</v>
      </c>
      <c r="G229" s="24"/>
      <c r="H229" s="36"/>
    </row>
    <row r="230" spans="1:8" ht="12.75" customHeight="1">
      <c r="A230" s="22">
        <v>42937</v>
      </c>
      <c r="B230" s="22"/>
      <c r="C230" s="26">
        <f>ROUND(13.0475,4)</f>
        <v>13.0475</v>
      </c>
      <c r="D230" s="26">
        <f>F230</f>
        <v>13.1106</v>
      </c>
      <c r="E230" s="26">
        <f>F230</f>
        <v>13.1106</v>
      </c>
      <c r="F230" s="26">
        <f>ROUND(13.1106,4)</f>
        <v>13.1106</v>
      </c>
      <c r="G230" s="24"/>
      <c r="H230" s="36"/>
    </row>
    <row r="231" spans="1:8" ht="12.75" customHeight="1">
      <c r="A231" s="22">
        <v>42941</v>
      </c>
      <c r="B231" s="22"/>
      <c r="C231" s="26">
        <f>ROUND(13.0475,4)</f>
        <v>13.0475</v>
      </c>
      <c r="D231" s="26">
        <f>F231</f>
        <v>13.1194</v>
      </c>
      <c r="E231" s="26">
        <f>F231</f>
        <v>13.1194</v>
      </c>
      <c r="F231" s="26">
        <f>ROUND(13.1194,4)</f>
        <v>13.1194</v>
      </c>
      <c r="G231" s="24"/>
      <c r="H231" s="36"/>
    </row>
    <row r="232" spans="1:8" ht="12.75" customHeight="1">
      <c r="A232" s="22">
        <v>42943</v>
      </c>
      <c r="B232" s="22"/>
      <c r="C232" s="26">
        <f>ROUND(13.0475,4)</f>
        <v>13.0475</v>
      </c>
      <c r="D232" s="26">
        <f>F232</f>
        <v>13.1238</v>
      </c>
      <c r="E232" s="26">
        <f>F232</f>
        <v>13.1238</v>
      </c>
      <c r="F232" s="26">
        <f>ROUND(13.1238,4)</f>
        <v>13.1238</v>
      </c>
      <c r="G232" s="24"/>
      <c r="H232" s="36"/>
    </row>
    <row r="233" spans="1:8" ht="12.75" customHeight="1">
      <c r="A233" s="22">
        <v>42947</v>
      </c>
      <c r="B233" s="22"/>
      <c r="C233" s="26">
        <f>ROUND(13.0475,4)</f>
        <v>13.0475</v>
      </c>
      <c r="D233" s="26">
        <f>F233</f>
        <v>13.1324</v>
      </c>
      <c r="E233" s="26">
        <f>F233</f>
        <v>13.1324</v>
      </c>
      <c r="F233" s="26">
        <f>ROUND(13.1324,4)</f>
        <v>13.1324</v>
      </c>
      <c r="G233" s="24"/>
      <c r="H233" s="36"/>
    </row>
    <row r="234" spans="1:8" ht="12.75" customHeight="1">
      <c r="A234" s="22">
        <v>42951</v>
      </c>
      <c r="B234" s="22"/>
      <c r="C234" s="26">
        <f>ROUND(13.0475,4)</f>
        <v>13.0475</v>
      </c>
      <c r="D234" s="26">
        <f>F234</f>
        <v>13.1411</v>
      </c>
      <c r="E234" s="26">
        <f>F234</f>
        <v>13.1411</v>
      </c>
      <c r="F234" s="26">
        <f>ROUND(13.1411,4)</f>
        <v>13.1411</v>
      </c>
      <c r="G234" s="24"/>
      <c r="H234" s="36"/>
    </row>
    <row r="235" spans="1:8" ht="12.75" customHeight="1">
      <c r="A235" s="22">
        <v>42958</v>
      </c>
      <c r="B235" s="22"/>
      <c r="C235" s="26">
        <f>ROUND(13.0475,4)</f>
        <v>13.0475</v>
      </c>
      <c r="D235" s="26">
        <f>F235</f>
        <v>13.1562</v>
      </c>
      <c r="E235" s="26">
        <f>F235</f>
        <v>13.1562</v>
      </c>
      <c r="F235" s="26">
        <f>ROUND(13.1562,4)</f>
        <v>13.1562</v>
      </c>
      <c r="G235" s="24"/>
      <c r="H235" s="36"/>
    </row>
    <row r="236" spans="1:8" ht="12.75" customHeight="1">
      <c r="A236" s="22">
        <v>42964</v>
      </c>
      <c r="B236" s="22"/>
      <c r="C236" s="26">
        <f>ROUND(13.0475,4)</f>
        <v>13.0475</v>
      </c>
      <c r="D236" s="26">
        <f>F236</f>
        <v>13.1692</v>
      </c>
      <c r="E236" s="26">
        <f>F236</f>
        <v>13.1692</v>
      </c>
      <c r="F236" s="26">
        <f>ROUND(13.1692,4)</f>
        <v>13.1692</v>
      </c>
      <c r="G236" s="24"/>
      <c r="H236" s="36"/>
    </row>
    <row r="237" spans="1:8" ht="12.75" customHeight="1">
      <c r="A237" s="22">
        <v>42976</v>
      </c>
      <c r="B237" s="22"/>
      <c r="C237" s="26">
        <f>ROUND(13.0475,4)</f>
        <v>13.0475</v>
      </c>
      <c r="D237" s="26">
        <f>F237</f>
        <v>13.1951</v>
      </c>
      <c r="E237" s="26">
        <f>F237</f>
        <v>13.1951</v>
      </c>
      <c r="F237" s="26">
        <f>ROUND(13.1951,4)</f>
        <v>13.1951</v>
      </c>
      <c r="G237" s="24"/>
      <c r="H237" s="36"/>
    </row>
    <row r="238" spans="1:8" ht="12.75" customHeight="1">
      <c r="A238" s="22">
        <v>42978</v>
      </c>
      <c r="B238" s="22"/>
      <c r="C238" s="26">
        <f>ROUND(13.0475,4)</f>
        <v>13.0475</v>
      </c>
      <c r="D238" s="26">
        <f>F238</f>
        <v>13.1994</v>
      </c>
      <c r="E238" s="26">
        <f>F238</f>
        <v>13.1994</v>
      </c>
      <c r="F238" s="26">
        <f>ROUND(13.1994,4)</f>
        <v>13.1994</v>
      </c>
      <c r="G238" s="24"/>
      <c r="H238" s="36"/>
    </row>
    <row r="239" spans="1:8" ht="12.75" customHeight="1">
      <c r="A239" s="22">
        <v>43005</v>
      </c>
      <c r="B239" s="22"/>
      <c r="C239" s="26">
        <f>ROUND(13.0475,4)</f>
        <v>13.0475</v>
      </c>
      <c r="D239" s="26">
        <f>F239</f>
        <v>13.2574</v>
      </c>
      <c r="E239" s="26">
        <f>F239</f>
        <v>13.2574</v>
      </c>
      <c r="F239" s="26">
        <f>ROUND(13.2574,4)</f>
        <v>13.2574</v>
      </c>
      <c r="G239" s="24"/>
      <c r="H239" s="36"/>
    </row>
    <row r="240" spans="1:8" ht="12.75" customHeight="1">
      <c r="A240" s="22">
        <v>43006</v>
      </c>
      <c r="B240" s="22"/>
      <c r="C240" s="26">
        <f>ROUND(13.0475,4)</f>
        <v>13.0475</v>
      </c>
      <c r="D240" s="26">
        <f>F240</f>
        <v>13.2595</v>
      </c>
      <c r="E240" s="26">
        <f>F240</f>
        <v>13.2595</v>
      </c>
      <c r="F240" s="26">
        <f>ROUND(13.2595,4)</f>
        <v>13.2595</v>
      </c>
      <c r="G240" s="24"/>
      <c r="H240" s="36"/>
    </row>
    <row r="241" spans="1:8" ht="12.75" customHeight="1">
      <c r="A241" s="22">
        <v>43007</v>
      </c>
      <c r="B241" s="22"/>
      <c r="C241" s="26">
        <f>ROUND(13.0475,4)</f>
        <v>13.0475</v>
      </c>
      <c r="D241" s="26">
        <f>F241</f>
        <v>13.2617</v>
      </c>
      <c r="E241" s="26">
        <f>F241</f>
        <v>13.2617</v>
      </c>
      <c r="F241" s="26">
        <f>ROUND(13.2617,4)</f>
        <v>13.2617</v>
      </c>
      <c r="G241" s="24"/>
      <c r="H241" s="36"/>
    </row>
    <row r="242" spans="1:8" ht="12.75" customHeight="1">
      <c r="A242" s="22">
        <v>43031</v>
      </c>
      <c r="B242" s="22"/>
      <c r="C242" s="26">
        <f>ROUND(13.0475,4)</f>
        <v>13.0475</v>
      </c>
      <c r="D242" s="26">
        <f>F242</f>
        <v>13.313</v>
      </c>
      <c r="E242" s="26">
        <f>F242</f>
        <v>13.313</v>
      </c>
      <c r="F242" s="26">
        <f>ROUND(13.313,4)</f>
        <v>13.313</v>
      </c>
      <c r="G242" s="24"/>
      <c r="H242" s="36"/>
    </row>
    <row r="243" spans="1:8" ht="12.75" customHeight="1">
      <c r="A243" s="22">
        <v>43035</v>
      </c>
      <c r="B243" s="22"/>
      <c r="C243" s="26">
        <f>ROUND(13.0475,4)</f>
        <v>13.0475</v>
      </c>
      <c r="D243" s="26">
        <f>F243</f>
        <v>13.3216</v>
      </c>
      <c r="E243" s="26">
        <f>F243</f>
        <v>13.3216</v>
      </c>
      <c r="F243" s="26">
        <f>ROUND(13.3216,4)</f>
        <v>13.3216</v>
      </c>
      <c r="G243" s="24"/>
      <c r="H243" s="36"/>
    </row>
    <row r="244" spans="1:8" ht="12.75" customHeight="1">
      <c r="A244" s="22">
        <v>43052</v>
      </c>
      <c r="B244" s="22"/>
      <c r="C244" s="26">
        <f>ROUND(13.0475,4)</f>
        <v>13.0475</v>
      </c>
      <c r="D244" s="26">
        <f>F244</f>
        <v>13.358</v>
      </c>
      <c r="E244" s="26">
        <f>F244</f>
        <v>13.358</v>
      </c>
      <c r="F244" s="26">
        <f>ROUND(13.358,4)</f>
        <v>13.358</v>
      </c>
      <c r="G244" s="24"/>
      <c r="H244" s="36"/>
    </row>
    <row r="245" spans="1:8" ht="12.75" customHeight="1">
      <c r="A245" s="22">
        <v>43067</v>
      </c>
      <c r="B245" s="22"/>
      <c r="C245" s="26">
        <f>ROUND(13.0475,4)</f>
        <v>13.0475</v>
      </c>
      <c r="D245" s="26">
        <f>F245</f>
        <v>13.3901</v>
      </c>
      <c r="E245" s="26">
        <f>F245</f>
        <v>13.3901</v>
      </c>
      <c r="F245" s="26">
        <f>ROUND(13.3901,4)</f>
        <v>13.3901</v>
      </c>
      <c r="G245" s="24"/>
      <c r="H245" s="36"/>
    </row>
    <row r="246" spans="1:8" ht="12.75" customHeight="1">
      <c r="A246" s="22">
        <v>43091</v>
      </c>
      <c r="B246" s="22"/>
      <c r="C246" s="26">
        <f>ROUND(13.0475,4)</f>
        <v>13.0475</v>
      </c>
      <c r="D246" s="26">
        <f>F246</f>
        <v>13.4414</v>
      </c>
      <c r="E246" s="26">
        <f>F246</f>
        <v>13.4414</v>
      </c>
      <c r="F246" s="26">
        <f>ROUND(13.4414,4)</f>
        <v>13.4414</v>
      </c>
      <c r="G246" s="24"/>
      <c r="H246" s="36"/>
    </row>
    <row r="247" spans="1:8" ht="12.75" customHeight="1">
      <c r="A247" s="22">
        <v>43102</v>
      </c>
      <c r="B247" s="22"/>
      <c r="C247" s="26">
        <f>ROUND(13.0475,4)</f>
        <v>13.0475</v>
      </c>
      <c r="D247" s="26">
        <f>F247</f>
        <v>13.4648</v>
      </c>
      <c r="E247" s="26">
        <f>F247</f>
        <v>13.4648</v>
      </c>
      <c r="F247" s="26">
        <f>ROUND(13.4648,4)</f>
        <v>13.4648</v>
      </c>
      <c r="G247" s="24"/>
      <c r="H247" s="36"/>
    </row>
    <row r="248" spans="1:8" ht="12.75" customHeight="1">
      <c r="A248" s="22">
        <v>43144</v>
      </c>
      <c r="B248" s="22"/>
      <c r="C248" s="26">
        <f>ROUND(13.0475,4)</f>
        <v>13.0475</v>
      </c>
      <c r="D248" s="26">
        <f>F248</f>
        <v>13.5533</v>
      </c>
      <c r="E248" s="26">
        <f>F248</f>
        <v>13.5533</v>
      </c>
      <c r="F248" s="26">
        <f>ROUND(13.5533,4)</f>
        <v>13.5533</v>
      </c>
      <c r="G248" s="24"/>
      <c r="H248" s="36"/>
    </row>
    <row r="249" spans="1:8" ht="12.75" customHeight="1">
      <c r="A249" s="22">
        <v>43146</v>
      </c>
      <c r="B249" s="22"/>
      <c r="C249" s="26">
        <f>ROUND(13.0475,4)</f>
        <v>13.0475</v>
      </c>
      <c r="D249" s="26">
        <f>F249</f>
        <v>13.5575</v>
      </c>
      <c r="E249" s="26">
        <f>F249</f>
        <v>13.5575</v>
      </c>
      <c r="F249" s="26">
        <f>ROUND(13.5575,4)</f>
        <v>13.5575</v>
      </c>
      <c r="G249" s="24"/>
      <c r="H249" s="36"/>
    </row>
    <row r="250" spans="1:8" ht="12.75" customHeight="1">
      <c r="A250" s="22">
        <v>43215</v>
      </c>
      <c r="B250" s="22"/>
      <c r="C250" s="26">
        <f>ROUND(13.0475,4)</f>
        <v>13.0475</v>
      </c>
      <c r="D250" s="26">
        <f>F250</f>
        <v>13.7017</v>
      </c>
      <c r="E250" s="26">
        <f>F250</f>
        <v>13.7017</v>
      </c>
      <c r="F250" s="26">
        <f>ROUND(13.7017,4)</f>
        <v>13.7017</v>
      </c>
      <c r="G250" s="24"/>
      <c r="H250" s="36"/>
    </row>
    <row r="251" spans="1:8" ht="12.75" customHeight="1">
      <c r="A251" s="22">
        <v>43231</v>
      </c>
      <c r="B251" s="22"/>
      <c r="C251" s="26">
        <f>ROUND(13.0475,4)</f>
        <v>13.0475</v>
      </c>
      <c r="D251" s="26">
        <f>F251</f>
        <v>13.7348</v>
      </c>
      <c r="E251" s="26">
        <f>F251</f>
        <v>13.7348</v>
      </c>
      <c r="F251" s="26">
        <f>ROUND(13.7348,4)</f>
        <v>13.7348</v>
      </c>
      <c r="G251" s="24"/>
      <c r="H251" s="36"/>
    </row>
    <row r="252" spans="1:8" ht="12.75" customHeight="1">
      <c r="A252" s="22">
        <v>43235</v>
      </c>
      <c r="B252" s="22"/>
      <c r="C252" s="26">
        <f>ROUND(13.0475,4)</f>
        <v>13.0475</v>
      </c>
      <c r="D252" s="26">
        <f>F252</f>
        <v>13.7431</v>
      </c>
      <c r="E252" s="26">
        <f>F252</f>
        <v>13.7431</v>
      </c>
      <c r="F252" s="26">
        <f>ROUND(13.7431,4)</f>
        <v>13.7431</v>
      </c>
      <c r="G252" s="24"/>
      <c r="H252" s="36"/>
    </row>
    <row r="253" spans="1:8" ht="12.75" customHeight="1">
      <c r="A253" s="22">
        <v>43325</v>
      </c>
      <c r="B253" s="22"/>
      <c r="C253" s="26">
        <f>ROUND(13.0475,4)</f>
        <v>13.0475</v>
      </c>
      <c r="D253" s="26">
        <f>F253</f>
        <v>13.9324</v>
      </c>
      <c r="E253" s="26">
        <f>F253</f>
        <v>13.9324</v>
      </c>
      <c r="F253" s="26">
        <f>ROUND(13.9324,4)</f>
        <v>13.9324</v>
      </c>
      <c r="G253" s="24"/>
      <c r="H253" s="36"/>
    </row>
    <row r="254" spans="1:8" ht="12.75" customHeight="1">
      <c r="A254" s="22">
        <v>43417</v>
      </c>
      <c r="B254" s="22"/>
      <c r="C254" s="26">
        <f>ROUND(13.0475,4)</f>
        <v>13.0475</v>
      </c>
      <c r="D254" s="26">
        <f>F254</f>
        <v>14.1286</v>
      </c>
      <c r="E254" s="26">
        <f>F254</f>
        <v>14.1286</v>
      </c>
      <c r="F254" s="26">
        <f>ROUND(14.1286,4)</f>
        <v>14.1286</v>
      </c>
      <c r="G254" s="24"/>
      <c r="H254" s="36"/>
    </row>
    <row r="255" spans="1:8" ht="12.75" customHeight="1">
      <c r="A255" s="22">
        <v>43509</v>
      </c>
      <c r="B255" s="22"/>
      <c r="C255" s="26">
        <f>ROUND(13.0475,4)</f>
        <v>13.0475</v>
      </c>
      <c r="D255" s="26">
        <f>F255</f>
        <v>14.3247</v>
      </c>
      <c r="E255" s="26">
        <f>F255</f>
        <v>14.3247</v>
      </c>
      <c r="F255" s="26">
        <f>ROUND(14.3247,4)</f>
        <v>14.3247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ROUND(1.11465,4)</f>
        <v>1.1147</v>
      </c>
      <c r="D257" s="26">
        <f>F257</f>
        <v>1.1198</v>
      </c>
      <c r="E257" s="26">
        <f>F257</f>
        <v>1.1198</v>
      </c>
      <c r="F257" s="26">
        <f>ROUND(1.1198,4)</f>
        <v>1.1198</v>
      </c>
      <c r="G257" s="24"/>
      <c r="H257" s="36"/>
    </row>
    <row r="258" spans="1:8" ht="12.75" customHeight="1">
      <c r="A258" s="22">
        <v>43087</v>
      </c>
      <c r="B258" s="22"/>
      <c r="C258" s="26">
        <f>ROUND(1.11465,4)</f>
        <v>1.1147</v>
      </c>
      <c r="D258" s="26">
        <f>F258</f>
        <v>1.1254</v>
      </c>
      <c r="E258" s="26">
        <f>F258</f>
        <v>1.1254</v>
      </c>
      <c r="F258" s="26">
        <f>ROUND(1.1254,4)</f>
        <v>1.1254</v>
      </c>
      <c r="G258" s="24"/>
      <c r="H258" s="36"/>
    </row>
    <row r="259" spans="1:8" ht="12.75" customHeight="1">
      <c r="A259" s="22">
        <v>43178</v>
      </c>
      <c r="B259" s="22"/>
      <c r="C259" s="26">
        <f>ROUND(1.11465,4)</f>
        <v>1.1147</v>
      </c>
      <c r="D259" s="26">
        <f>F259</f>
        <v>1.1314</v>
      </c>
      <c r="E259" s="26">
        <f>F259</f>
        <v>1.1314</v>
      </c>
      <c r="F259" s="26">
        <f>ROUND(1.1314,4)</f>
        <v>1.1314</v>
      </c>
      <c r="G259" s="24"/>
      <c r="H259" s="36"/>
    </row>
    <row r="260" spans="1:8" ht="12.75" customHeight="1">
      <c r="A260" s="22">
        <v>43269</v>
      </c>
      <c r="B260" s="22"/>
      <c r="C260" s="26">
        <f>ROUND(1.11465,4)</f>
        <v>1.1147</v>
      </c>
      <c r="D260" s="26">
        <f>F260</f>
        <v>1.1374</v>
      </c>
      <c r="E260" s="26">
        <f>F260</f>
        <v>1.1374</v>
      </c>
      <c r="F260" s="26">
        <f>ROUND(1.1374,4)</f>
        <v>1.1374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ROUND(1.26665,4)</f>
        <v>1.2667</v>
      </c>
      <c r="D262" s="26">
        <f>F262</f>
        <v>1.2701</v>
      </c>
      <c r="E262" s="26">
        <f>F262</f>
        <v>1.2701</v>
      </c>
      <c r="F262" s="26">
        <f>ROUND(1.2701,4)</f>
        <v>1.2701</v>
      </c>
      <c r="G262" s="24"/>
      <c r="H262" s="36"/>
    </row>
    <row r="263" spans="1:8" ht="12.75" customHeight="1">
      <c r="A263" s="22">
        <v>43087</v>
      </c>
      <c r="B263" s="22"/>
      <c r="C263" s="26">
        <f>ROUND(1.26665,4)</f>
        <v>1.2667</v>
      </c>
      <c r="D263" s="26">
        <f>F263</f>
        <v>1.2736</v>
      </c>
      <c r="E263" s="26">
        <f>F263</f>
        <v>1.2736</v>
      </c>
      <c r="F263" s="26">
        <f>ROUND(1.2736,4)</f>
        <v>1.2736</v>
      </c>
      <c r="G263" s="24"/>
      <c r="H263" s="36"/>
    </row>
    <row r="264" spans="1:8" ht="12.75" customHeight="1">
      <c r="A264" s="22">
        <v>43178</v>
      </c>
      <c r="B264" s="22"/>
      <c r="C264" s="26">
        <f>ROUND(1.26665,4)</f>
        <v>1.2667</v>
      </c>
      <c r="D264" s="26">
        <f>F264</f>
        <v>1.2772</v>
      </c>
      <c r="E264" s="26">
        <f>F264</f>
        <v>1.2772</v>
      </c>
      <c r="F264" s="26">
        <f>ROUND(1.2772,4)</f>
        <v>1.2772</v>
      </c>
      <c r="G264" s="24"/>
      <c r="H264" s="36"/>
    </row>
    <row r="265" spans="1:8" ht="12.75" customHeight="1">
      <c r="A265" s="22">
        <v>43269</v>
      </c>
      <c r="B265" s="22"/>
      <c r="C265" s="26">
        <f>ROUND(1.26665,4)</f>
        <v>1.2667</v>
      </c>
      <c r="D265" s="26">
        <f>F265</f>
        <v>1.2808</v>
      </c>
      <c r="E265" s="26">
        <f>F265</f>
        <v>1.2808</v>
      </c>
      <c r="F265" s="26">
        <f>ROUND(1.2808,4)</f>
        <v>1.2808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ROUND(9.858038625,4)</f>
        <v>9.858</v>
      </c>
      <c r="D267" s="26">
        <f>F267</f>
        <v>9.9905</v>
      </c>
      <c r="E267" s="26">
        <f>F267</f>
        <v>9.9905</v>
      </c>
      <c r="F267" s="26">
        <f>ROUND(9.9905,4)</f>
        <v>9.9905</v>
      </c>
      <c r="G267" s="24"/>
      <c r="H267" s="36"/>
    </row>
    <row r="268" spans="1:8" ht="12.75" customHeight="1">
      <c r="A268" s="22">
        <v>43087</v>
      </c>
      <c r="B268" s="22"/>
      <c r="C268" s="26">
        <f>ROUND(9.858038625,4)</f>
        <v>9.858</v>
      </c>
      <c r="D268" s="26">
        <f>F268</f>
        <v>10.1258</v>
      </c>
      <c r="E268" s="26">
        <f>F268</f>
        <v>10.1258</v>
      </c>
      <c r="F268" s="26">
        <f>ROUND(10.1258,4)</f>
        <v>10.1258</v>
      </c>
      <c r="G268" s="24"/>
      <c r="H268" s="36"/>
    </row>
    <row r="269" spans="1:8" ht="12.75" customHeight="1">
      <c r="A269" s="22">
        <v>43178</v>
      </c>
      <c r="B269" s="22"/>
      <c r="C269" s="26">
        <f>ROUND(9.858038625,4)</f>
        <v>9.858</v>
      </c>
      <c r="D269" s="26">
        <f>F269</f>
        <v>10.2603</v>
      </c>
      <c r="E269" s="26">
        <f>F269</f>
        <v>10.2603</v>
      </c>
      <c r="F269" s="26">
        <f>ROUND(10.2603,4)</f>
        <v>10.2603</v>
      </c>
      <c r="G269" s="24"/>
      <c r="H269" s="36"/>
    </row>
    <row r="270" spans="1:8" ht="12.75" customHeight="1">
      <c r="A270" s="22">
        <v>43269</v>
      </c>
      <c r="B270" s="22"/>
      <c r="C270" s="26">
        <f>ROUND(9.858038625,4)</f>
        <v>9.858</v>
      </c>
      <c r="D270" s="26">
        <f>F270</f>
        <v>10.3916</v>
      </c>
      <c r="E270" s="26">
        <f>F270</f>
        <v>10.3916</v>
      </c>
      <c r="F270" s="26">
        <f>ROUND(10.3916,4)</f>
        <v>10.3916</v>
      </c>
      <c r="G270" s="24"/>
      <c r="H270" s="36"/>
    </row>
    <row r="271" spans="1:8" ht="12.75" customHeight="1">
      <c r="A271" s="22">
        <v>43360</v>
      </c>
      <c r="B271" s="22"/>
      <c r="C271" s="26">
        <f>ROUND(9.858038625,4)</f>
        <v>9.858</v>
      </c>
      <c r="D271" s="26">
        <f>F271</f>
        <v>10.5266</v>
      </c>
      <c r="E271" s="26">
        <f>F271</f>
        <v>10.5266</v>
      </c>
      <c r="F271" s="26">
        <f>ROUND(10.5266,4)</f>
        <v>10.5266</v>
      </c>
      <c r="G271" s="24"/>
      <c r="H271" s="36"/>
    </row>
    <row r="272" spans="1:8" ht="12.75" customHeight="1">
      <c r="A272" s="22">
        <v>43448</v>
      </c>
      <c r="B272" s="22"/>
      <c r="C272" s="26">
        <f>ROUND(9.858038625,4)</f>
        <v>9.858</v>
      </c>
      <c r="D272" s="26">
        <f>F272</f>
        <v>10.6569</v>
      </c>
      <c r="E272" s="26">
        <f>F272</f>
        <v>10.6569</v>
      </c>
      <c r="F272" s="26">
        <f>ROUND(10.6569,4)</f>
        <v>10.6569</v>
      </c>
      <c r="G272" s="24"/>
      <c r="H272" s="36"/>
    </row>
    <row r="273" spans="1:8" ht="12.75" customHeight="1">
      <c r="A273" s="22">
        <v>43542</v>
      </c>
      <c r="B273" s="22"/>
      <c r="C273" s="26">
        <f>ROUND(9.858038625,4)</f>
        <v>9.858</v>
      </c>
      <c r="D273" s="26">
        <f>F273</f>
        <v>10.7957</v>
      </c>
      <c r="E273" s="26">
        <f>F273</f>
        <v>10.7957</v>
      </c>
      <c r="F273" s="26">
        <f>ROUND(10.7957,4)</f>
        <v>10.7957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ROUND(3.55227334603866,4)</f>
        <v>3.5523</v>
      </c>
      <c r="D275" s="26">
        <f>F275</f>
        <v>3.9192</v>
      </c>
      <c r="E275" s="26">
        <f>F275</f>
        <v>3.9192</v>
      </c>
      <c r="F275" s="26">
        <f>ROUND(3.9192,4)</f>
        <v>3.9192</v>
      </c>
      <c r="G275" s="24"/>
      <c r="H275" s="36"/>
    </row>
    <row r="276" spans="1:8" ht="12.75" customHeight="1">
      <c r="A276" s="22">
        <v>43087</v>
      </c>
      <c r="B276" s="22"/>
      <c r="C276" s="26">
        <f>ROUND(3.55227334603866,4)</f>
        <v>3.5523</v>
      </c>
      <c r="D276" s="26">
        <f>F276</f>
        <v>3.9702</v>
      </c>
      <c r="E276" s="26">
        <f>F276</f>
        <v>3.9702</v>
      </c>
      <c r="F276" s="26">
        <f>ROUND(3.9702,4)</f>
        <v>3.9702</v>
      </c>
      <c r="G276" s="24"/>
      <c r="H276" s="36"/>
    </row>
    <row r="277" spans="1:8" ht="12.75" customHeight="1">
      <c r="A277" s="22">
        <v>43178</v>
      </c>
      <c r="B277" s="22"/>
      <c r="C277" s="26">
        <f>ROUND(3.55227334603866,4)</f>
        <v>3.5523</v>
      </c>
      <c r="D277" s="26">
        <f>F277</f>
        <v>4.0292</v>
      </c>
      <c r="E277" s="26">
        <f>F277</f>
        <v>4.0292</v>
      </c>
      <c r="F277" s="26">
        <f>ROUND(4.0292,4)</f>
        <v>4.0292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ROUND(1.268869375,4)</f>
        <v>1.2689</v>
      </c>
      <c r="D279" s="26">
        <f>F279</f>
        <v>1.2821</v>
      </c>
      <c r="E279" s="26">
        <f>F279</f>
        <v>1.2821</v>
      </c>
      <c r="F279" s="26">
        <f>ROUND(1.2821,4)</f>
        <v>1.2821</v>
      </c>
      <c r="G279" s="24"/>
      <c r="H279" s="36"/>
    </row>
    <row r="280" spans="1:8" ht="12.75" customHeight="1">
      <c r="A280" s="22">
        <v>43087</v>
      </c>
      <c r="B280" s="22"/>
      <c r="C280" s="26">
        <f>ROUND(1.268869375,4)</f>
        <v>1.2689</v>
      </c>
      <c r="D280" s="26">
        <f>F280</f>
        <v>1.2938</v>
      </c>
      <c r="E280" s="26">
        <f>F280</f>
        <v>1.2938</v>
      </c>
      <c r="F280" s="26">
        <f>ROUND(1.2938,4)</f>
        <v>1.2938</v>
      </c>
      <c r="G280" s="24"/>
      <c r="H280" s="36"/>
    </row>
    <row r="281" spans="1:8" ht="12.75" customHeight="1">
      <c r="A281" s="22">
        <v>43178</v>
      </c>
      <c r="B281" s="22"/>
      <c r="C281" s="26">
        <f>ROUND(1.268869375,4)</f>
        <v>1.2689</v>
      </c>
      <c r="D281" s="26">
        <f>F281</f>
        <v>1.3147</v>
      </c>
      <c r="E281" s="26">
        <f>F281</f>
        <v>1.3147</v>
      </c>
      <c r="F281" s="26">
        <f>ROUND(1.3147,4)</f>
        <v>1.3147</v>
      </c>
      <c r="G281" s="24"/>
      <c r="H281" s="36"/>
    </row>
    <row r="282" spans="1:8" ht="12.75" customHeight="1">
      <c r="A282" s="22">
        <v>43269</v>
      </c>
      <c r="B282" s="22"/>
      <c r="C282" s="26">
        <f>ROUND(1.268869375,4)</f>
        <v>1.2689</v>
      </c>
      <c r="D282" s="26">
        <f>F282</f>
        <v>1.3183</v>
      </c>
      <c r="E282" s="26">
        <f>F282</f>
        <v>1.3183</v>
      </c>
      <c r="F282" s="26">
        <f>ROUND(1.3183,4)</f>
        <v>1.3183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ROUND(9.82603456715743,4)</f>
        <v>9.826</v>
      </c>
      <c r="D284" s="26">
        <f>F284</f>
        <v>9.9848</v>
      </c>
      <c r="E284" s="26">
        <f>F284</f>
        <v>9.9848</v>
      </c>
      <c r="F284" s="26">
        <f>ROUND(9.9848,4)</f>
        <v>9.9848</v>
      </c>
      <c r="G284" s="24"/>
      <c r="H284" s="36"/>
    </row>
    <row r="285" spans="1:8" ht="12.75" customHeight="1">
      <c r="A285" s="22">
        <v>43087</v>
      </c>
      <c r="B285" s="22"/>
      <c r="C285" s="26">
        <f>ROUND(9.82603456715743,4)</f>
        <v>9.826</v>
      </c>
      <c r="D285" s="26">
        <f>F285</f>
        <v>10.1443</v>
      </c>
      <c r="E285" s="26">
        <f>F285</f>
        <v>10.1443</v>
      </c>
      <c r="F285" s="26">
        <f>ROUND(10.1443,4)</f>
        <v>10.1443</v>
      </c>
      <c r="G285" s="24"/>
      <c r="H285" s="36"/>
    </row>
    <row r="286" spans="1:8" ht="12.75" customHeight="1">
      <c r="A286" s="22">
        <v>43178</v>
      </c>
      <c r="B286" s="22"/>
      <c r="C286" s="26">
        <f>ROUND(9.82603456715743,4)</f>
        <v>9.826</v>
      </c>
      <c r="D286" s="26">
        <f>F286</f>
        <v>10.3017</v>
      </c>
      <c r="E286" s="26">
        <f>F286</f>
        <v>10.3017</v>
      </c>
      <c r="F286" s="26">
        <f>ROUND(10.3017,4)</f>
        <v>10.3017</v>
      </c>
      <c r="G286" s="24"/>
      <c r="H286" s="36"/>
    </row>
    <row r="287" spans="1:8" ht="12.75" customHeight="1">
      <c r="A287" s="22">
        <v>43269</v>
      </c>
      <c r="B287" s="22"/>
      <c r="C287" s="26">
        <f>ROUND(9.82603456715743,4)</f>
        <v>9.826</v>
      </c>
      <c r="D287" s="26">
        <f>F287</f>
        <v>10.4546</v>
      </c>
      <c r="E287" s="26">
        <f>F287</f>
        <v>10.4546</v>
      </c>
      <c r="F287" s="26">
        <f>ROUND(10.4546,4)</f>
        <v>10.4546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6">
        <f>ROUND(1.93852642060639,4)</f>
        <v>1.9385</v>
      </c>
      <c r="D289" s="26">
        <f>F289</f>
        <v>1.9272</v>
      </c>
      <c r="E289" s="26">
        <f>F289</f>
        <v>1.9272</v>
      </c>
      <c r="F289" s="26">
        <f>ROUND(1.9272,4)</f>
        <v>1.9272</v>
      </c>
      <c r="G289" s="24"/>
      <c r="H289" s="36"/>
    </row>
    <row r="290" spans="1:8" ht="12.75" customHeight="1">
      <c r="A290" s="22">
        <v>43087</v>
      </c>
      <c r="B290" s="22"/>
      <c r="C290" s="26">
        <f>ROUND(1.93852642060639,4)</f>
        <v>1.9385</v>
      </c>
      <c r="D290" s="26">
        <f>F290</f>
        <v>1.9434</v>
      </c>
      <c r="E290" s="26">
        <f>F290</f>
        <v>1.9434</v>
      </c>
      <c r="F290" s="26">
        <f>ROUND(1.9434,4)</f>
        <v>1.9434</v>
      </c>
      <c r="G290" s="24"/>
      <c r="H290" s="36"/>
    </row>
    <row r="291" spans="1:8" ht="12.75" customHeight="1">
      <c r="A291" s="22">
        <v>43178</v>
      </c>
      <c r="B291" s="22"/>
      <c r="C291" s="26">
        <f>ROUND(1.93852642060639,4)</f>
        <v>1.9385</v>
      </c>
      <c r="D291" s="26">
        <f>F291</f>
        <v>1.9588</v>
      </c>
      <c r="E291" s="26">
        <f>F291</f>
        <v>1.9588</v>
      </c>
      <c r="F291" s="26">
        <f>ROUND(1.9588,4)</f>
        <v>1.9588</v>
      </c>
      <c r="G291" s="24"/>
      <c r="H291" s="36"/>
    </row>
    <row r="292" spans="1:8" ht="12.75" customHeight="1">
      <c r="A292" s="22">
        <v>43269</v>
      </c>
      <c r="B292" s="22"/>
      <c r="C292" s="26">
        <f>ROUND(1.93852642060639,4)</f>
        <v>1.9385</v>
      </c>
      <c r="D292" s="26">
        <f>F292</f>
        <v>1.9735</v>
      </c>
      <c r="E292" s="26">
        <f>F292</f>
        <v>1.9735</v>
      </c>
      <c r="F292" s="26">
        <f>ROUND(1.9735,4)</f>
        <v>1.9735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ROUND(1.955121000974,4)</f>
        <v>1.9551</v>
      </c>
      <c r="D294" s="26">
        <f>F294</f>
        <v>2.0029</v>
      </c>
      <c r="E294" s="26">
        <f>F294</f>
        <v>2.0029</v>
      </c>
      <c r="F294" s="26">
        <f>ROUND(2.0029,4)</f>
        <v>2.0029</v>
      </c>
      <c r="G294" s="24"/>
      <c r="H294" s="36"/>
    </row>
    <row r="295" spans="1:8" ht="12.75" customHeight="1">
      <c r="A295" s="22">
        <v>43087</v>
      </c>
      <c r="B295" s="22"/>
      <c r="C295" s="26">
        <f>ROUND(1.955121000974,4)</f>
        <v>1.9551</v>
      </c>
      <c r="D295" s="26">
        <f>F295</f>
        <v>2.0434</v>
      </c>
      <c r="E295" s="26">
        <f>F295</f>
        <v>2.0434</v>
      </c>
      <c r="F295" s="26">
        <f>ROUND(2.0434,4)</f>
        <v>2.0434</v>
      </c>
      <c r="G295" s="24"/>
      <c r="H295" s="36"/>
    </row>
    <row r="296" spans="1:8" ht="12.75" customHeight="1">
      <c r="A296" s="22">
        <v>43178</v>
      </c>
      <c r="B296" s="22"/>
      <c r="C296" s="26">
        <f>ROUND(1.955121000974,4)</f>
        <v>1.9551</v>
      </c>
      <c r="D296" s="26">
        <f>F296</f>
        <v>2.0844</v>
      </c>
      <c r="E296" s="26">
        <f>F296</f>
        <v>2.0844</v>
      </c>
      <c r="F296" s="26">
        <f>ROUND(2.0844,4)</f>
        <v>2.0844</v>
      </c>
      <c r="G296" s="24"/>
      <c r="H296" s="36"/>
    </row>
    <row r="297" spans="1:8" ht="12.75" customHeight="1">
      <c r="A297" s="22">
        <v>43269</v>
      </c>
      <c r="B297" s="22"/>
      <c r="C297" s="26">
        <f>ROUND(1.955121000974,4)</f>
        <v>1.9551</v>
      </c>
      <c r="D297" s="26">
        <f>F297</f>
        <v>2.1204</v>
      </c>
      <c r="E297" s="26">
        <f>F297</f>
        <v>2.1204</v>
      </c>
      <c r="F297" s="26">
        <f>ROUND(2.1204,4)</f>
        <v>2.1204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6">
        <f>ROUND(14.543395875,4)</f>
        <v>14.5434</v>
      </c>
      <c r="D299" s="26">
        <f>F299</f>
        <v>14.8245</v>
      </c>
      <c r="E299" s="26">
        <f>F299</f>
        <v>14.8245</v>
      </c>
      <c r="F299" s="26">
        <f>ROUND(14.8245,4)</f>
        <v>14.8245</v>
      </c>
      <c r="G299" s="24"/>
      <c r="H299" s="36"/>
    </row>
    <row r="300" spans="1:8" ht="12.75" customHeight="1">
      <c r="A300" s="22">
        <v>43087</v>
      </c>
      <c r="B300" s="22"/>
      <c r="C300" s="26">
        <f>ROUND(14.543395875,4)</f>
        <v>14.5434</v>
      </c>
      <c r="D300" s="26">
        <f>F300</f>
        <v>15.1177</v>
      </c>
      <c r="E300" s="26">
        <f>F300</f>
        <v>15.1177</v>
      </c>
      <c r="F300" s="26">
        <f>ROUND(15.1177,4)</f>
        <v>15.1177</v>
      </c>
      <c r="G300" s="24"/>
      <c r="H300" s="36"/>
    </row>
    <row r="301" spans="1:8" ht="12.75" customHeight="1">
      <c r="A301" s="22">
        <v>43178</v>
      </c>
      <c r="B301" s="22"/>
      <c r="C301" s="26">
        <f>ROUND(14.543395875,4)</f>
        <v>14.5434</v>
      </c>
      <c r="D301" s="26">
        <f>F301</f>
        <v>15.4152</v>
      </c>
      <c r="E301" s="26">
        <f>F301</f>
        <v>15.4152</v>
      </c>
      <c r="F301" s="26">
        <f>ROUND(15.4152,4)</f>
        <v>15.4152</v>
      </c>
      <c r="G301" s="24"/>
      <c r="H301" s="36"/>
    </row>
    <row r="302" spans="1:8" ht="12.75" customHeight="1">
      <c r="A302" s="22">
        <v>43269</v>
      </c>
      <c r="B302" s="22"/>
      <c r="C302" s="26">
        <f>ROUND(14.543395875,4)</f>
        <v>14.5434</v>
      </c>
      <c r="D302" s="26">
        <f>F302</f>
        <v>15.7112</v>
      </c>
      <c r="E302" s="26">
        <f>F302</f>
        <v>15.7112</v>
      </c>
      <c r="F302" s="26">
        <f>ROUND(15.7112,4)</f>
        <v>15.7112</v>
      </c>
      <c r="G302" s="24"/>
      <c r="H302" s="36"/>
    </row>
    <row r="303" spans="1:8" ht="12.75" customHeight="1">
      <c r="A303" s="22">
        <v>43360</v>
      </c>
      <c r="B303" s="22"/>
      <c r="C303" s="26">
        <f>ROUND(14.543395875,4)</f>
        <v>14.5434</v>
      </c>
      <c r="D303" s="26">
        <f>F303</f>
        <v>15.9773</v>
      </c>
      <c r="E303" s="26">
        <f>F303</f>
        <v>15.9773</v>
      </c>
      <c r="F303" s="26">
        <f>ROUND(15.9773,4)</f>
        <v>15.9773</v>
      </c>
      <c r="G303" s="24"/>
      <c r="H303" s="36"/>
    </row>
    <row r="304" spans="1:8" ht="12.75" customHeight="1">
      <c r="A304" s="22">
        <v>43448</v>
      </c>
      <c r="B304" s="22"/>
      <c r="C304" s="26">
        <f>ROUND(14.543395875,4)</f>
        <v>14.5434</v>
      </c>
      <c r="D304" s="26">
        <f>F304</f>
        <v>16.3126</v>
      </c>
      <c r="E304" s="26">
        <f>F304</f>
        <v>16.3126</v>
      </c>
      <c r="F304" s="26">
        <f>ROUND(16.3126,4)</f>
        <v>16.3126</v>
      </c>
      <c r="G304" s="24"/>
      <c r="H304" s="36"/>
    </row>
    <row r="305" spans="1:8" ht="12.75" customHeight="1">
      <c r="A305" s="22">
        <v>43542</v>
      </c>
      <c r="B305" s="22"/>
      <c r="C305" s="26">
        <f>ROUND(14.543395875,4)</f>
        <v>14.5434</v>
      </c>
      <c r="D305" s="26">
        <f>F305</f>
        <v>16.6818</v>
      </c>
      <c r="E305" s="26">
        <f>F305</f>
        <v>16.6818</v>
      </c>
      <c r="F305" s="26">
        <f>ROUND(16.6818,4)</f>
        <v>16.6818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ROUND(13.3896043922213,4)</f>
        <v>13.3896</v>
      </c>
      <c r="D307" s="26">
        <f>F307</f>
        <v>13.6622</v>
      </c>
      <c r="E307" s="26">
        <f>F307</f>
        <v>13.6622</v>
      </c>
      <c r="F307" s="26">
        <f>ROUND(13.6622,4)</f>
        <v>13.6622</v>
      </c>
      <c r="G307" s="24"/>
      <c r="H307" s="36"/>
    </row>
    <row r="308" spans="1:8" ht="12.75" customHeight="1">
      <c r="A308" s="22">
        <v>43087</v>
      </c>
      <c r="B308" s="22"/>
      <c r="C308" s="26">
        <f>ROUND(13.3896043922213,4)</f>
        <v>13.3896</v>
      </c>
      <c r="D308" s="26">
        <f>F308</f>
        <v>13.9486</v>
      </c>
      <c r="E308" s="26">
        <f>F308</f>
        <v>13.9486</v>
      </c>
      <c r="F308" s="26">
        <f>ROUND(13.9486,4)</f>
        <v>13.9486</v>
      </c>
      <c r="G308" s="24"/>
      <c r="H308" s="36"/>
    </row>
    <row r="309" spans="1:8" ht="12.75" customHeight="1">
      <c r="A309" s="22">
        <v>43178</v>
      </c>
      <c r="B309" s="22"/>
      <c r="C309" s="26">
        <f>ROUND(13.3896043922213,4)</f>
        <v>13.3896</v>
      </c>
      <c r="D309" s="26">
        <f>F309</f>
        <v>14.2419</v>
      </c>
      <c r="E309" s="26">
        <f>F309</f>
        <v>14.2419</v>
      </c>
      <c r="F309" s="26">
        <f>ROUND(14.2419,4)</f>
        <v>14.2419</v>
      </c>
      <c r="G309" s="24"/>
      <c r="H309" s="36"/>
    </row>
    <row r="310" spans="1:8" ht="12.75" customHeight="1">
      <c r="A310" s="22">
        <v>43269</v>
      </c>
      <c r="B310" s="22"/>
      <c r="C310" s="26">
        <f>ROUND(13.3896043922213,4)</f>
        <v>13.3896</v>
      </c>
      <c r="D310" s="26">
        <f>F310</f>
        <v>14.5316</v>
      </c>
      <c r="E310" s="26">
        <f>F310</f>
        <v>14.5316</v>
      </c>
      <c r="F310" s="26">
        <f>ROUND(14.5316,4)</f>
        <v>14.5316</v>
      </c>
      <c r="G310" s="24"/>
      <c r="H310" s="36"/>
    </row>
    <row r="311" spans="1:8" ht="12.75" customHeight="1">
      <c r="A311" s="22">
        <v>43360</v>
      </c>
      <c r="B311" s="22"/>
      <c r="C311" s="26">
        <f>ROUND(13.3896043922213,4)</f>
        <v>13.3896</v>
      </c>
      <c r="D311" s="26">
        <f>F311</f>
        <v>14.7861</v>
      </c>
      <c r="E311" s="26">
        <f>F311</f>
        <v>14.7861</v>
      </c>
      <c r="F311" s="26">
        <f>ROUND(14.7861,4)</f>
        <v>14.7861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6">
        <f>ROUND(16.526615875,4)</f>
        <v>16.5266</v>
      </c>
      <c r="D313" s="26">
        <f>F313</f>
        <v>16.8138</v>
      </c>
      <c r="E313" s="26">
        <f>F313</f>
        <v>16.8138</v>
      </c>
      <c r="F313" s="26">
        <f>ROUND(16.8138,4)</f>
        <v>16.8138</v>
      </c>
      <c r="G313" s="24"/>
      <c r="H313" s="36"/>
    </row>
    <row r="314" spans="1:8" ht="12.75" customHeight="1">
      <c r="A314" s="22">
        <v>43087</v>
      </c>
      <c r="B314" s="22"/>
      <c r="C314" s="26">
        <f>ROUND(16.526615875,4)</f>
        <v>16.5266</v>
      </c>
      <c r="D314" s="26">
        <f>F314</f>
        <v>17.1076</v>
      </c>
      <c r="E314" s="26">
        <f>F314</f>
        <v>17.1076</v>
      </c>
      <c r="F314" s="26">
        <f>ROUND(17.1076,4)</f>
        <v>17.1076</v>
      </c>
      <c r="G314" s="24"/>
      <c r="H314" s="36"/>
    </row>
    <row r="315" spans="1:8" ht="12.75" customHeight="1">
      <c r="A315" s="22">
        <v>43178</v>
      </c>
      <c r="B315" s="22"/>
      <c r="C315" s="26">
        <f>ROUND(16.526615875,4)</f>
        <v>16.5266</v>
      </c>
      <c r="D315" s="26">
        <f>F315</f>
        <v>17.4014</v>
      </c>
      <c r="E315" s="26">
        <f>F315</f>
        <v>17.4014</v>
      </c>
      <c r="F315" s="26">
        <f>ROUND(17.4014,4)</f>
        <v>17.4014</v>
      </c>
      <c r="G315" s="24"/>
      <c r="H315" s="36"/>
    </row>
    <row r="316" spans="1:8" ht="12.75" customHeight="1">
      <c r="A316" s="22">
        <v>43269</v>
      </c>
      <c r="B316" s="22"/>
      <c r="C316" s="26">
        <f>ROUND(16.526615875,4)</f>
        <v>16.5266</v>
      </c>
      <c r="D316" s="26">
        <f>F316</f>
        <v>17.692</v>
      </c>
      <c r="E316" s="26">
        <f>F316</f>
        <v>17.692</v>
      </c>
      <c r="F316" s="26">
        <f>ROUND(17.692,4)</f>
        <v>17.692</v>
      </c>
      <c r="G316" s="24"/>
      <c r="H316" s="36"/>
    </row>
    <row r="317" spans="1:8" ht="12.75" customHeight="1">
      <c r="A317" s="22">
        <v>43360</v>
      </c>
      <c r="B317" s="22"/>
      <c r="C317" s="26">
        <f>ROUND(16.526615875,4)</f>
        <v>16.5266</v>
      </c>
      <c r="D317" s="26">
        <f>F317</f>
        <v>17.993</v>
      </c>
      <c r="E317" s="26">
        <f>F317</f>
        <v>17.993</v>
      </c>
      <c r="F317" s="26">
        <f>ROUND(17.993,4)</f>
        <v>17.993</v>
      </c>
      <c r="G317" s="24"/>
      <c r="H317" s="36"/>
    </row>
    <row r="318" spans="1:8" ht="12.75" customHeight="1">
      <c r="A318" s="22">
        <v>43448</v>
      </c>
      <c r="B318" s="22"/>
      <c r="C318" s="26">
        <f>ROUND(16.526615875,4)</f>
        <v>16.5266</v>
      </c>
      <c r="D318" s="26">
        <f>F318</f>
        <v>18.2862</v>
      </c>
      <c r="E318" s="26">
        <f>F318</f>
        <v>18.2862</v>
      </c>
      <c r="F318" s="26">
        <f>ROUND(18.2862,4)</f>
        <v>18.2862</v>
      </c>
      <c r="G318" s="24"/>
      <c r="H318" s="36"/>
    </row>
    <row r="319" spans="1:8" ht="12.75" customHeight="1">
      <c r="A319" s="22">
        <v>43542</v>
      </c>
      <c r="B319" s="22"/>
      <c r="C319" s="26">
        <f>ROUND(16.526615875,4)</f>
        <v>16.5266</v>
      </c>
      <c r="D319" s="26">
        <f>F319</f>
        <v>18.3442</v>
      </c>
      <c r="E319" s="26">
        <f>F319</f>
        <v>18.3442</v>
      </c>
      <c r="F319" s="26">
        <f>ROUND(18.3442,4)</f>
        <v>18.3442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6">
        <f>ROUND(1.67256342216924,4)</f>
        <v>1.6726</v>
      </c>
      <c r="D321" s="26">
        <f>F321</f>
        <v>1.7008</v>
      </c>
      <c r="E321" s="26">
        <f>F321</f>
        <v>1.7008</v>
      </c>
      <c r="F321" s="26">
        <f>ROUND(1.7008,4)</f>
        <v>1.7008</v>
      </c>
      <c r="G321" s="24"/>
      <c r="H321" s="36"/>
    </row>
    <row r="322" spans="1:8" ht="12.75" customHeight="1">
      <c r="A322" s="22">
        <v>43087</v>
      </c>
      <c r="B322" s="22"/>
      <c r="C322" s="26">
        <f>ROUND(1.67256342216924,4)</f>
        <v>1.6726</v>
      </c>
      <c r="D322" s="26">
        <f>F322</f>
        <v>1.7288</v>
      </c>
      <c r="E322" s="26">
        <f>F322</f>
        <v>1.7288</v>
      </c>
      <c r="F322" s="26">
        <f>ROUND(1.7288,4)</f>
        <v>1.7288</v>
      </c>
      <c r="G322" s="24"/>
      <c r="H322" s="36"/>
    </row>
    <row r="323" spans="1:8" ht="12.75" customHeight="1">
      <c r="A323" s="22">
        <v>43178</v>
      </c>
      <c r="B323" s="22"/>
      <c r="C323" s="26">
        <f>ROUND(1.67256342216924,4)</f>
        <v>1.6726</v>
      </c>
      <c r="D323" s="26">
        <f>F323</f>
        <v>1.7556</v>
      </c>
      <c r="E323" s="26">
        <f>F323</f>
        <v>1.7556</v>
      </c>
      <c r="F323" s="26">
        <f>ROUND(1.7556,4)</f>
        <v>1.7556</v>
      </c>
      <c r="G323" s="24"/>
      <c r="H323" s="36"/>
    </row>
    <row r="324" spans="1:8" ht="12.75" customHeight="1">
      <c r="A324" s="22">
        <v>43269</v>
      </c>
      <c r="B324" s="22"/>
      <c r="C324" s="26">
        <f>ROUND(1.67256342216924,4)</f>
        <v>1.6726</v>
      </c>
      <c r="D324" s="26">
        <f>F324</f>
        <v>1.7812</v>
      </c>
      <c r="E324" s="26">
        <f>F324</f>
        <v>1.7812</v>
      </c>
      <c r="F324" s="26">
        <f>ROUND(1.7812,4)</f>
        <v>1.7812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ROUND(0.116926179007505,6)</f>
        <v>0.116926</v>
      </c>
      <c r="D326" s="28">
        <f>F326</f>
        <v>0.119083</v>
      </c>
      <c r="E326" s="28">
        <f>F326</f>
        <v>0.119083</v>
      </c>
      <c r="F326" s="28">
        <f>ROUND(0.119083,6)</f>
        <v>0.119083</v>
      </c>
      <c r="G326" s="24"/>
      <c r="H326" s="36"/>
    </row>
    <row r="327" spans="1:8" ht="12.75" customHeight="1">
      <c r="A327" s="22">
        <v>43087</v>
      </c>
      <c r="B327" s="22"/>
      <c r="C327" s="28">
        <f>ROUND(0.116926179007505,6)</f>
        <v>0.116926</v>
      </c>
      <c r="D327" s="28">
        <f>F327</f>
        <v>0.121348</v>
      </c>
      <c r="E327" s="28">
        <f>F327</f>
        <v>0.121348</v>
      </c>
      <c r="F327" s="28">
        <f>ROUND(0.121348,6)</f>
        <v>0.121348</v>
      </c>
      <c r="G327" s="24"/>
      <c r="H327" s="36"/>
    </row>
    <row r="328" spans="1:8" ht="12.75" customHeight="1">
      <c r="A328" s="22">
        <v>43178</v>
      </c>
      <c r="B328" s="22"/>
      <c r="C328" s="28">
        <f>ROUND(0.116926179007505,6)</f>
        <v>0.116926</v>
      </c>
      <c r="D328" s="28">
        <f>F328</f>
        <v>0.123675</v>
      </c>
      <c r="E328" s="28">
        <f>F328</f>
        <v>0.123675</v>
      </c>
      <c r="F328" s="28">
        <f>ROUND(0.123675,6)</f>
        <v>0.123675</v>
      </c>
      <c r="G328" s="24"/>
      <c r="H328" s="36"/>
    </row>
    <row r="329" spans="1:8" ht="12.75" customHeight="1">
      <c r="A329" s="22">
        <v>43269</v>
      </c>
      <c r="B329" s="22"/>
      <c r="C329" s="28">
        <f>ROUND(0.116926179007505,6)</f>
        <v>0.116926</v>
      </c>
      <c r="D329" s="28">
        <f>F329</f>
        <v>0.126001</v>
      </c>
      <c r="E329" s="28">
        <f>F329</f>
        <v>0.126001</v>
      </c>
      <c r="F329" s="28">
        <f>ROUND(0.126001,6)</f>
        <v>0.126001</v>
      </c>
      <c r="G329" s="24"/>
      <c r="H329" s="36"/>
    </row>
    <row r="330" spans="1:8" ht="12.75" customHeight="1">
      <c r="A330" s="22">
        <v>43360</v>
      </c>
      <c r="B330" s="22"/>
      <c r="C330" s="28">
        <f>ROUND(0.116926179007505,6)</f>
        <v>0.116926</v>
      </c>
      <c r="D330" s="28">
        <f>F330</f>
        <v>0.128406</v>
      </c>
      <c r="E330" s="28">
        <f>F330</f>
        <v>0.128406</v>
      </c>
      <c r="F330" s="28">
        <f>ROUND(0.128406,6)</f>
        <v>0.128406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ROUND(0.125910735826297,4)</f>
        <v>0.1259</v>
      </c>
      <c r="D332" s="26">
        <f>F332</f>
        <v>0.1256</v>
      </c>
      <c r="E332" s="26">
        <f>F332</f>
        <v>0.1256</v>
      </c>
      <c r="F332" s="26">
        <f>ROUND(0.1256,4)</f>
        <v>0.1256</v>
      </c>
      <c r="G332" s="24"/>
      <c r="H332" s="36"/>
    </row>
    <row r="333" spans="1:8" ht="12.75" customHeight="1">
      <c r="A333" s="22">
        <v>43087</v>
      </c>
      <c r="B333" s="22"/>
      <c r="C333" s="26">
        <f>ROUND(0.125910735826297,4)</f>
        <v>0.1259</v>
      </c>
      <c r="D333" s="26">
        <f>F333</f>
        <v>0.1252</v>
      </c>
      <c r="E333" s="26">
        <f>F333</f>
        <v>0.1252</v>
      </c>
      <c r="F333" s="26">
        <f>ROUND(0.1252,4)</f>
        <v>0.1252</v>
      </c>
      <c r="G333" s="24"/>
      <c r="H333" s="36"/>
    </row>
    <row r="334" spans="1:8" ht="12.75" customHeight="1">
      <c r="A334" s="22">
        <v>43178</v>
      </c>
      <c r="B334" s="22"/>
      <c r="C334" s="26">
        <f>ROUND(0.125910735826297,4)</f>
        <v>0.1259</v>
      </c>
      <c r="D334" s="26">
        <f>F334</f>
        <v>0.1245</v>
      </c>
      <c r="E334" s="26">
        <f>F334</f>
        <v>0.1245</v>
      </c>
      <c r="F334" s="26">
        <f>ROUND(0.1245,4)</f>
        <v>0.1245</v>
      </c>
      <c r="G334" s="24"/>
      <c r="H334" s="36"/>
    </row>
    <row r="335" spans="1:8" ht="12.75" customHeight="1">
      <c r="A335" s="22">
        <v>43269</v>
      </c>
      <c r="B335" s="22"/>
      <c r="C335" s="26">
        <f>ROUND(0.125910735826297,4)</f>
        <v>0.1259</v>
      </c>
      <c r="D335" s="26">
        <f>F335</f>
        <v>0.1225</v>
      </c>
      <c r="E335" s="26">
        <f>F335</f>
        <v>0.1225</v>
      </c>
      <c r="F335" s="26">
        <f>ROUND(0.1225,4)</f>
        <v>0.1225</v>
      </c>
      <c r="G335" s="24"/>
      <c r="H335" s="36"/>
    </row>
    <row r="336" spans="1:8" ht="12.75" customHeight="1">
      <c r="A336" s="22">
        <v>43360</v>
      </c>
      <c r="B336" s="22"/>
      <c r="C336" s="26">
        <f>ROUND(0.125910735826297,4)</f>
        <v>0.1259</v>
      </c>
      <c r="D336" s="26">
        <f>F336</f>
        <v>0.1206</v>
      </c>
      <c r="E336" s="26">
        <f>F336</f>
        <v>0.1206</v>
      </c>
      <c r="F336" s="26">
        <f>ROUND(0.1206,4)</f>
        <v>0.1206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ROUND(1.52942210760755,4)</f>
        <v>1.5294</v>
      </c>
      <c r="D338" s="26">
        <f>F338</f>
        <v>1.5565</v>
      </c>
      <c r="E338" s="26">
        <f>F338</f>
        <v>1.5565</v>
      </c>
      <c r="F338" s="26">
        <f>ROUND(1.5565,4)</f>
        <v>1.5565</v>
      </c>
      <c r="G338" s="24"/>
      <c r="H338" s="36"/>
    </row>
    <row r="339" spans="1:8" ht="12.75" customHeight="1">
      <c r="A339" s="22">
        <v>43087</v>
      </c>
      <c r="B339" s="22"/>
      <c r="C339" s="26">
        <f>ROUND(1.52942210760755,4)</f>
        <v>1.5294</v>
      </c>
      <c r="D339" s="26">
        <f>F339</f>
        <v>1.5822</v>
      </c>
      <c r="E339" s="26">
        <f>F339</f>
        <v>1.5822</v>
      </c>
      <c r="F339" s="26">
        <f>ROUND(1.5822,4)</f>
        <v>1.5822</v>
      </c>
      <c r="G339" s="24"/>
      <c r="H339" s="36"/>
    </row>
    <row r="340" spans="1:8" ht="12.75" customHeight="1">
      <c r="A340" s="22">
        <v>43178</v>
      </c>
      <c r="B340" s="22"/>
      <c r="C340" s="26">
        <f>ROUND(1.52942210760755,4)</f>
        <v>1.5294</v>
      </c>
      <c r="D340" s="26">
        <f>F340</f>
        <v>1.608</v>
      </c>
      <c r="E340" s="26">
        <f>F340</f>
        <v>1.608</v>
      </c>
      <c r="F340" s="26">
        <f>ROUND(1.608,4)</f>
        <v>1.608</v>
      </c>
      <c r="G340" s="24"/>
      <c r="H340" s="36"/>
    </row>
    <row r="341" spans="1:8" ht="12.75" customHeight="1">
      <c r="A341" s="22">
        <v>43269</v>
      </c>
      <c r="B341" s="22"/>
      <c r="C341" s="26">
        <f>ROUND(1.52942210760755,4)</f>
        <v>1.5294</v>
      </c>
      <c r="D341" s="26">
        <f>F341</f>
        <v>1.6321</v>
      </c>
      <c r="E341" s="26">
        <f>F341</f>
        <v>1.6321</v>
      </c>
      <c r="F341" s="26">
        <f>ROUND(1.6321,4)</f>
        <v>1.6321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ROUND(9.432690125,4)</f>
        <v>9.4327</v>
      </c>
      <c r="D345" s="26">
        <f>F345</f>
        <v>9.5546</v>
      </c>
      <c r="E345" s="26">
        <f>F345</f>
        <v>9.5546</v>
      </c>
      <c r="F345" s="26">
        <f>ROUND(9.5546,4)</f>
        <v>9.5546</v>
      </c>
      <c r="G345" s="24"/>
      <c r="H345" s="36"/>
    </row>
    <row r="346" spans="1:8" ht="12.75" customHeight="1">
      <c r="A346" s="22">
        <v>43087</v>
      </c>
      <c r="B346" s="22"/>
      <c r="C346" s="26">
        <f>ROUND(9.432690125,4)</f>
        <v>9.4327</v>
      </c>
      <c r="D346" s="26">
        <f>F346</f>
        <v>9.6785</v>
      </c>
      <c r="E346" s="26">
        <f>F346</f>
        <v>9.6785</v>
      </c>
      <c r="F346" s="26">
        <f>ROUND(9.6785,4)</f>
        <v>9.6785</v>
      </c>
      <c r="G346" s="24"/>
      <c r="H346" s="36"/>
    </row>
    <row r="347" spans="1:8" ht="12.75" customHeight="1">
      <c r="A347" s="22">
        <v>43178</v>
      </c>
      <c r="B347" s="22"/>
      <c r="C347" s="26">
        <f>ROUND(9.432690125,4)</f>
        <v>9.4327</v>
      </c>
      <c r="D347" s="26">
        <f>F347</f>
        <v>9.8007</v>
      </c>
      <c r="E347" s="26">
        <f>F347</f>
        <v>9.8007</v>
      </c>
      <c r="F347" s="26">
        <f>ROUND(9.8007,4)</f>
        <v>9.8007</v>
      </c>
      <c r="G347" s="24"/>
      <c r="H347" s="36"/>
    </row>
    <row r="348" spans="1:8" ht="12.75" customHeight="1">
      <c r="A348" s="22">
        <v>43269</v>
      </c>
      <c r="B348" s="22"/>
      <c r="C348" s="26">
        <f>ROUND(9.432690125,4)</f>
        <v>9.4327</v>
      </c>
      <c r="D348" s="26">
        <f>F348</f>
        <v>9.9187</v>
      </c>
      <c r="E348" s="26">
        <f>F348</f>
        <v>9.9187</v>
      </c>
      <c r="F348" s="26">
        <f>ROUND(9.9187,4)</f>
        <v>9.9187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6">
        <f>ROUND(9.38162861765234,4)</f>
        <v>9.3816</v>
      </c>
      <c r="D350" s="26">
        <f>F350</f>
        <v>9.5326</v>
      </c>
      <c r="E350" s="26">
        <f>F350</f>
        <v>9.5326</v>
      </c>
      <c r="F350" s="26">
        <f>ROUND(9.5326,4)</f>
        <v>9.5326</v>
      </c>
      <c r="G350" s="24"/>
      <c r="H350" s="36"/>
    </row>
    <row r="351" spans="1:8" ht="12.75" customHeight="1">
      <c r="A351" s="22">
        <v>43087</v>
      </c>
      <c r="B351" s="22"/>
      <c r="C351" s="26">
        <f>ROUND(9.38162861765234,4)</f>
        <v>9.3816</v>
      </c>
      <c r="D351" s="26">
        <f>F351</f>
        <v>9.6855</v>
      </c>
      <c r="E351" s="26">
        <f>F351</f>
        <v>9.6855</v>
      </c>
      <c r="F351" s="26">
        <f>ROUND(9.6855,4)</f>
        <v>9.6855</v>
      </c>
      <c r="G351" s="24"/>
      <c r="H351" s="36"/>
    </row>
    <row r="352" spans="1:8" ht="12.75" customHeight="1">
      <c r="A352" s="22">
        <v>43178</v>
      </c>
      <c r="B352" s="22"/>
      <c r="C352" s="26">
        <f>ROUND(9.38162861765234,4)</f>
        <v>9.3816</v>
      </c>
      <c r="D352" s="26">
        <f>F352</f>
        <v>9.8364</v>
      </c>
      <c r="E352" s="26">
        <f>F352</f>
        <v>9.8364</v>
      </c>
      <c r="F352" s="26">
        <f>ROUND(9.8364,4)</f>
        <v>9.8364</v>
      </c>
      <c r="G352" s="24"/>
      <c r="H352" s="36"/>
    </row>
    <row r="353" spans="1:8" ht="12.75" customHeight="1">
      <c r="A353" s="22">
        <v>43269</v>
      </c>
      <c r="B353" s="22"/>
      <c r="C353" s="26">
        <f>ROUND(9.38162861765234,4)</f>
        <v>9.3816</v>
      </c>
      <c r="D353" s="26">
        <f>F353</f>
        <v>9.9834</v>
      </c>
      <c r="E353" s="26">
        <f>F353</f>
        <v>9.9834</v>
      </c>
      <c r="F353" s="26">
        <f>ROUND(9.9834,4)</f>
        <v>9.9834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ROUND(3.69827097505669,4)</f>
        <v>3.6983</v>
      </c>
      <c r="D355" s="26">
        <f>F355</f>
        <v>3.6642</v>
      </c>
      <c r="E355" s="26">
        <f>F355</f>
        <v>3.6642</v>
      </c>
      <c r="F355" s="26">
        <f>ROUND(3.6642,4)</f>
        <v>3.6642</v>
      </c>
      <c r="G355" s="24"/>
      <c r="H355" s="36"/>
    </row>
    <row r="356" spans="1:8" ht="12.75" customHeight="1">
      <c r="A356" s="22">
        <v>43087</v>
      </c>
      <c r="B356" s="22"/>
      <c r="C356" s="26">
        <f>ROUND(3.69827097505669,4)</f>
        <v>3.6983</v>
      </c>
      <c r="D356" s="26">
        <f>F356</f>
        <v>3.6299</v>
      </c>
      <c r="E356" s="26">
        <f>F356</f>
        <v>3.6299</v>
      </c>
      <c r="F356" s="26">
        <f>ROUND(3.6299,4)</f>
        <v>3.6299</v>
      </c>
      <c r="G356" s="24"/>
      <c r="H356" s="36"/>
    </row>
    <row r="357" spans="1:8" ht="12.75" customHeight="1">
      <c r="A357" s="22">
        <v>43178</v>
      </c>
      <c r="B357" s="22"/>
      <c r="C357" s="26">
        <f>ROUND(3.69827097505669,4)</f>
        <v>3.6983</v>
      </c>
      <c r="D357" s="26">
        <f>F357</f>
        <v>3.5953</v>
      </c>
      <c r="E357" s="26">
        <f>F357</f>
        <v>3.5953</v>
      </c>
      <c r="F357" s="26">
        <f>ROUND(3.5953,4)</f>
        <v>3.5953</v>
      </c>
      <c r="G357" s="24"/>
      <c r="H357" s="36"/>
    </row>
    <row r="358" spans="1:8" ht="12.75" customHeight="1">
      <c r="A358" s="22">
        <v>43269</v>
      </c>
      <c r="B358" s="22"/>
      <c r="C358" s="26">
        <f>ROUND(3.69827097505669,4)</f>
        <v>3.6983</v>
      </c>
      <c r="D358" s="26">
        <f>F358</f>
        <v>3.5662</v>
      </c>
      <c r="E358" s="26">
        <f>F358</f>
        <v>3.5662</v>
      </c>
      <c r="F358" s="26">
        <f>ROUND(3.5662,4)</f>
        <v>3.5662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ROUND(13.0475,4)</f>
        <v>13.0475</v>
      </c>
      <c r="D360" s="26">
        <f>F360</f>
        <v>13.2381</v>
      </c>
      <c r="E360" s="26">
        <f>F360</f>
        <v>13.2381</v>
      </c>
      <c r="F360" s="26">
        <f>ROUND(13.2381,4)</f>
        <v>13.2381</v>
      </c>
      <c r="G360" s="24"/>
      <c r="H360" s="36"/>
    </row>
    <row r="361" spans="1:8" ht="12.75" customHeight="1">
      <c r="A361" s="22">
        <v>43087</v>
      </c>
      <c r="B361" s="22"/>
      <c r="C361" s="26">
        <f>ROUND(13.0475,4)</f>
        <v>13.0475</v>
      </c>
      <c r="D361" s="26">
        <f>F361</f>
        <v>13.4329</v>
      </c>
      <c r="E361" s="26">
        <f>F361</f>
        <v>13.4329</v>
      </c>
      <c r="F361" s="26">
        <f>ROUND(13.4329,4)</f>
        <v>13.4329</v>
      </c>
      <c r="G361" s="24"/>
      <c r="H361" s="36"/>
    </row>
    <row r="362" spans="1:8" ht="12.75" customHeight="1">
      <c r="A362" s="22">
        <v>43178</v>
      </c>
      <c r="B362" s="22"/>
      <c r="C362" s="26">
        <f>ROUND(13.0475,4)</f>
        <v>13.0475</v>
      </c>
      <c r="D362" s="26">
        <f>F362</f>
        <v>13.625</v>
      </c>
      <c r="E362" s="26">
        <f>F362</f>
        <v>13.625</v>
      </c>
      <c r="F362" s="26">
        <f>ROUND(13.625,4)</f>
        <v>13.625</v>
      </c>
      <c r="G362" s="24"/>
      <c r="H362" s="36"/>
    </row>
    <row r="363" spans="1:8" ht="12.75" customHeight="1">
      <c r="A363" s="22">
        <v>43269</v>
      </c>
      <c r="B363" s="22"/>
      <c r="C363" s="26">
        <f>ROUND(13.0475,4)</f>
        <v>13.0475</v>
      </c>
      <c r="D363" s="26">
        <f>F363</f>
        <v>13.8135</v>
      </c>
      <c r="E363" s="26">
        <f>F363</f>
        <v>13.8135</v>
      </c>
      <c r="F363" s="26">
        <f>ROUND(13.8135,4)</f>
        <v>13.8135</v>
      </c>
      <c r="G363" s="24"/>
      <c r="H363" s="36"/>
    </row>
    <row r="364" spans="1:8" ht="12.75" customHeight="1">
      <c r="A364" s="22">
        <v>43360</v>
      </c>
      <c r="B364" s="22"/>
      <c r="C364" s="26">
        <f>ROUND(13.0475,4)</f>
        <v>13.0475</v>
      </c>
      <c r="D364" s="26">
        <f>F364</f>
        <v>14.0071</v>
      </c>
      <c r="E364" s="26">
        <f>F364</f>
        <v>14.0071</v>
      </c>
      <c r="F364" s="26">
        <f>ROUND(14.0071,4)</f>
        <v>14.0071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ROUND(13.0475,4)</f>
        <v>13.0475</v>
      </c>
      <c r="D366" s="26">
        <f>F366</f>
        <v>13.2381</v>
      </c>
      <c r="E366" s="26">
        <f>F366</f>
        <v>13.2381</v>
      </c>
      <c r="F366" s="26">
        <f>ROUND(13.2381,4)</f>
        <v>13.2381</v>
      </c>
      <c r="G366" s="24"/>
      <c r="H366" s="36"/>
    </row>
    <row r="367" spans="1:8" ht="12.75" customHeight="1">
      <c r="A367" s="22">
        <v>43087</v>
      </c>
      <c r="B367" s="22"/>
      <c r="C367" s="26">
        <f>ROUND(13.0475,4)</f>
        <v>13.0475</v>
      </c>
      <c r="D367" s="26">
        <f>F367</f>
        <v>13.4329</v>
      </c>
      <c r="E367" s="26">
        <f>F367</f>
        <v>13.4329</v>
      </c>
      <c r="F367" s="26">
        <f>ROUND(13.4329,4)</f>
        <v>13.4329</v>
      </c>
      <c r="G367" s="24"/>
      <c r="H367" s="36"/>
    </row>
    <row r="368" spans="1:8" ht="12.75" customHeight="1">
      <c r="A368" s="22">
        <v>43175</v>
      </c>
      <c r="B368" s="22"/>
      <c r="C368" s="26">
        <f>ROUND(13.0475,4)</f>
        <v>13.0475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ROUND(13.0475,4)</f>
        <v>13.0475</v>
      </c>
      <c r="D369" s="26">
        <f>F369</f>
        <v>13.625</v>
      </c>
      <c r="E369" s="26">
        <f>F369</f>
        <v>13.625</v>
      </c>
      <c r="F369" s="26">
        <f>ROUND(13.625,4)</f>
        <v>13.625</v>
      </c>
      <c r="G369" s="24"/>
      <c r="H369" s="36"/>
    </row>
    <row r="370" spans="1:8" ht="12.75" customHeight="1">
      <c r="A370" s="22">
        <v>43269</v>
      </c>
      <c r="B370" s="22"/>
      <c r="C370" s="26">
        <f>ROUND(13.0475,4)</f>
        <v>13.0475</v>
      </c>
      <c r="D370" s="26">
        <f>F370</f>
        <v>13.8135</v>
      </c>
      <c r="E370" s="26">
        <f>F370</f>
        <v>13.8135</v>
      </c>
      <c r="F370" s="26">
        <f>ROUND(13.8135,4)</f>
        <v>13.8135</v>
      </c>
      <c r="G370" s="24"/>
      <c r="H370" s="36"/>
    </row>
    <row r="371" spans="1:8" ht="12.75" customHeight="1">
      <c r="A371" s="22">
        <v>43360</v>
      </c>
      <c r="B371" s="22"/>
      <c r="C371" s="26">
        <f>ROUND(13.0475,4)</f>
        <v>13.0475</v>
      </c>
      <c r="D371" s="26">
        <f>F371</f>
        <v>14.0071</v>
      </c>
      <c r="E371" s="26">
        <f>F371</f>
        <v>14.0071</v>
      </c>
      <c r="F371" s="26">
        <f>ROUND(14.0071,4)</f>
        <v>14.0071</v>
      </c>
      <c r="G371" s="24"/>
      <c r="H371" s="36"/>
    </row>
    <row r="372" spans="1:8" ht="12.75" customHeight="1">
      <c r="A372" s="22">
        <v>43448</v>
      </c>
      <c r="B372" s="22"/>
      <c r="C372" s="26">
        <f>ROUND(13.0475,4)</f>
        <v>13.0475</v>
      </c>
      <c r="D372" s="26">
        <f>F372</f>
        <v>14.1947</v>
      </c>
      <c r="E372" s="26">
        <f>F372</f>
        <v>14.1947</v>
      </c>
      <c r="F372" s="26">
        <f>ROUND(14.1947,4)</f>
        <v>14.1947</v>
      </c>
      <c r="G372" s="24"/>
      <c r="H372" s="36"/>
    </row>
    <row r="373" spans="1:8" ht="12.75" customHeight="1">
      <c r="A373" s="22">
        <v>43542</v>
      </c>
      <c r="B373" s="22"/>
      <c r="C373" s="26">
        <f>ROUND(13.0475,4)</f>
        <v>13.0475</v>
      </c>
      <c r="D373" s="26">
        <f>F373</f>
        <v>14.3951</v>
      </c>
      <c r="E373" s="26">
        <f>F373</f>
        <v>14.3951</v>
      </c>
      <c r="F373" s="26">
        <f>ROUND(14.3951,4)</f>
        <v>14.3951</v>
      </c>
      <c r="G373" s="24"/>
      <c r="H373" s="36"/>
    </row>
    <row r="374" spans="1:8" ht="12.75" customHeight="1">
      <c r="A374" s="22">
        <v>43630</v>
      </c>
      <c r="B374" s="22"/>
      <c r="C374" s="26">
        <f>ROUND(13.0475,4)</f>
        <v>13.0475</v>
      </c>
      <c r="D374" s="26">
        <f>F374</f>
        <v>14.5827</v>
      </c>
      <c r="E374" s="26">
        <f>F374</f>
        <v>14.5827</v>
      </c>
      <c r="F374" s="26">
        <f>ROUND(14.5827,4)</f>
        <v>14.5827</v>
      </c>
      <c r="G374" s="24"/>
      <c r="H374" s="36"/>
    </row>
    <row r="375" spans="1:8" ht="12.75" customHeight="1">
      <c r="A375" s="22">
        <v>43724</v>
      </c>
      <c r="B375" s="22"/>
      <c r="C375" s="26">
        <f>ROUND(13.0475,4)</f>
        <v>13.0475</v>
      </c>
      <c r="D375" s="26">
        <f>F375</f>
        <v>14.7993</v>
      </c>
      <c r="E375" s="26">
        <f>F375</f>
        <v>14.7993</v>
      </c>
      <c r="F375" s="26">
        <f>ROUND(14.7993,4)</f>
        <v>14.7993</v>
      </c>
      <c r="G375" s="24"/>
      <c r="H375" s="36"/>
    </row>
    <row r="376" spans="1:8" ht="12.75" customHeight="1">
      <c r="A376" s="22">
        <v>43812</v>
      </c>
      <c r="B376" s="22"/>
      <c r="C376" s="26">
        <f>ROUND(13.0475,4)</f>
        <v>13.0475</v>
      </c>
      <c r="D376" s="26">
        <f>F376</f>
        <v>15.0038</v>
      </c>
      <c r="E376" s="26">
        <f>F376</f>
        <v>15.0038</v>
      </c>
      <c r="F376" s="26">
        <f>ROUND(15.0038,4)</f>
        <v>15.0038</v>
      </c>
      <c r="G376" s="24"/>
      <c r="H376" s="36"/>
    </row>
    <row r="377" spans="1:8" ht="12.75" customHeight="1">
      <c r="A377" s="22">
        <v>43906</v>
      </c>
      <c r="B377" s="22"/>
      <c r="C377" s="26">
        <f>ROUND(13.0475,4)</f>
        <v>13.0475</v>
      </c>
      <c r="D377" s="26">
        <f>F377</f>
        <v>15.2224</v>
      </c>
      <c r="E377" s="26">
        <f>F377</f>
        <v>15.2224</v>
      </c>
      <c r="F377" s="26">
        <f>ROUND(15.2224,4)</f>
        <v>15.2224</v>
      </c>
      <c r="G377" s="24"/>
      <c r="H377" s="36"/>
    </row>
    <row r="378" spans="1:8" ht="12.75" customHeight="1">
      <c r="A378" s="22">
        <v>43994</v>
      </c>
      <c r="B378" s="22"/>
      <c r="C378" s="26">
        <f>ROUND(13.0475,4)</f>
        <v>13.0475</v>
      </c>
      <c r="D378" s="26">
        <f>F378</f>
        <v>15.4269</v>
      </c>
      <c r="E378" s="26">
        <f>F378</f>
        <v>15.4269</v>
      </c>
      <c r="F378" s="26">
        <f>ROUND(15.4269,4)</f>
        <v>15.4269</v>
      </c>
      <c r="G378" s="24"/>
      <c r="H378" s="36"/>
    </row>
    <row r="379" spans="1:8" ht="12.75" customHeight="1">
      <c r="A379" s="22">
        <v>44088</v>
      </c>
      <c r="B379" s="22"/>
      <c r="C379" s="26">
        <f>ROUND(13.0475,4)</f>
        <v>13.0475</v>
      </c>
      <c r="D379" s="26">
        <f>F379</f>
        <v>15.6454</v>
      </c>
      <c r="E379" s="26">
        <f>F379</f>
        <v>15.6454</v>
      </c>
      <c r="F379" s="26">
        <f>ROUND(15.6454,4)</f>
        <v>15.6454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ROUND(1.41436314363144,4)</f>
        <v>1.4144</v>
      </c>
      <c r="D381" s="26">
        <f>F381</f>
        <v>1.3908</v>
      </c>
      <c r="E381" s="26">
        <f>F381</f>
        <v>1.3908</v>
      </c>
      <c r="F381" s="26">
        <f>ROUND(1.3908,4)</f>
        <v>1.3908</v>
      </c>
      <c r="G381" s="24"/>
      <c r="H381" s="36"/>
    </row>
    <row r="382" spans="1:8" ht="12.75" customHeight="1">
      <c r="A382" s="22">
        <v>43087</v>
      </c>
      <c r="B382" s="22"/>
      <c r="C382" s="26">
        <f>ROUND(1.41436314363144,4)</f>
        <v>1.4144</v>
      </c>
      <c r="D382" s="26">
        <f>F382</f>
        <v>1.3692</v>
      </c>
      <c r="E382" s="26">
        <f>F382</f>
        <v>1.3692</v>
      </c>
      <c r="F382" s="26">
        <f>ROUND(1.3692,4)</f>
        <v>1.3692</v>
      </c>
      <c r="G382" s="24"/>
      <c r="H382" s="36"/>
    </row>
    <row r="383" spans="1:8" ht="12.75" customHeight="1">
      <c r="A383" s="22">
        <v>43178</v>
      </c>
      <c r="B383" s="22"/>
      <c r="C383" s="26">
        <f>ROUND(1.41436314363144,4)</f>
        <v>1.4144</v>
      </c>
      <c r="D383" s="26">
        <f>F383</f>
        <v>1.349</v>
      </c>
      <c r="E383" s="26">
        <f>F383</f>
        <v>1.349</v>
      </c>
      <c r="F383" s="26">
        <f>ROUND(1.349,4)</f>
        <v>1.349</v>
      </c>
      <c r="G383" s="24"/>
      <c r="H383" s="36"/>
    </row>
    <row r="384" spans="1:8" ht="12.75" customHeight="1">
      <c r="A384" s="22">
        <v>43269</v>
      </c>
      <c r="B384" s="22"/>
      <c r="C384" s="26">
        <f>ROUND(1.41436314363144,4)</f>
        <v>1.4144</v>
      </c>
      <c r="D384" s="26">
        <f>F384</f>
        <v>1.3307</v>
      </c>
      <c r="E384" s="26">
        <f>F384</f>
        <v>1.3307</v>
      </c>
      <c r="F384" s="26">
        <f>ROUND(1.3307,4)</f>
        <v>1.3307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ROUND(606.202,3)</f>
        <v>606.202</v>
      </c>
      <c r="D386" s="27">
        <f>F386</f>
        <v>611.566</v>
      </c>
      <c r="E386" s="27">
        <f>F386</f>
        <v>611.566</v>
      </c>
      <c r="F386" s="27">
        <f>ROUND(611.566,3)</f>
        <v>611.566</v>
      </c>
      <c r="G386" s="24"/>
      <c r="H386" s="36"/>
    </row>
    <row r="387" spans="1:8" ht="12.75" customHeight="1">
      <c r="A387" s="22">
        <v>43041</v>
      </c>
      <c r="B387" s="22"/>
      <c r="C387" s="27">
        <f>ROUND(606.202,3)</f>
        <v>606.202</v>
      </c>
      <c r="D387" s="27">
        <f>F387</f>
        <v>623.249</v>
      </c>
      <c r="E387" s="27">
        <f>F387</f>
        <v>623.249</v>
      </c>
      <c r="F387" s="27">
        <f>ROUND(623.249,3)</f>
        <v>623.249</v>
      </c>
      <c r="G387" s="24"/>
      <c r="H387" s="36"/>
    </row>
    <row r="388" spans="1:8" ht="12.75" customHeight="1">
      <c r="A388" s="22">
        <v>43132</v>
      </c>
      <c r="B388" s="22"/>
      <c r="C388" s="27">
        <f>ROUND(606.202,3)</f>
        <v>606.202</v>
      </c>
      <c r="D388" s="27">
        <f>F388</f>
        <v>635.368</v>
      </c>
      <c r="E388" s="27">
        <f>F388</f>
        <v>635.368</v>
      </c>
      <c r="F388" s="27">
        <f>ROUND(635.368,3)</f>
        <v>635.368</v>
      </c>
      <c r="G388" s="24"/>
      <c r="H388" s="36"/>
    </row>
    <row r="389" spans="1:8" ht="12.75" customHeight="1">
      <c r="A389" s="22">
        <v>43223</v>
      </c>
      <c r="B389" s="22"/>
      <c r="C389" s="27">
        <f>ROUND(606.202,3)</f>
        <v>606.202</v>
      </c>
      <c r="D389" s="27">
        <f>F389</f>
        <v>647.755</v>
      </c>
      <c r="E389" s="27">
        <f>F389</f>
        <v>647.755</v>
      </c>
      <c r="F389" s="27">
        <f>ROUND(647.755,3)</f>
        <v>647.755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ROUND(540.656,3)</f>
        <v>540.656</v>
      </c>
      <c r="D391" s="27">
        <f>F391</f>
        <v>545.44</v>
      </c>
      <c r="E391" s="27">
        <f>F391</f>
        <v>545.44</v>
      </c>
      <c r="F391" s="27">
        <f>ROUND(545.44,3)</f>
        <v>545.44</v>
      </c>
      <c r="G391" s="24"/>
      <c r="H391" s="36"/>
    </row>
    <row r="392" spans="1:8" ht="12.75" customHeight="1">
      <c r="A392" s="22">
        <v>43041</v>
      </c>
      <c r="B392" s="22"/>
      <c r="C392" s="27">
        <f>ROUND(540.656,3)</f>
        <v>540.656</v>
      </c>
      <c r="D392" s="27">
        <f>F392</f>
        <v>555.86</v>
      </c>
      <c r="E392" s="27">
        <f>F392</f>
        <v>555.86</v>
      </c>
      <c r="F392" s="27">
        <f>ROUND(555.86,3)</f>
        <v>555.86</v>
      </c>
      <c r="G392" s="24"/>
      <c r="H392" s="36"/>
    </row>
    <row r="393" spans="1:8" ht="12.75" customHeight="1">
      <c r="A393" s="22">
        <v>43132</v>
      </c>
      <c r="B393" s="22"/>
      <c r="C393" s="27">
        <f>ROUND(540.656,3)</f>
        <v>540.656</v>
      </c>
      <c r="D393" s="27">
        <f>F393</f>
        <v>566.669</v>
      </c>
      <c r="E393" s="27">
        <f>F393</f>
        <v>566.669</v>
      </c>
      <c r="F393" s="27">
        <f>ROUND(566.669,3)</f>
        <v>566.669</v>
      </c>
      <c r="G393" s="24"/>
      <c r="H393" s="36"/>
    </row>
    <row r="394" spans="1:8" ht="12.75" customHeight="1">
      <c r="A394" s="22">
        <v>43223</v>
      </c>
      <c r="B394" s="22"/>
      <c r="C394" s="27">
        <f>ROUND(540.656,3)</f>
        <v>540.656</v>
      </c>
      <c r="D394" s="27">
        <f>F394</f>
        <v>577.716</v>
      </c>
      <c r="E394" s="27">
        <f>F394</f>
        <v>577.716</v>
      </c>
      <c r="F394" s="27">
        <f>ROUND(577.716,3)</f>
        <v>577.716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ROUND(624.13,3)</f>
        <v>624.13</v>
      </c>
      <c r="D396" s="27">
        <f>F396</f>
        <v>629.653</v>
      </c>
      <c r="E396" s="27">
        <f>F396</f>
        <v>629.653</v>
      </c>
      <c r="F396" s="27">
        <f>ROUND(629.653,3)</f>
        <v>629.653</v>
      </c>
      <c r="G396" s="24"/>
      <c r="H396" s="36"/>
    </row>
    <row r="397" spans="1:8" ht="12.75" customHeight="1">
      <c r="A397" s="22">
        <v>43041</v>
      </c>
      <c r="B397" s="22"/>
      <c r="C397" s="27">
        <f>ROUND(624.13,3)</f>
        <v>624.13</v>
      </c>
      <c r="D397" s="27">
        <f>F397</f>
        <v>641.682</v>
      </c>
      <c r="E397" s="27">
        <f>F397</f>
        <v>641.682</v>
      </c>
      <c r="F397" s="27">
        <f>ROUND(641.682,3)</f>
        <v>641.682</v>
      </c>
      <c r="G397" s="24"/>
      <c r="H397" s="36"/>
    </row>
    <row r="398" spans="1:8" ht="12.75" customHeight="1">
      <c r="A398" s="22">
        <v>43132</v>
      </c>
      <c r="B398" s="22"/>
      <c r="C398" s="27">
        <f>ROUND(624.13,3)</f>
        <v>624.13</v>
      </c>
      <c r="D398" s="27">
        <f>F398</f>
        <v>654.159</v>
      </c>
      <c r="E398" s="27">
        <f>F398</f>
        <v>654.159</v>
      </c>
      <c r="F398" s="27">
        <f>ROUND(654.159,3)</f>
        <v>654.159</v>
      </c>
      <c r="G398" s="24"/>
      <c r="H398" s="36"/>
    </row>
    <row r="399" spans="1:8" ht="12.75" customHeight="1">
      <c r="A399" s="22">
        <v>43223</v>
      </c>
      <c r="B399" s="22"/>
      <c r="C399" s="27">
        <f>ROUND(624.13,3)</f>
        <v>624.13</v>
      </c>
      <c r="D399" s="27">
        <f>F399</f>
        <v>666.912</v>
      </c>
      <c r="E399" s="27">
        <f>F399</f>
        <v>666.912</v>
      </c>
      <c r="F399" s="27">
        <f>ROUND(666.912,3)</f>
        <v>666.912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ROUND(559.08,3)</f>
        <v>559.08</v>
      </c>
      <c r="D401" s="27">
        <f>F401</f>
        <v>564.027</v>
      </c>
      <c r="E401" s="27">
        <f>F401</f>
        <v>564.027</v>
      </c>
      <c r="F401" s="27">
        <f>ROUND(564.027,3)</f>
        <v>564.027</v>
      </c>
      <c r="G401" s="24"/>
      <c r="H401" s="36"/>
    </row>
    <row r="402" spans="1:8" ht="12.75" customHeight="1">
      <c r="A402" s="22">
        <v>43041</v>
      </c>
      <c r="B402" s="22"/>
      <c r="C402" s="27">
        <f>ROUND(559.08,3)</f>
        <v>559.08</v>
      </c>
      <c r="D402" s="27">
        <f>F402</f>
        <v>574.802</v>
      </c>
      <c r="E402" s="27">
        <f>F402</f>
        <v>574.802</v>
      </c>
      <c r="F402" s="27">
        <f>ROUND(574.802,3)</f>
        <v>574.802</v>
      </c>
      <c r="G402" s="24"/>
      <c r="H402" s="36"/>
    </row>
    <row r="403" spans="1:8" ht="12.75" customHeight="1">
      <c r="A403" s="22">
        <v>43132</v>
      </c>
      <c r="B403" s="22"/>
      <c r="C403" s="27">
        <f>ROUND(559.08,3)</f>
        <v>559.08</v>
      </c>
      <c r="D403" s="27">
        <f>F403</f>
        <v>585.979</v>
      </c>
      <c r="E403" s="27">
        <f>F403</f>
        <v>585.979</v>
      </c>
      <c r="F403" s="27">
        <f>ROUND(585.979,3)</f>
        <v>585.979</v>
      </c>
      <c r="G403" s="24"/>
      <c r="H403" s="36"/>
    </row>
    <row r="404" spans="1:8" ht="12.75" customHeight="1">
      <c r="A404" s="22">
        <v>43223</v>
      </c>
      <c r="B404" s="22"/>
      <c r="C404" s="27">
        <f>ROUND(559.08,3)</f>
        <v>559.08</v>
      </c>
      <c r="D404" s="27">
        <f>F404</f>
        <v>597.403</v>
      </c>
      <c r="E404" s="27">
        <f>F404</f>
        <v>597.403</v>
      </c>
      <c r="F404" s="27">
        <f>ROUND(597.403,3)</f>
        <v>597.403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ROUND(247.929837348494,3)</f>
        <v>247.93</v>
      </c>
      <c r="D406" s="27">
        <f>F406</f>
        <v>250.147</v>
      </c>
      <c r="E406" s="27">
        <f>F406</f>
        <v>250.147</v>
      </c>
      <c r="F406" s="27">
        <f>ROUND(250.147,3)</f>
        <v>250.147</v>
      </c>
      <c r="G406" s="24"/>
      <c r="H406" s="36"/>
    </row>
    <row r="407" spans="1:8" ht="12.75" customHeight="1">
      <c r="A407" s="22">
        <v>43041</v>
      </c>
      <c r="B407" s="22"/>
      <c r="C407" s="27">
        <f>ROUND(247.929837348494,3)</f>
        <v>247.93</v>
      </c>
      <c r="D407" s="27">
        <f>F407</f>
        <v>254.984</v>
      </c>
      <c r="E407" s="27">
        <f>F407</f>
        <v>254.984</v>
      </c>
      <c r="F407" s="27">
        <f>ROUND(254.984,3)</f>
        <v>254.984</v>
      </c>
      <c r="G407" s="24"/>
      <c r="H407" s="36"/>
    </row>
    <row r="408" spans="1:8" ht="12.75" customHeight="1">
      <c r="A408" s="22">
        <v>43132</v>
      </c>
      <c r="B408" s="22"/>
      <c r="C408" s="27">
        <f>ROUND(247.929837348494,3)</f>
        <v>247.93</v>
      </c>
      <c r="D408" s="27">
        <f>F408</f>
        <v>260.046</v>
      </c>
      <c r="E408" s="27">
        <f>F408</f>
        <v>260.046</v>
      </c>
      <c r="F408" s="27">
        <f>ROUND(260.046,3)</f>
        <v>260.046</v>
      </c>
      <c r="G408" s="24"/>
      <c r="H408" s="36"/>
    </row>
    <row r="409" spans="1:8" ht="12.75" customHeight="1">
      <c r="A409" s="22">
        <v>43223</v>
      </c>
      <c r="B409" s="22"/>
      <c r="C409" s="27">
        <f>ROUND(247.929837348494,3)</f>
        <v>247.93</v>
      </c>
      <c r="D409" s="27">
        <f>F409</f>
        <v>265.282</v>
      </c>
      <c r="E409" s="27">
        <f>F409</f>
        <v>265.282</v>
      </c>
      <c r="F409" s="27">
        <f>ROUND(265.282,3)</f>
        <v>265.282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ROUND(22369.8,2)</f>
        <v>22369.8</v>
      </c>
      <c r="D415" s="24">
        <f>F415</f>
        <v>22710.77</v>
      </c>
      <c r="E415" s="24">
        <f>F415</f>
        <v>22710.77</v>
      </c>
      <c r="F415" s="24">
        <f>ROUND(22710.77,2)</f>
        <v>22710.77</v>
      </c>
      <c r="G415" s="24"/>
      <c r="H415" s="36"/>
    </row>
    <row r="416" spans="1:8" ht="12.75" customHeight="1">
      <c r="A416" s="22">
        <v>43087</v>
      </c>
      <c r="B416" s="22"/>
      <c r="C416" s="24">
        <f>ROUND(22369.8,2)</f>
        <v>22369.8</v>
      </c>
      <c r="D416" s="24">
        <f>F416</f>
        <v>23068.41</v>
      </c>
      <c r="E416" s="24">
        <f>F416</f>
        <v>23068.41</v>
      </c>
      <c r="F416" s="24">
        <f>ROUND(23068.41,2)</f>
        <v>23068.41</v>
      </c>
      <c r="G416" s="24"/>
      <c r="H416" s="36"/>
    </row>
    <row r="417" spans="1:8" ht="12.75" customHeight="1">
      <c r="A417" s="22">
        <v>43178</v>
      </c>
      <c r="B417" s="22"/>
      <c r="C417" s="24">
        <f>ROUND(22369.8,2)</f>
        <v>22369.8</v>
      </c>
      <c r="D417" s="24">
        <f>F417</f>
        <v>23426.66</v>
      </c>
      <c r="E417" s="24">
        <f>F417</f>
        <v>23426.66</v>
      </c>
      <c r="F417" s="24">
        <f>ROUND(23426.66,2)</f>
        <v>23426.66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ROUND(7.317,3)</f>
        <v>7.317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ROUND(7.317,3)</f>
        <v>7.317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ROUND(7.317,3)</f>
        <v>7.317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ROUND(7.317,3)</f>
        <v>7.317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ROUND(7.317,3)</f>
        <v>7.317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ROUND(7.317,3)</f>
        <v>7.317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ROUND(7.317,3)</f>
        <v>7.317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ROUND(7.317,3)</f>
        <v>7.317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ROUND(7.317,3)</f>
        <v>7.317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ROUND(7.317,3)</f>
        <v>7.317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ROUND(7.317,3)</f>
        <v>7.317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ROUND(7.317,3)</f>
        <v>7.317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ROUND(7.317,3)</f>
        <v>7.317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ROUND(557.816,3)</f>
        <v>557.816</v>
      </c>
      <c r="D433" s="27">
        <f>F433</f>
        <v>562.752</v>
      </c>
      <c r="E433" s="27">
        <f>F433</f>
        <v>562.752</v>
      </c>
      <c r="F433" s="27">
        <f>ROUND(562.752,3)</f>
        <v>562.752</v>
      </c>
      <c r="G433" s="24"/>
      <c r="H433" s="36"/>
    </row>
    <row r="434" spans="1:8" ht="12.75" customHeight="1">
      <c r="A434" s="22">
        <v>43041</v>
      </c>
      <c r="B434" s="22"/>
      <c r="C434" s="27">
        <f>ROUND(557.816,3)</f>
        <v>557.816</v>
      </c>
      <c r="D434" s="27">
        <f>F434</f>
        <v>573.503</v>
      </c>
      <c r="E434" s="27">
        <f>F434</f>
        <v>573.503</v>
      </c>
      <c r="F434" s="27">
        <f>ROUND(573.503,3)</f>
        <v>573.503</v>
      </c>
      <c r="G434" s="24"/>
      <c r="H434" s="36"/>
    </row>
    <row r="435" spans="1:8" ht="12.75" customHeight="1">
      <c r="A435" s="22">
        <v>43132</v>
      </c>
      <c r="B435" s="22"/>
      <c r="C435" s="27">
        <f>ROUND(557.816,3)</f>
        <v>557.816</v>
      </c>
      <c r="D435" s="27">
        <f>F435</f>
        <v>584.654</v>
      </c>
      <c r="E435" s="27">
        <f>F435</f>
        <v>584.654</v>
      </c>
      <c r="F435" s="27">
        <f>ROUND(584.654,3)</f>
        <v>584.654</v>
      </c>
      <c r="G435" s="24"/>
      <c r="H435" s="36"/>
    </row>
    <row r="436" spans="1:8" ht="12.75" customHeight="1">
      <c r="A436" s="22">
        <v>43223</v>
      </c>
      <c r="B436" s="22"/>
      <c r="C436" s="27">
        <f>ROUND(557.816,3)</f>
        <v>557.816</v>
      </c>
      <c r="D436" s="27">
        <f>F436</f>
        <v>596.052</v>
      </c>
      <c r="E436" s="27">
        <f>F436</f>
        <v>596.052</v>
      </c>
      <c r="F436" s="27">
        <f>ROUND(596.052,3)</f>
        <v>596.052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ROUND(100.00341750734,5)</f>
        <v>100.00342</v>
      </c>
      <c r="D438" s="25">
        <f>F438</f>
        <v>99.61265</v>
      </c>
      <c r="E438" s="25">
        <f>F438</f>
        <v>99.61265</v>
      </c>
      <c r="F438" s="25">
        <f>ROUND(99.6126489664111,5)</f>
        <v>99.61265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ROUND(100.00341750734,5)</f>
        <v>100.00342</v>
      </c>
      <c r="D440" s="25">
        <f>F440</f>
        <v>99.81952</v>
      </c>
      <c r="E440" s="25">
        <f>F440</f>
        <v>99.81952</v>
      </c>
      <c r="F440" s="25">
        <f>ROUND(99.8195220039757,5)</f>
        <v>99.81952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ROUND(100.00341750734,5)</f>
        <v>100.00342</v>
      </c>
      <c r="D442" s="25">
        <f>F442</f>
        <v>99.7472</v>
      </c>
      <c r="E442" s="25">
        <f>F442</f>
        <v>99.7472</v>
      </c>
      <c r="F442" s="25">
        <f>ROUND(99.7472038645624,5)</f>
        <v>99.7472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ROUND(100.00341750734,5)</f>
        <v>100.00342</v>
      </c>
      <c r="D444" s="25">
        <f>F444</f>
        <v>99.87788</v>
      </c>
      <c r="E444" s="25">
        <f>F444</f>
        <v>99.87788</v>
      </c>
      <c r="F444" s="25">
        <f>ROUND(99.8778848455148,5)</f>
        <v>99.87788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5">
        <f>ROUND(100.00341750734,5)</f>
        <v>100.00342</v>
      </c>
      <c r="D446" s="25">
        <f>F446</f>
        <v>100.00342</v>
      </c>
      <c r="E446" s="25">
        <f>F446</f>
        <v>100.00342</v>
      </c>
      <c r="F446" s="25">
        <f>ROUND(100.00341750734,5)</f>
        <v>100.00342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ROUND(99.972078948647,5)</f>
        <v>99.97208</v>
      </c>
      <c r="D448" s="25">
        <f>F448</f>
        <v>99.84524</v>
      </c>
      <c r="E448" s="25">
        <f>F448</f>
        <v>99.84524</v>
      </c>
      <c r="F448" s="25">
        <f>ROUND(99.8452382038377,5)</f>
        <v>99.84524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ROUND(99.972078948647,5)</f>
        <v>99.97208</v>
      </c>
      <c r="D450" s="25">
        <f>F450</f>
        <v>99.02889</v>
      </c>
      <c r="E450" s="25">
        <f>F450</f>
        <v>99.02889</v>
      </c>
      <c r="F450" s="25">
        <f>ROUND(99.0288913444858,5)</f>
        <v>99.02889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ROUND(99.972078948647,5)</f>
        <v>99.97208</v>
      </c>
      <c r="D452" s="25">
        <f>F452</f>
        <v>98.56221</v>
      </c>
      <c r="E452" s="25">
        <f>F452</f>
        <v>98.56221</v>
      </c>
      <c r="F452" s="25">
        <f>ROUND(98.5622143549059,5)</f>
        <v>98.56221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ROUND(99.972078948647,5)</f>
        <v>99.97208</v>
      </c>
      <c r="D454" s="25">
        <f>F454</f>
        <v>98.47339</v>
      </c>
      <c r="E454" s="25">
        <f>F454</f>
        <v>98.47339</v>
      </c>
      <c r="F454" s="25">
        <f>ROUND(98.4733923503437,5)</f>
        <v>98.47339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ROUND(99.972078948647,2)</f>
        <v>99.97</v>
      </c>
      <c r="D456" s="24">
        <f>F456</f>
        <v>98.83</v>
      </c>
      <c r="E456" s="24">
        <f>F456</f>
        <v>98.83</v>
      </c>
      <c r="F456" s="24">
        <f>ROUND(98.830199277388,2)</f>
        <v>98.83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ROUND(99.972078948647,5)</f>
        <v>99.97208</v>
      </c>
      <c r="D458" s="25">
        <f>F458</f>
        <v>99.19938</v>
      </c>
      <c r="E458" s="25">
        <f>F458</f>
        <v>99.19938</v>
      </c>
      <c r="F458" s="25">
        <f>ROUND(99.1993818113799,5)</f>
        <v>99.19938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ROUND(99.972078948647,5)</f>
        <v>99.97208</v>
      </c>
      <c r="D460" s="25">
        <f>F460</f>
        <v>99.57571</v>
      </c>
      <c r="E460" s="25">
        <f>F460</f>
        <v>99.57571</v>
      </c>
      <c r="F460" s="25">
        <f>ROUND(99.5757052157058,5)</f>
        <v>99.57571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5">
        <f>ROUND(99.972078948647,5)</f>
        <v>99.97208</v>
      </c>
      <c r="D462" s="25">
        <f>F462</f>
        <v>99.97208</v>
      </c>
      <c r="E462" s="25">
        <f>F462</f>
        <v>99.97208</v>
      </c>
      <c r="F462" s="25">
        <f>ROUND(99.972078948647,5)</f>
        <v>99.97208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ROUND(100.328736299992,5)</f>
        <v>100.32874</v>
      </c>
      <c r="D464" s="25">
        <f>F464</f>
        <v>96.13988</v>
      </c>
      <c r="E464" s="25">
        <f>F464</f>
        <v>96.13988</v>
      </c>
      <c r="F464" s="25">
        <f>ROUND(96.139882677901,5)</f>
        <v>96.13988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ROUND(100.328736299992,5)</f>
        <v>100.32874</v>
      </c>
      <c r="D466" s="25">
        <f>F466</f>
        <v>95.36381</v>
      </c>
      <c r="E466" s="25">
        <f>F466</f>
        <v>95.36381</v>
      </c>
      <c r="F466" s="25">
        <f>ROUND(95.3638101188488,5)</f>
        <v>95.36381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ROUND(100.328736299992,5)</f>
        <v>100.32874</v>
      </c>
      <c r="D468" s="25">
        <f>F468</f>
        <v>94.55187</v>
      </c>
      <c r="E468" s="25">
        <f>F468</f>
        <v>94.55187</v>
      </c>
      <c r="F468" s="25">
        <f>ROUND(94.5518716029884,5)</f>
        <v>94.55187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ROUND(100.328736299992,5)</f>
        <v>100.32874</v>
      </c>
      <c r="D470" s="25">
        <f>F470</f>
        <v>94.70804</v>
      </c>
      <c r="E470" s="25">
        <f>F470</f>
        <v>94.70804</v>
      </c>
      <c r="F470" s="25">
        <f>ROUND(94.7080357518622,5)</f>
        <v>94.70804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ROUND(100.328736299992,5)</f>
        <v>100.32874</v>
      </c>
      <c r="D472" s="25">
        <f>F472</f>
        <v>96.86679</v>
      </c>
      <c r="E472" s="25">
        <f>F472</f>
        <v>96.86679</v>
      </c>
      <c r="F472" s="25">
        <f>ROUND(96.8667939493807,5)</f>
        <v>96.86679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ROUND(100.328736299992,5)</f>
        <v>100.32874</v>
      </c>
      <c r="D474" s="25">
        <f>F474</f>
        <v>96.97036</v>
      </c>
      <c r="E474" s="25">
        <f>F474</f>
        <v>96.97036</v>
      </c>
      <c r="F474" s="25">
        <f>ROUND(96.9703558665227,5)</f>
        <v>96.97036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ROUND(100.328736299992,5)</f>
        <v>100.32874</v>
      </c>
      <c r="D476" s="25">
        <f>F476</f>
        <v>98.14269</v>
      </c>
      <c r="E476" s="25">
        <f>F476</f>
        <v>98.14269</v>
      </c>
      <c r="F476" s="25">
        <f>ROUND(98.1426878753431,5)</f>
        <v>98.14269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5">
        <f>ROUND(100.328736299992,5)</f>
        <v>100.32874</v>
      </c>
      <c r="D478" s="25">
        <f>F478</f>
        <v>100.32874</v>
      </c>
      <c r="E478" s="25">
        <f>F478</f>
        <v>100.32874</v>
      </c>
      <c r="F478" s="25">
        <f>ROUND(100.328736299992,5)</f>
        <v>100.32874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5">
        <f>ROUND(100.734919538185,5)</f>
        <v>100.73492</v>
      </c>
      <c r="D480" s="25">
        <f>F480</f>
        <v>94.79207</v>
      </c>
      <c r="E480" s="25">
        <f>F480</f>
        <v>94.79207</v>
      </c>
      <c r="F480" s="25">
        <f>ROUND(94.7920685508024,5)</f>
        <v>94.79207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5">
        <f>ROUND(100.734919538185,5)</f>
        <v>100.73492</v>
      </c>
      <c r="D482" s="25">
        <f>F482</f>
        <v>91.80101</v>
      </c>
      <c r="E482" s="25">
        <f>F482</f>
        <v>91.80101</v>
      </c>
      <c r="F482" s="25">
        <f>ROUND(91.8010086645657,5)</f>
        <v>91.80101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5">
        <f>ROUND(100.734919538185,5)</f>
        <v>100.73492</v>
      </c>
      <c r="D484" s="25">
        <f>F484</f>
        <v>90.54202</v>
      </c>
      <c r="E484" s="25">
        <f>F484</f>
        <v>90.54202</v>
      </c>
      <c r="F484" s="25">
        <f>ROUND(90.5420158316734,5)</f>
        <v>90.54202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5">
        <f>ROUND(100.734919538185,5)</f>
        <v>100.73492</v>
      </c>
      <c r="D486" s="25">
        <f>F486</f>
        <v>92.68297</v>
      </c>
      <c r="E486" s="25">
        <f>F486</f>
        <v>92.68297</v>
      </c>
      <c r="F486" s="25">
        <f>ROUND(92.6829747820557,5)</f>
        <v>92.68297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5">
        <f>ROUND(100.734919538185,5)</f>
        <v>100.73492</v>
      </c>
      <c r="D488" s="25">
        <f>F488</f>
        <v>96.43439</v>
      </c>
      <c r="E488" s="25">
        <f>F488</f>
        <v>96.43439</v>
      </c>
      <c r="F488" s="25">
        <f>ROUND(96.4343936316586,5)</f>
        <v>96.43439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5">
        <f>ROUND(100.734919538185,5)</f>
        <v>100.73492</v>
      </c>
      <c r="D490" s="25">
        <f>F490</f>
        <v>94.98479</v>
      </c>
      <c r="E490" s="25">
        <f>F490</f>
        <v>94.98479</v>
      </c>
      <c r="F490" s="25">
        <f>ROUND(94.9847936556903,5)</f>
        <v>94.98479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5">
        <f>ROUND(100.734919538185,5)</f>
        <v>100.73492</v>
      </c>
      <c r="D492" s="25">
        <f>F492</f>
        <v>97.03421</v>
      </c>
      <c r="E492" s="25">
        <f>F492</f>
        <v>97.03421</v>
      </c>
      <c r="F492" s="25">
        <f>ROUND(97.0342083321344,5)</f>
        <v>97.03421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ROUND(100.734919538185,5)</f>
        <v>100.73492</v>
      </c>
      <c r="D494" s="33">
        <f>F494</f>
        <v>100.73492</v>
      </c>
      <c r="E494" s="33">
        <f>F494</f>
        <v>100.73492</v>
      </c>
      <c r="F494" s="33">
        <f>ROUND(100.734919538185,5)</f>
        <v>100.73492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2017-06-21T15:55:34Z</dcterms:modified>
  <cp:category/>
  <cp:version/>
  <cp:contentType/>
  <cp:contentStatus/>
</cp:coreProperties>
</file>