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'Jerry'!$A$1:$H$495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<sst xmlns="http://schemas.openxmlformats.org/spreadsheetml/2006/main" count="122" uniqueCount="122">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</sst>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4"/>
  <sheetViews>
    <sheetView tabSelected="1" zoomScaleSheetLayoutView="75" zoomScalePageLayoutView="0" workbookViewId="0" topLeftCell="A1">
      <selection activeCell="L19" sqref="L1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42913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ROUND(2.51,5)</f>
        <v>2.51</v>
      </c>
      <c r="D6" s="24">
        <f>F6</f>
        <v>2.51</v>
      </c>
      <c r="E6" s="24">
        <f>F6</f>
        <v>2.51</v>
      </c>
      <c r="F6" s="24">
        <f>ROUND(2.51,5)</f>
        <v>2.51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ROUND(2.36,5)</f>
        <v>2.36</v>
      </c>
      <c r="D8" s="24">
        <f>F8</f>
        <v>2.36</v>
      </c>
      <c r="E8" s="24">
        <f>F8</f>
        <v>2.36</v>
      </c>
      <c r="F8" s="24">
        <f>ROUND(2.36,5)</f>
        <v>2.36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ROUND(2.465,5)</f>
        <v>2.465</v>
      </c>
      <c r="D10" s="24">
        <f>F10</f>
        <v>2.465</v>
      </c>
      <c r="E10" s="24">
        <f>F10</f>
        <v>2.465</v>
      </c>
      <c r="F10" s="24">
        <f>ROUND(2.465,5)</f>
        <v>2.465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ROUND(3.17,5)</f>
        <v>3.17</v>
      </c>
      <c r="D12" s="24">
        <f>F12</f>
        <v>3.17</v>
      </c>
      <c r="E12" s="24">
        <f>F12</f>
        <v>3.17</v>
      </c>
      <c r="F12" s="24">
        <f>ROUND(3.17,5)</f>
        <v>3.17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ROUND(10.72,5)</f>
        <v>10.72</v>
      </c>
      <c r="D14" s="24">
        <f>F14</f>
        <v>10.72</v>
      </c>
      <c r="E14" s="24">
        <f>F14</f>
        <v>10.72</v>
      </c>
      <c r="F14" s="24">
        <f>ROUND(10.72,5)</f>
        <v>10.72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ROUND(8.005,5)</f>
        <v>8.005</v>
      </c>
      <c r="D16" s="24">
        <f>F16</f>
        <v>8.005</v>
      </c>
      <c r="E16" s="24">
        <f>F16</f>
        <v>8.005</v>
      </c>
      <c r="F16" s="24">
        <f>ROUND(8.005,5)</f>
        <v>8.005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ROUND(8.58,3)</f>
        <v>8.58</v>
      </c>
      <c r="D18" s="29">
        <f>F18</f>
        <v>8.58</v>
      </c>
      <c r="E18" s="29">
        <f>F18</f>
        <v>8.58</v>
      </c>
      <c r="F18" s="29">
        <f>ROUND(8.58,3)</f>
        <v>8.58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ROUND(2.45,3)</f>
        <v>2.45</v>
      </c>
      <c r="D20" s="29">
        <f>F20</f>
        <v>2.45</v>
      </c>
      <c r="E20" s="29">
        <f>F20</f>
        <v>2.45</v>
      </c>
      <c r="F20" s="29">
        <f>ROUND(2.45,3)</f>
        <v>2.45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ROUND(2.44,3)</f>
        <v>2.44</v>
      </c>
      <c r="D22" s="29">
        <f>F22</f>
        <v>2.44</v>
      </c>
      <c r="E22" s="29">
        <f>F22</f>
        <v>2.44</v>
      </c>
      <c r="F22" s="29">
        <f>ROUND(2.44,3)</f>
        <v>2.44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ROUND(7.465,3)</f>
        <v>7.465</v>
      </c>
      <c r="D24" s="29">
        <f>F24</f>
        <v>7.465</v>
      </c>
      <c r="E24" s="29">
        <f>F24</f>
        <v>7.465</v>
      </c>
      <c r="F24" s="29">
        <f>ROUND(7.465,3)</f>
        <v>7.465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ROUND(7.485,3)</f>
        <v>7.485</v>
      </c>
      <c r="D26" s="29">
        <f>F26</f>
        <v>7.485</v>
      </c>
      <c r="E26" s="29">
        <f>F26</f>
        <v>7.485</v>
      </c>
      <c r="F26" s="29">
        <f>ROUND(7.485,3)</f>
        <v>7.485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ROUND(7.515,3)</f>
        <v>7.515</v>
      </c>
      <c r="D28" s="29">
        <f>F28</f>
        <v>7.515</v>
      </c>
      <c r="E28" s="29">
        <f>F28</f>
        <v>7.515</v>
      </c>
      <c r="F28" s="29">
        <f>ROUND(7.515,3)</f>
        <v>7.515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ROUND(7.62,3)</f>
        <v>7.62</v>
      </c>
      <c r="D30" s="29">
        <f>F30</f>
        <v>7.62</v>
      </c>
      <c r="E30" s="29">
        <f>F30</f>
        <v>7.62</v>
      </c>
      <c r="F30" s="29">
        <f>ROUND(7.62,3)</f>
        <v>7.62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ROUND(9.51,3)</f>
        <v>9.51</v>
      </c>
      <c r="D32" s="29">
        <f>F32</f>
        <v>9.51</v>
      </c>
      <c r="E32" s="29">
        <f>F32</f>
        <v>9.51</v>
      </c>
      <c r="F32" s="29">
        <f>ROUND(9.51,3)</f>
        <v>9.51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ROUND(2.45,3)</f>
        <v>2.45</v>
      </c>
      <c r="D34" s="29">
        <f>F34</f>
        <v>2.45</v>
      </c>
      <c r="E34" s="29">
        <f>F34</f>
        <v>2.45</v>
      </c>
      <c r="F34" s="29">
        <f>ROUND(2.45,3)</f>
        <v>2.45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ROUND(2.45,3)</f>
        <v>2.45</v>
      </c>
      <c r="D36" s="29">
        <f>F36</f>
        <v>2.45</v>
      </c>
      <c r="E36" s="29">
        <f>F36</f>
        <v>2.45</v>
      </c>
      <c r="F36" s="29">
        <f>ROUND(2.45,3)</f>
        <v>2.45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ROUND(9.22,3)</f>
        <v>9.22</v>
      </c>
      <c r="D38" s="29">
        <f>F38</f>
        <v>9.22</v>
      </c>
      <c r="E38" s="29">
        <f>F38</f>
        <v>9.22</v>
      </c>
      <c r="F38" s="29">
        <f>ROUND(9.22,3)</f>
        <v>9.22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ROUND(2.51,5)</f>
        <v>2.51</v>
      </c>
      <c r="D40" s="24">
        <f>F40</f>
        <v>127.94971</v>
      </c>
      <c r="E40" s="24">
        <f>F40</f>
        <v>127.94971</v>
      </c>
      <c r="F40" s="24">
        <f>ROUND(127.94971,5)</f>
        <v>127.94971</v>
      </c>
      <c r="G40" s="25"/>
      <c r="H40" s="26"/>
    </row>
    <row r="41" spans="1:8" ht="12.75" customHeight="1">
      <c r="A41" s="23">
        <v>43041</v>
      </c>
      <c r="B41" s="23"/>
      <c r="C41" s="24">
        <f>ROUND(2.51,5)</f>
        <v>2.51</v>
      </c>
      <c r="D41" s="24">
        <f>F41</f>
        <v>130.42324</v>
      </c>
      <c r="E41" s="24">
        <f>F41</f>
        <v>130.42324</v>
      </c>
      <c r="F41" s="24">
        <f>ROUND(130.42324,5)</f>
        <v>130.42324</v>
      </c>
      <c r="G41" s="25"/>
      <c r="H41" s="26"/>
    </row>
    <row r="42" spans="1:8" ht="12.75" customHeight="1">
      <c r="A42" s="23">
        <v>43132</v>
      </c>
      <c r="B42" s="23"/>
      <c r="C42" s="24">
        <f>ROUND(2.51,5)</f>
        <v>2.51</v>
      </c>
      <c r="D42" s="24">
        <f>F42</f>
        <v>131.65507</v>
      </c>
      <c r="E42" s="24">
        <f>F42</f>
        <v>131.65507</v>
      </c>
      <c r="F42" s="24">
        <f>ROUND(131.65507,5)</f>
        <v>131.65507</v>
      </c>
      <c r="G42" s="25"/>
      <c r="H42" s="26"/>
    </row>
    <row r="43" spans="1:8" ht="12.75" customHeight="1">
      <c r="A43" s="23">
        <v>43223</v>
      </c>
      <c r="B43" s="23"/>
      <c r="C43" s="24">
        <f>ROUND(2.51,5)</f>
        <v>2.51</v>
      </c>
      <c r="D43" s="24">
        <f>F43</f>
        <v>134.30453</v>
      </c>
      <c r="E43" s="24">
        <f>F43</f>
        <v>134.30453</v>
      </c>
      <c r="F43" s="24">
        <f>ROUND(134.30453,5)</f>
        <v>134.30453</v>
      </c>
      <c r="G43" s="25"/>
      <c r="H43" s="26"/>
    </row>
    <row r="44" spans="1:8" ht="12.75" customHeight="1">
      <c r="A44" s="23">
        <v>43314</v>
      </c>
      <c r="B44" s="23"/>
      <c r="C44" s="24">
        <f>ROUND(2.51,5)</f>
        <v>2.51</v>
      </c>
      <c r="D44" s="24">
        <f>F44</f>
        <v>136.91797</v>
      </c>
      <c r="E44" s="24">
        <f>F44</f>
        <v>136.91797</v>
      </c>
      <c r="F44" s="24">
        <f>ROUND(136.91797,5)</f>
        <v>136.91797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ROUND(99.39931,5)</f>
        <v>99.39931</v>
      </c>
      <c r="D46" s="24">
        <f>F46</f>
        <v>100.2046</v>
      </c>
      <c r="E46" s="24">
        <f>F46</f>
        <v>100.2046</v>
      </c>
      <c r="F46" s="24">
        <f>ROUND(100.2046,5)</f>
        <v>100.2046</v>
      </c>
      <c r="G46" s="25"/>
      <c r="H46" s="26"/>
    </row>
    <row r="47" spans="1:8" ht="12.75" customHeight="1">
      <c r="A47" s="23">
        <v>43041</v>
      </c>
      <c r="B47" s="23"/>
      <c r="C47" s="24">
        <f>ROUND(99.39931,5)</f>
        <v>99.39931</v>
      </c>
      <c r="D47" s="24">
        <f>F47</f>
        <v>101.13422</v>
      </c>
      <c r="E47" s="24">
        <f>F47</f>
        <v>101.13422</v>
      </c>
      <c r="F47" s="24">
        <f>ROUND(101.13422,5)</f>
        <v>101.13422</v>
      </c>
      <c r="G47" s="25"/>
      <c r="H47" s="26"/>
    </row>
    <row r="48" spans="1:8" ht="12.75" customHeight="1">
      <c r="A48" s="23">
        <v>43132</v>
      </c>
      <c r="B48" s="23"/>
      <c r="C48" s="24">
        <f>ROUND(99.39931,5)</f>
        <v>99.39931</v>
      </c>
      <c r="D48" s="24">
        <f>F48</f>
        <v>103.13783</v>
      </c>
      <c r="E48" s="24">
        <f>F48</f>
        <v>103.13783</v>
      </c>
      <c r="F48" s="24">
        <f>ROUND(103.13783,5)</f>
        <v>103.13783</v>
      </c>
      <c r="G48" s="25"/>
      <c r="H48" s="26"/>
    </row>
    <row r="49" spans="1:8" ht="12.75" customHeight="1">
      <c r="A49" s="23">
        <v>43223</v>
      </c>
      <c r="B49" s="23"/>
      <c r="C49" s="24">
        <f>ROUND(99.39931,5)</f>
        <v>99.39931</v>
      </c>
      <c r="D49" s="24">
        <f>F49</f>
        <v>104.18504</v>
      </c>
      <c r="E49" s="24">
        <f>F49</f>
        <v>104.18504</v>
      </c>
      <c r="F49" s="24">
        <f>ROUND(104.18504,5)</f>
        <v>104.18504</v>
      </c>
      <c r="G49" s="25"/>
      <c r="H49" s="26"/>
    </row>
    <row r="50" spans="1:8" ht="12.75" customHeight="1">
      <c r="A50" s="23">
        <v>43314</v>
      </c>
      <c r="B50" s="23"/>
      <c r="C50" s="24">
        <f>ROUND(99.39931,5)</f>
        <v>99.39931</v>
      </c>
      <c r="D50" s="24">
        <f>F50</f>
        <v>106.21209</v>
      </c>
      <c r="E50" s="24">
        <f>F50</f>
        <v>106.21209</v>
      </c>
      <c r="F50" s="24">
        <f>ROUND(106.21209,5)</f>
        <v>106.21209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ROUND(9.155,5)</f>
        <v>9.155</v>
      </c>
      <c r="D52" s="24">
        <f>F52</f>
        <v>9.17737</v>
      </c>
      <c r="E52" s="24">
        <f>F52</f>
        <v>9.17737</v>
      </c>
      <c r="F52" s="24">
        <f>ROUND(9.17737,5)</f>
        <v>9.17737</v>
      </c>
      <c r="G52" s="25"/>
      <c r="H52" s="26"/>
    </row>
    <row r="53" spans="1:8" ht="12.75" customHeight="1">
      <c r="A53" s="23">
        <v>43041</v>
      </c>
      <c r="B53" s="23"/>
      <c r="C53" s="24">
        <f>ROUND(9.155,5)</f>
        <v>9.155</v>
      </c>
      <c r="D53" s="24">
        <f>F53</f>
        <v>9.22215</v>
      </c>
      <c r="E53" s="24">
        <f>F53</f>
        <v>9.22215</v>
      </c>
      <c r="F53" s="24">
        <f>ROUND(9.22215,5)</f>
        <v>9.22215</v>
      </c>
      <c r="G53" s="25"/>
      <c r="H53" s="26"/>
    </row>
    <row r="54" spans="1:8" ht="12.75" customHeight="1">
      <c r="A54" s="23">
        <v>43132</v>
      </c>
      <c r="B54" s="23"/>
      <c r="C54" s="24">
        <f>ROUND(9.155,5)</f>
        <v>9.155</v>
      </c>
      <c r="D54" s="24">
        <f>F54</f>
        <v>9.26576</v>
      </c>
      <c r="E54" s="24">
        <f>F54</f>
        <v>9.26576</v>
      </c>
      <c r="F54" s="24">
        <f>ROUND(9.26576,5)</f>
        <v>9.26576</v>
      </c>
      <c r="G54" s="25"/>
      <c r="H54" s="26"/>
    </row>
    <row r="55" spans="1:8" ht="12.75" customHeight="1">
      <c r="A55" s="23">
        <v>43223</v>
      </c>
      <c r="B55" s="23"/>
      <c r="C55" s="24">
        <f>ROUND(9.155,5)</f>
        <v>9.155</v>
      </c>
      <c r="D55" s="24">
        <f>F55</f>
        <v>9.31462</v>
      </c>
      <c r="E55" s="24">
        <f>F55</f>
        <v>9.31462</v>
      </c>
      <c r="F55" s="24">
        <f>ROUND(9.31462,5)</f>
        <v>9.31462</v>
      </c>
      <c r="G55" s="25"/>
      <c r="H55" s="26"/>
    </row>
    <row r="56" spans="1:8" ht="12.75" customHeight="1">
      <c r="A56" s="23">
        <v>43314</v>
      </c>
      <c r="B56" s="23"/>
      <c r="C56" s="24">
        <f>ROUND(9.155,5)</f>
        <v>9.155</v>
      </c>
      <c r="D56" s="24">
        <f>F56</f>
        <v>9.37002</v>
      </c>
      <c r="E56" s="24">
        <f>F56</f>
        <v>9.37002</v>
      </c>
      <c r="F56" s="24">
        <f>ROUND(9.37002,5)</f>
        <v>9.37002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ROUND(9.33,5)</f>
        <v>9.33</v>
      </c>
      <c r="D58" s="24">
        <f>F58</f>
        <v>9.35208</v>
      </c>
      <c r="E58" s="24">
        <f>F58</f>
        <v>9.35208</v>
      </c>
      <c r="F58" s="24">
        <f>ROUND(9.35208,5)</f>
        <v>9.35208</v>
      </c>
      <c r="G58" s="25"/>
      <c r="H58" s="26"/>
    </row>
    <row r="59" spans="1:8" ht="12.75" customHeight="1">
      <c r="A59" s="23">
        <v>43041</v>
      </c>
      <c r="B59" s="23"/>
      <c r="C59" s="24">
        <f>ROUND(9.33,5)</f>
        <v>9.33</v>
      </c>
      <c r="D59" s="24">
        <f>F59</f>
        <v>9.40186</v>
      </c>
      <c r="E59" s="24">
        <f>F59</f>
        <v>9.40186</v>
      </c>
      <c r="F59" s="24">
        <f>ROUND(9.40186,5)</f>
        <v>9.40186</v>
      </c>
      <c r="G59" s="25"/>
      <c r="H59" s="26"/>
    </row>
    <row r="60" spans="1:8" ht="12.75" customHeight="1">
      <c r="A60" s="23">
        <v>43132</v>
      </c>
      <c r="B60" s="23"/>
      <c r="C60" s="24">
        <f>ROUND(9.33,5)</f>
        <v>9.33</v>
      </c>
      <c r="D60" s="24">
        <f>F60</f>
        <v>9.45037</v>
      </c>
      <c r="E60" s="24">
        <f>F60</f>
        <v>9.45037</v>
      </c>
      <c r="F60" s="24">
        <f>ROUND(9.45037,5)</f>
        <v>9.45037</v>
      </c>
      <c r="G60" s="25"/>
      <c r="H60" s="26"/>
    </row>
    <row r="61" spans="1:8" ht="12.75" customHeight="1">
      <c r="A61" s="23">
        <v>43223</v>
      </c>
      <c r="B61" s="23"/>
      <c r="C61" s="24">
        <f>ROUND(9.33,5)</f>
        <v>9.33</v>
      </c>
      <c r="D61" s="24">
        <f>F61</f>
        <v>9.49962</v>
      </c>
      <c r="E61" s="24">
        <f>F61</f>
        <v>9.49962</v>
      </c>
      <c r="F61" s="24">
        <f>ROUND(9.49962,5)</f>
        <v>9.49962</v>
      </c>
      <c r="G61" s="25"/>
      <c r="H61" s="26"/>
    </row>
    <row r="62" spans="1:8" ht="12.75" customHeight="1">
      <c r="A62" s="23">
        <v>43314</v>
      </c>
      <c r="B62" s="23"/>
      <c r="C62" s="24">
        <f>ROUND(9.33,5)</f>
        <v>9.33</v>
      </c>
      <c r="D62" s="24">
        <f>F62</f>
        <v>9.55321</v>
      </c>
      <c r="E62" s="24">
        <f>F62</f>
        <v>9.55321</v>
      </c>
      <c r="F62" s="24">
        <f>ROUND(9.55321,5)</f>
        <v>9.55321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ROUND(103.68792,5)</f>
        <v>103.68792</v>
      </c>
      <c r="D64" s="24">
        <f>F64</f>
        <v>104.52793</v>
      </c>
      <c r="E64" s="24">
        <f>F64</f>
        <v>104.52793</v>
      </c>
      <c r="F64" s="24">
        <f>ROUND(104.52793,5)</f>
        <v>104.52793</v>
      </c>
      <c r="G64" s="25"/>
      <c r="H64" s="26"/>
    </row>
    <row r="65" spans="1:8" ht="12.75" customHeight="1">
      <c r="A65" s="23">
        <v>43041</v>
      </c>
      <c r="B65" s="23"/>
      <c r="C65" s="24">
        <f>ROUND(103.68792,5)</f>
        <v>103.68792</v>
      </c>
      <c r="D65" s="24">
        <f>F65</f>
        <v>105.47215</v>
      </c>
      <c r="E65" s="24">
        <f>F65</f>
        <v>105.47215</v>
      </c>
      <c r="F65" s="24">
        <f>ROUND(105.47215,5)</f>
        <v>105.47215</v>
      </c>
      <c r="G65" s="25"/>
      <c r="H65" s="26"/>
    </row>
    <row r="66" spans="1:8" ht="12.75" customHeight="1">
      <c r="A66" s="23">
        <v>43132</v>
      </c>
      <c r="B66" s="23"/>
      <c r="C66" s="24">
        <f>ROUND(103.68792,5)</f>
        <v>103.68792</v>
      </c>
      <c r="D66" s="24">
        <f>F66</f>
        <v>107.56175</v>
      </c>
      <c r="E66" s="24">
        <f>F66</f>
        <v>107.56175</v>
      </c>
      <c r="F66" s="24">
        <f>ROUND(107.56175,5)</f>
        <v>107.56175</v>
      </c>
      <c r="G66" s="25"/>
      <c r="H66" s="26"/>
    </row>
    <row r="67" spans="1:8" ht="12.75" customHeight="1">
      <c r="A67" s="23">
        <v>43223</v>
      </c>
      <c r="B67" s="23"/>
      <c r="C67" s="24">
        <f>ROUND(103.68792,5)</f>
        <v>103.68792</v>
      </c>
      <c r="D67" s="24">
        <f>F67</f>
        <v>108.62712</v>
      </c>
      <c r="E67" s="24">
        <f>F67</f>
        <v>108.62712</v>
      </c>
      <c r="F67" s="24">
        <f>ROUND(108.62712,5)</f>
        <v>108.62712</v>
      </c>
      <c r="G67" s="25"/>
      <c r="H67" s="26"/>
    </row>
    <row r="68" spans="1:8" ht="12.75" customHeight="1">
      <c r="A68" s="23">
        <v>43314</v>
      </c>
      <c r="B68" s="23"/>
      <c r="C68" s="24">
        <f>ROUND(103.68792,5)</f>
        <v>103.68792</v>
      </c>
      <c r="D68" s="24">
        <f>F68</f>
        <v>110.74075</v>
      </c>
      <c r="E68" s="24">
        <f>F68</f>
        <v>110.74075</v>
      </c>
      <c r="F68" s="24">
        <f>ROUND(110.74075,5)</f>
        <v>110.74075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ROUND(9.63,5)</f>
        <v>9.63</v>
      </c>
      <c r="D70" s="24">
        <f>F70</f>
        <v>9.65467</v>
      </c>
      <c r="E70" s="24">
        <f>F70</f>
        <v>9.65467</v>
      </c>
      <c r="F70" s="24">
        <f>ROUND(9.65467,5)</f>
        <v>9.65467</v>
      </c>
      <c r="G70" s="25"/>
      <c r="H70" s="26"/>
    </row>
    <row r="71" spans="1:8" ht="12.75" customHeight="1">
      <c r="A71" s="23">
        <v>43041</v>
      </c>
      <c r="B71" s="23"/>
      <c r="C71" s="24">
        <f>ROUND(9.63,5)</f>
        <v>9.63</v>
      </c>
      <c r="D71" s="24">
        <f>F71</f>
        <v>9.70546</v>
      </c>
      <c r="E71" s="24">
        <f>F71</f>
        <v>9.70546</v>
      </c>
      <c r="F71" s="24">
        <f>ROUND(9.70546,5)</f>
        <v>9.70546</v>
      </c>
      <c r="G71" s="25"/>
      <c r="H71" s="26"/>
    </row>
    <row r="72" spans="1:8" ht="12.75" customHeight="1">
      <c r="A72" s="23">
        <v>43132</v>
      </c>
      <c r="B72" s="23"/>
      <c r="C72" s="24">
        <f>ROUND(9.63,5)</f>
        <v>9.63</v>
      </c>
      <c r="D72" s="24">
        <f>F72</f>
        <v>9.75564</v>
      </c>
      <c r="E72" s="24">
        <f>F72</f>
        <v>9.75564</v>
      </c>
      <c r="F72" s="24">
        <f>ROUND(9.75564,5)</f>
        <v>9.75564</v>
      </c>
      <c r="G72" s="25"/>
      <c r="H72" s="26"/>
    </row>
    <row r="73" spans="1:8" ht="12.75" customHeight="1">
      <c r="A73" s="23">
        <v>43223</v>
      </c>
      <c r="B73" s="23"/>
      <c r="C73" s="24">
        <f>ROUND(9.63,5)</f>
        <v>9.63</v>
      </c>
      <c r="D73" s="24">
        <f>F73</f>
        <v>9.81016</v>
      </c>
      <c r="E73" s="24">
        <f>F73</f>
        <v>9.81016</v>
      </c>
      <c r="F73" s="24">
        <f>ROUND(9.81016,5)</f>
        <v>9.81016</v>
      </c>
      <c r="G73" s="25"/>
      <c r="H73" s="26"/>
    </row>
    <row r="74" spans="1:8" ht="12.75" customHeight="1">
      <c r="A74" s="23">
        <v>43314</v>
      </c>
      <c r="B74" s="23"/>
      <c r="C74" s="24">
        <f>ROUND(9.63,5)</f>
        <v>9.63</v>
      </c>
      <c r="D74" s="24">
        <f>F74</f>
        <v>9.87046</v>
      </c>
      <c r="E74" s="24">
        <f>F74</f>
        <v>9.87046</v>
      </c>
      <c r="F74" s="24">
        <f>ROUND(9.87046,5)</f>
        <v>9.87046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ROUND(2.36,5)</f>
        <v>2.36</v>
      </c>
      <c r="D76" s="24">
        <f>F76</f>
        <v>130.20302</v>
      </c>
      <c r="E76" s="24">
        <f>F76</f>
        <v>130.20302</v>
      </c>
      <c r="F76" s="24">
        <f>ROUND(130.20302,5)</f>
        <v>130.20302</v>
      </c>
      <c r="G76" s="25"/>
      <c r="H76" s="26"/>
    </row>
    <row r="77" spans="1:8" ht="12.75" customHeight="1">
      <c r="A77" s="23">
        <v>43041</v>
      </c>
      <c r="B77" s="23"/>
      <c r="C77" s="24">
        <f>ROUND(2.36,5)</f>
        <v>2.36</v>
      </c>
      <c r="D77" s="24">
        <f>F77</f>
        <v>132.72017</v>
      </c>
      <c r="E77" s="24">
        <f>F77</f>
        <v>132.72017</v>
      </c>
      <c r="F77" s="24">
        <f>ROUND(132.72017,5)</f>
        <v>132.72017</v>
      </c>
      <c r="G77" s="25"/>
      <c r="H77" s="26"/>
    </row>
    <row r="78" spans="1:8" ht="12.75" customHeight="1">
      <c r="A78" s="23">
        <v>43132</v>
      </c>
      <c r="B78" s="23"/>
      <c r="C78" s="24">
        <f>ROUND(2.36,5)</f>
        <v>2.36</v>
      </c>
      <c r="D78" s="24">
        <f>F78</f>
        <v>133.82857</v>
      </c>
      <c r="E78" s="24">
        <f>F78</f>
        <v>133.82857</v>
      </c>
      <c r="F78" s="24">
        <f>ROUND(133.82857,5)</f>
        <v>133.82857</v>
      </c>
      <c r="G78" s="25"/>
      <c r="H78" s="26"/>
    </row>
    <row r="79" spans="1:8" ht="12.75" customHeight="1">
      <c r="A79" s="23">
        <v>43223</v>
      </c>
      <c r="B79" s="23"/>
      <c r="C79" s="24">
        <f>ROUND(2.36,5)</f>
        <v>2.36</v>
      </c>
      <c r="D79" s="24">
        <f>F79</f>
        <v>136.52174</v>
      </c>
      <c r="E79" s="24">
        <f>F79</f>
        <v>136.52174</v>
      </c>
      <c r="F79" s="24">
        <f>ROUND(136.52174,5)</f>
        <v>136.52174</v>
      </c>
      <c r="G79" s="25"/>
      <c r="H79" s="26"/>
    </row>
    <row r="80" spans="1:8" ht="12.75" customHeight="1">
      <c r="A80" s="23">
        <v>43314</v>
      </c>
      <c r="B80" s="23"/>
      <c r="C80" s="24">
        <f>ROUND(2.36,5)</f>
        <v>2.36</v>
      </c>
      <c r="D80" s="24">
        <f>F80</f>
        <v>139.17823</v>
      </c>
      <c r="E80" s="24">
        <f>F80</f>
        <v>139.17823</v>
      </c>
      <c r="F80" s="24">
        <f>ROUND(139.17823,5)</f>
        <v>139.17823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ROUND(9.685,5)</f>
        <v>9.685</v>
      </c>
      <c r="D82" s="24">
        <f>F82</f>
        <v>9.70958</v>
      </c>
      <c r="E82" s="24">
        <f>F82</f>
        <v>9.70958</v>
      </c>
      <c r="F82" s="24">
        <f>ROUND(9.70958,5)</f>
        <v>9.70958</v>
      </c>
      <c r="G82" s="25"/>
      <c r="H82" s="26"/>
    </row>
    <row r="83" spans="1:8" ht="12.75" customHeight="1">
      <c r="A83" s="23">
        <v>43041</v>
      </c>
      <c r="B83" s="23"/>
      <c r="C83" s="24">
        <f>ROUND(9.685,5)</f>
        <v>9.685</v>
      </c>
      <c r="D83" s="24">
        <f>F83</f>
        <v>9.76028</v>
      </c>
      <c r="E83" s="24">
        <f>F83</f>
        <v>9.76028</v>
      </c>
      <c r="F83" s="24">
        <f>ROUND(9.76028,5)</f>
        <v>9.76028</v>
      </c>
      <c r="G83" s="25"/>
      <c r="H83" s="26"/>
    </row>
    <row r="84" spans="1:8" ht="12.75" customHeight="1">
      <c r="A84" s="23">
        <v>43132</v>
      </c>
      <c r="B84" s="23"/>
      <c r="C84" s="24">
        <f>ROUND(9.685,5)</f>
        <v>9.685</v>
      </c>
      <c r="D84" s="24">
        <f>F84</f>
        <v>9.8104</v>
      </c>
      <c r="E84" s="24">
        <f>F84</f>
        <v>9.8104</v>
      </c>
      <c r="F84" s="24">
        <f>ROUND(9.8104,5)</f>
        <v>9.8104</v>
      </c>
      <c r="G84" s="25"/>
      <c r="H84" s="26"/>
    </row>
    <row r="85" spans="1:8" ht="12.75" customHeight="1">
      <c r="A85" s="23">
        <v>43223</v>
      </c>
      <c r="B85" s="23"/>
      <c r="C85" s="24">
        <f>ROUND(9.685,5)</f>
        <v>9.685</v>
      </c>
      <c r="D85" s="24">
        <f>F85</f>
        <v>9.86465</v>
      </c>
      <c r="E85" s="24">
        <f>F85</f>
        <v>9.86465</v>
      </c>
      <c r="F85" s="24">
        <f>ROUND(9.86465,5)</f>
        <v>9.86465</v>
      </c>
      <c r="G85" s="25"/>
      <c r="H85" s="26"/>
    </row>
    <row r="86" spans="1:8" ht="12.75" customHeight="1">
      <c r="A86" s="23">
        <v>43314</v>
      </c>
      <c r="B86" s="23"/>
      <c r="C86" s="24">
        <f>ROUND(9.685,5)</f>
        <v>9.685</v>
      </c>
      <c r="D86" s="24">
        <f>F86</f>
        <v>9.9245</v>
      </c>
      <c r="E86" s="24">
        <f>F86</f>
        <v>9.9245</v>
      </c>
      <c r="F86" s="24">
        <f>ROUND(9.9245,5)</f>
        <v>9.9245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ROUND(9.715,5)</f>
        <v>9.715</v>
      </c>
      <c r="D88" s="24">
        <f>F88</f>
        <v>9.73891</v>
      </c>
      <c r="E88" s="24">
        <f>F88</f>
        <v>9.73891</v>
      </c>
      <c r="F88" s="24">
        <f>ROUND(9.73891,5)</f>
        <v>9.73891</v>
      </c>
      <c r="G88" s="25"/>
      <c r="H88" s="26"/>
    </row>
    <row r="89" spans="1:8" ht="12.75" customHeight="1">
      <c r="A89" s="23">
        <v>43041</v>
      </c>
      <c r="B89" s="23"/>
      <c r="C89" s="24">
        <f>ROUND(9.715,5)</f>
        <v>9.715</v>
      </c>
      <c r="D89" s="24">
        <f>F89</f>
        <v>9.78823</v>
      </c>
      <c r="E89" s="24">
        <f>F89</f>
        <v>9.78823</v>
      </c>
      <c r="F89" s="24">
        <f>ROUND(9.78823,5)</f>
        <v>9.78823</v>
      </c>
      <c r="G89" s="25"/>
      <c r="H89" s="26"/>
    </row>
    <row r="90" spans="1:8" ht="12.75" customHeight="1">
      <c r="A90" s="23">
        <v>43132</v>
      </c>
      <c r="B90" s="23"/>
      <c r="C90" s="24">
        <f>ROUND(9.715,5)</f>
        <v>9.715</v>
      </c>
      <c r="D90" s="24">
        <f>F90</f>
        <v>9.83696</v>
      </c>
      <c r="E90" s="24">
        <f>F90</f>
        <v>9.83696</v>
      </c>
      <c r="F90" s="24">
        <f>ROUND(9.83696,5)</f>
        <v>9.83696</v>
      </c>
      <c r="G90" s="25"/>
      <c r="H90" s="26"/>
    </row>
    <row r="91" spans="1:8" ht="12.75" customHeight="1">
      <c r="A91" s="23">
        <v>43223</v>
      </c>
      <c r="B91" s="23"/>
      <c r="C91" s="24">
        <f>ROUND(9.715,5)</f>
        <v>9.715</v>
      </c>
      <c r="D91" s="24">
        <f>F91</f>
        <v>9.88955</v>
      </c>
      <c r="E91" s="24">
        <f>F91</f>
        <v>9.88955</v>
      </c>
      <c r="F91" s="24">
        <f>ROUND(9.88955,5)</f>
        <v>9.88955</v>
      </c>
      <c r="G91" s="25"/>
      <c r="H91" s="26"/>
    </row>
    <row r="92" spans="1:8" ht="12.75" customHeight="1">
      <c r="A92" s="23">
        <v>43314</v>
      </c>
      <c r="B92" s="23"/>
      <c r="C92" s="24">
        <f>ROUND(9.715,5)</f>
        <v>9.715</v>
      </c>
      <c r="D92" s="24">
        <f>F92</f>
        <v>9.94744</v>
      </c>
      <c r="E92" s="24">
        <f>F92</f>
        <v>9.94744</v>
      </c>
      <c r="F92" s="24">
        <f>ROUND(9.94744,5)</f>
        <v>9.94744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ROUND(125.97123,5)</f>
        <v>125.97123</v>
      </c>
      <c r="D94" s="24">
        <f>F94</f>
        <v>126.99184</v>
      </c>
      <c r="E94" s="24">
        <f>F94</f>
        <v>126.99184</v>
      </c>
      <c r="F94" s="24">
        <f>ROUND(126.99184,5)</f>
        <v>126.99184</v>
      </c>
      <c r="G94" s="25"/>
      <c r="H94" s="26"/>
    </row>
    <row r="95" spans="1:8" ht="12.75" customHeight="1">
      <c r="A95" s="23">
        <v>43041</v>
      </c>
      <c r="B95" s="23"/>
      <c r="C95" s="24">
        <f>ROUND(125.97123,5)</f>
        <v>125.97123</v>
      </c>
      <c r="D95" s="24">
        <f>F95</f>
        <v>127.86372</v>
      </c>
      <c r="E95" s="24">
        <f>F95</f>
        <v>127.86372</v>
      </c>
      <c r="F95" s="24">
        <f>ROUND(127.86372,5)</f>
        <v>127.86372</v>
      </c>
      <c r="G95" s="25"/>
      <c r="H95" s="26"/>
    </row>
    <row r="96" spans="1:8" ht="12.75" customHeight="1">
      <c r="A96" s="23">
        <v>43132</v>
      </c>
      <c r="B96" s="23"/>
      <c r="C96" s="24">
        <f>ROUND(125.97123,5)</f>
        <v>125.97123</v>
      </c>
      <c r="D96" s="24">
        <f>F96</f>
        <v>130.39691</v>
      </c>
      <c r="E96" s="24">
        <f>F96</f>
        <v>130.39691</v>
      </c>
      <c r="F96" s="24">
        <f>ROUND(130.39691,5)</f>
        <v>130.39691</v>
      </c>
      <c r="G96" s="25"/>
      <c r="H96" s="26"/>
    </row>
    <row r="97" spans="1:8" ht="12.75" customHeight="1">
      <c r="A97" s="23">
        <v>43223</v>
      </c>
      <c r="B97" s="23"/>
      <c r="C97" s="24">
        <f>ROUND(125.97123,5)</f>
        <v>125.97123</v>
      </c>
      <c r="D97" s="24">
        <f>F97</f>
        <v>131.40505</v>
      </c>
      <c r="E97" s="24">
        <f>F97</f>
        <v>131.40505</v>
      </c>
      <c r="F97" s="24">
        <f>ROUND(131.40505,5)</f>
        <v>131.40505</v>
      </c>
      <c r="G97" s="25"/>
      <c r="H97" s="26"/>
    </row>
    <row r="98" spans="1:8" ht="12.75" customHeight="1">
      <c r="A98" s="23">
        <v>43314</v>
      </c>
      <c r="B98" s="23"/>
      <c r="C98" s="24">
        <f>ROUND(125.97123,5)</f>
        <v>125.97123</v>
      </c>
      <c r="D98" s="24">
        <f>F98</f>
        <v>133.96138</v>
      </c>
      <c r="E98" s="24">
        <f>F98</f>
        <v>133.96138</v>
      </c>
      <c r="F98" s="24">
        <f>ROUND(133.96138,5)</f>
        <v>133.96138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ROUND(2.465,5)</f>
        <v>2.465</v>
      </c>
      <c r="D100" s="24">
        <f>F100</f>
        <v>133.75665</v>
      </c>
      <c r="E100" s="24">
        <f>F100</f>
        <v>133.75665</v>
      </c>
      <c r="F100" s="24">
        <f>ROUND(133.75665,5)</f>
        <v>133.75665</v>
      </c>
      <c r="G100" s="25"/>
      <c r="H100" s="26"/>
    </row>
    <row r="101" spans="1:8" ht="12.75" customHeight="1">
      <c r="A101" s="23">
        <v>43041</v>
      </c>
      <c r="B101" s="23"/>
      <c r="C101" s="24">
        <f>ROUND(2.465,5)</f>
        <v>2.465</v>
      </c>
      <c r="D101" s="24">
        <f>F101</f>
        <v>136.34249</v>
      </c>
      <c r="E101" s="24">
        <f>F101</f>
        <v>136.34249</v>
      </c>
      <c r="F101" s="24">
        <f>ROUND(136.34249,5)</f>
        <v>136.34249</v>
      </c>
      <c r="G101" s="25"/>
      <c r="H101" s="26"/>
    </row>
    <row r="102" spans="1:8" ht="12.75" customHeight="1">
      <c r="A102" s="23">
        <v>43132</v>
      </c>
      <c r="B102" s="23"/>
      <c r="C102" s="24">
        <f>ROUND(2.465,5)</f>
        <v>2.465</v>
      </c>
      <c r="D102" s="24">
        <f>F102</f>
        <v>137.35172</v>
      </c>
      <c r="E102" s="24">
        <f>F102</f>
        <v>137.35172</v>
      </c>
      <c r="F102" s="24">
        <f>ROUND(137.35172,5)</f>
        <v>137.35172</v>
      </c>
      <c r="G102" s="25"/>
      <c r="H102" s="26"/>
    </row>
    <row r="103" spans="1:8" ht="12.75" customHeight="1">
      <c r="A103" s="23">
        <v>43223</v>
      </c>
      <c r="B103" s="23"/>
      <c r="C103" s="24">
        <f>ROUND(2.465,5)</f>
        <v>2.465</v>
      </c>
      <c r="D103" s="24">
        <f>F103</f>
        <v>140.11589</v>
      </c>
      <c r="E103" s="24">
        <f>F103</f>
        <v>140.11589</v>
      </c>
      <c r="F103" s="24">
        <f>ROUND(140.11589,5)</f>
        <v>140.11589</v>
      </c>
      <c r="G103" s="25"/>
      <c r="H103" s="26"/>
    </row>
    <row r="104" spans="1:8" ht="12.75" customHeight="1">
      <c r="A104" s="23">
        <v>43314</v>
      </c>
      <c r="B104" s="23"/>
      <c r="C104" s="24">
        <f>ROUND(2.465,5)</f>
        <v>2.465</v>
      </c>
      <c r="D104" s="24">
        <f>F104</f>
        <v>142.84252</v>
      </c>
      <c r="E104" s="24">
        <f>F104</f>
        <v>142.84252</v>
      </c>
      <c r="F104" s="24">
        <f>ROUND(142.84252,5)</f>
        <v>142.84252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ROUND(3.17,5)</f>
        <v>3.17</v>
      </c>
      <c r="D106" s="24">
        <f>F106</f>
        <v>127.97312</v>
      </c>
      <c r="E106" s="24">
        <f>F106</f>
        <v>127.97312</v>
      </c>
      <c r="F106" s="24">
        <f>ROUND(127.97312,5)</f>
        <v>127.97312</v>
      </c>
      <c r="G106" s="25"/>
      <c r="H106" s="26"/>
    </row>
    <row r="107" spans="1:8" ht="12.75" customHeight="1">
      <c r="A107" s="23">
        <v>43041</v>
      </c>
      <c r="B107" s="23"/>
      <c r="C107" s="24">
        <f>ROUND(3.17,5)</f>
        <v>3.17</v>
      </c>
      <c r="D107" s="24">
        <f>F107</f>
        <v>128.70328</v>
      </c>
      <c r="E107" s="24">
        <f>F107</f>
        <v>128.70328</v>
      </c>
      <c r="F107" s="24">
        <f>ROUND(128.70328,5)</f>
        <v>128.70328</v>
      </c>
      <c r="G107" s="25"/>
      <c r="H107" s="26"/>
    </row>
    <row r="108" spans="1:8" ht="12.75" customHeight="1">
      <c r="A108" s="23">
        <v>43132</v>
      </c>
      <c r="B108" s="23"/>
      <c r="C108" s="24">
        <f>ROUND(3.17,5)</f>
        <v>3.17</v>
      </c>
      <c r="D108" s="24">
        <f>F108</f>
        <v>131.25305</v>
      </c>
      <c r="E108" s="24">
        <f>F108</f>
        <v>131.25305</v>
      </c>
      <c r="F108" s="24">
        <f>ROUND(131.25305,5)</f>
        <v>131.25305</v>
      </c>
      <c r="G108" s="25"/>
      <c r="H108" s="26"/>
    </row>
    <row r="109" spans="1:8" ht="12.75" customHeight="1">
      <c r="A109" s="23">
        <v>43223</v>
      </c>
      <c r="B109" s="23"/>
      <c r="C109" s="24">
        <f>ROUND(3.17,5)</f>
        <v>3.17</v>
      </c>
      <c r="D109" s="24">
        <f>F109</f>
        <v>133.8945</v>
      </c>
      <c r="E109" s="24">
        <f>F109</f>
        <v>133.8945</v>
      </c>
      <c r="F109" s="24">
        <f>ROUND(133.8945,5)</f>
        <v>133.8945</v>
      </c>
      <c r="G109" s="25"/>
      <c r="H109" s="26"/>
    </row>
    <row r="110" spans="1:8" ht="12.75" customHeight="1">
      <c r="A110" s="23">
        <v>43314</v>
      </c>
      <c r="B110" s="23"/>
      <c r="C110" s="24">
        <f>ROUND(3.17,5)</f>
        <v>3.17</v>
      </c>
      <c r="D110" s="24">
        <f>F110</f>
        <v>136.50026</v>
      </c>
      <c r="E110" s="24">
        <f>F110</f>
        <v>136.50026</v>
      </c>
      <c r="F110" s="24">
        <f>ROUND(136.50026,5)</f>
        <v>136.50026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ROUND(10.72,5)</f>
        <v>10.72</v>
      </c>
      <c r="D112" s="24">
        <f>F112</f>
        <v>10.75929</v>
      </c>
      <c r="E112" s="24">
        <f>F112</f>
        <v>10.75929</v>
      </c>
      <c r="F112" s="24">
        <f>ROUND(10.75929,5)</f>
        <v>10.75929</v>
      </c>
      <c r="G112" s="25"/>
      <c r="H112" s="26"/>
    </row>
    <row r="113" spans="1:8" ht="12.75" customHeight="1">
      <c r="A113" s="23">
        <v>43041</v>
      </c>
      <c r="B113" s="23"/>
      <c r="C113" s="24">
        <f>ROUND(10.72,5)</f>
        <v>10.72</v>
      </c>
      <c r="D113" s="24">
        <f>F113</f>
        <v>10.85196</v>
      </c>
      <c r="E113" s="24">
        <f>F113</f>
        <v>10.85196</v>
      </c>
      <c r="F113" s="24">
        <f>ROUND(10.85196,5)</f>
        <v>10.85196</v>
      </c>
      <c r="G113" s="25"/>
      <c r="H113" s="26"/>
    </row>
    <row r="114" spans="1:8" ht="12.75" customHeight="1">
      <c r="A114" s="23">
        <v>43132</v>
      </c>
      <c r="B114" s="23"/>
      <c r="C114" s="24">
        <f>ROUND(10.72,5)</f>
        <v>10.72</v>
      </c>
      <c r="D114" s="24">
        <f>F114</f>
        <v>10.94708</v>
      </c>
      <c r="E114" s="24">
        <f>F114</f>
        <v>10.94708</v>
      </c>
      <c r="F114" s="24">
        <f>ROUND(10.94708,5)</f>
        <v>10.94708</v>
      </c>
      <c r="G114" s="25"/>
      <c r="H114" s="26"/>
    </row>
    <row r="115" spans="1:8" ht="12.75" customHeight="1">
      <c r="A115" s="23">
        <v>43223</v>
      </c>
      <c r="B115" s="23"/>
      <c r="C115" s="24">
        <f>ROUND(10.72,5)</f>
        <v>10.72</v>
      </c>
      <c r="D115" s="24">
        <f>F115</f>
        <v>11.0416</v>
      </c>
      <c r="E115" s="24">
        <f>F115</f>
        <v>11.0416</v>
      </c>
      <c r="F115" s="24">
        <f>ROUND(11.0416,5)</f>
        <v>11.0416</v>
      </c>
      <c r="G115" s="25"/>
      <c r="H115" s="26"/>
    </row>
    <row r="116" spans="1:8" ht="12.75" customHeight="1">
      <c r="A116" s="23">
        <v>43314</v>
      </c>
      <c r="B116" s="23"/>
      <c r="C116" s="24">
        <f>ROUND(10.72,5)</f>
        <v>10.72</v>
      </c>
      <c r="D116" s="24">
        <f>F116</f>
        <v>11.14138</v>
      </c>
      <c r="E116" s="24">
        <f>F116</f>
        <v>11.14138</v>
      </c>
      <c r="F116" s="24">
        <f>ROUND(11.14138,5)</f>
        <v>11.14138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ROUND(10.875,5)</f>
        <v>10.875</v>
      </c>
      <c r="D118" s="24">
        <f>F118</f>
        <v>10.91358</v>
      </c>
      <c r="E118" s="24">
        <f>F118</f>
        <v>10.91358</v>
      </c>
      <c r="F118" s="24">
        <f>ROUND(10.91358,5)</f>
        <v>10.91358</v>
      </c>
      <c r="G118" s="25"/>
      <c r="H118" s="26"/>
    </row>
    <row r="119" spans="1:8" ht="12.75" customHeight="1">
      <c r="A119" s="23">
        <v>43041</v>
      </c>
      <c r="B119" s="23"/>
      <c r="C119" s="24">
        <f>ROUND(10.875,5)</f>
        <v>10.875</v>
      </c>
      <c r="D119" s="24">
        <f>F119</f>
        <v>11.00369</v>
      </c>
      <c r="E119" s="24">
        <f>F119</f>
        <v>11.00369</v>
      </c>
      <c r="F119" s="24">
        <f>ROUND(11.00369,5)</f>
        <v>11.00369</v>
      </c>
      <c r="G119" s="25"/>
      <c r="H119" s="26"/>
    </row>
    <row r="120" spans="1:8" ht="12.75" customHeight="1">
      <c r="A120" s="23">
        <v>43132</v>
      </c>
      <c r="B120" s="23"/>
      <c r="C120" s="24">
        <f>ROUND(10.875,5)</f>
        <v>10.875</v>
      </c>
      <c r="D120" s="24">
        <f>F120</f>
        <v>11.09304</v>
      </c>
      <c r="E120" s="24">
        <f>F120</f>
        <v>11.09304</v>
      </c>
      <c r="F120" s="24">
        <f>ROUND(11.09304,5)</f>
        <v>11.09304</v>
      </c>
      <c r="G120" s="25"/>
      <c r="H120" s="26"/>
    </row>
    <row r="121" spans="1:8" ht="12.75" customHeight="1">
      <c r="A121" s="23">
        <v>43223</v>
      </c>
      <c r="B121" s="23"/>
      <c r="C121" s="24">
        <f>ROUND(10.875,5)</f>
        <v>10.875</v>
      </c>
      <c r="D121" s="24">
        <f>F121</f>
        <v>11.18641</v>
      </c>
      <c r="E121" s="24">
        <f>F121</f>
        <v>11.18641</v>
      </c>
      <c r="F121" s="24">
        <f>ROUND(11.18641,5)</f>
        <v>11.18641</v>
      </c>
      <c r="G121" s="25"/>
      <c r="H121" s="26"/>
    </row>
    <row r="122" spans="1:8" ht="12.75" customHeight="1">
      <c r="A122" s="23">
        <v>43314</v>
      </c>
      <c r="B122" s="23"/>
      <c r="C122" s="24">
        <f>ROUND(10.875,5)</f>
        <v>10.875</v>
      </c>
      <c r="D122" s="24">
        <f>F122</f>
        <v>11.28309</v>
      </c>
      <c r="E122" s="24">
        <f>F122</f>
        <v>11.28309</v>
      </c>
      <c r="F122" s="24">
        <f>ROUND(11.28309,5)</f>
        <v>11.28309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ROUND(8.005,5)</f>
        <v>8.005</v>
      </c>
      <c r="D124" s="24">
        <f>F124</f>
        <v>8.0128</v>
      </c>
      <c r="E124" s="24">
        <f>F124</f>
        <v>8.0128</v>
      </c>
      <c r="F124" s="24">
        <f>ROUND(8.0128,5)</f>
        <v>8.0128</v>
      </c>
      <c r="G124" s="25"/>
      <c r="H124" s="26"/>
    </row>
    <row r="125" spans="1:8" ht="12.75" customHeight="1">
      <c r="A125" s="23">
        <v>43041</v>
      </c>
      <c r="B125" s="23"/>
      <c r="C125" s="24">
        <f>ROUND(8.005,5)</f>
        <v>8.005</v>
      </c>
      <c r="D125" s="24">
        <f>F125</f>
        <v>8.03066</v>
      </c>
      <c r="E125" s="24">
        <f>F125</f>
        <v>8.03066</v>
      </c>
      <c r="F125" s="24">
        <f>ROUND(8.03066,5)</f>
        <v>8.03066</v>
      </c>
      <c r="G125" s="25"/>
      <c r="H125" s="26"/>
    </row>
    <row r="126" spans="1:8" ht="12.75" customHeight="1">
      <c r="A126" s="23">
        <v>43132</v>
      </c>
      <c r="B126" s="23"/>
      <c r="C126" s="24">
        <f>ROUND(8.005,5)</f>
        <v>8.005</v>
      </c>
      <c r="D126" s="24">
        <f>F126</f>
        <v>8.04468</v>
      </c>
      <c r="E126" s="24">
        <f>F126</f>
        <v>8.04468</v>
      </c>
      <c r="F126" s="24">
        <f>ROUND(8.04468,5)</f>
        <v>8.04468</v>
      </c>
      <c r="G126" s="25"/>
      <c r="H126" s="26"/>
    </row>
    <row r="127" spans="1:8" ht="12.75" customHeight="1">
      <c r="A127" s="23">
        <v>43223</v>
      </c>
      <c r="B127" s="23"/>
      <c r="C127" s="24">
        <f>ROUND(8.005,5)</f>
        <v>8.005</v>
      </c>
      <c r="D127" s="24">
        <f>F127</f>
        <v>8.05216</v>
      </c>
      <c r="E127" s="24">
        <f>F127</f>
        <v>8.05216</v>
      </c>
      <c r="F127" s="24">
        <f>ROUND(8.05216,5)</f>
        <v>8.05216</v>
      </c>
      <c r="G127" s="25"/>
      <c r="H127" s="26"/>
    </row>
    <row r="128" spans="1:8" ht="12.75" customHeight="1">
      <c r="A128" s="23">
        <v>43314</v>
      </c>
      <c r="B128" s="23"/>
      <c r="C128" s="24">
        <f>ROUND(8.005,5)</f>
        <v>8.005</v>
      </c>
      <c r="D128" s="24">
        <f>F128</f>
        <v>8.06519</v>
      </c>
      <c r="E128" s="24">
        <f>F128</f>
        <v>8.06519</v>
      </c>
      <c r="F128" s="24">
        <f>ROUND(8.06519,5)</f>
        <v>8.06519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ROUND(9.54,5)</f>
        <v>9.54</v>
      </c>
      <c r="D130" s="24">
        <f>F130</f>
        <v>9.56303</v>
      </c>
      <c r="E130" s="24">
        <f>F130</f>
        <v>9.56303</v>
      </c>
      <c r="F130" s="24">
        <f>ROUND(9.56303,5)</f>
        <v>9.56303</v>
      </c>
      <c r="G130" s="25"/>
      <c r="H130" s="26"/>
    </row>
    <row r="131" spans="1:8" ht="12.75" customHeight="1">
      <c r="A131" s="23">
        <v>43041</v>
      </c>
      <c r="B131" s="23"/>
      <c r="C131" s="24">
        <f>ROUND(9.54,5)</f>
        <v>9.54</v>
      </c>
      <c r="D131" s="24">
        <f>F131</f>
        <v>9.6171</v>
      </c>
      <c r="E131" s="24">
        <f>F131</f>
        <v>9.6171</v>
      </c>
      <c r="F131" s="24">
        <f>ROUND(9.6171,5)</f>
        <v>9.6171</v>
      </c>
      <c r="G131" s="25"/>
      <c r="H131" s="26"/>
    </row>
    <row r="132" spans="1:8" ht="12.75" customHeight="1">
      <c r="A132" s="23">
        <v>43132</v>
      </c>
      <c r="B132" s="23"/>
      <c r="C132" s="24">
        <f>ROUND(9.54,5)</f>
        <v>9.54</v>
      </c>
      <c r="D132" s="24">
        <f>F132</f>
        <v>9.67119</v>
      </c>
      <c r="E132" s="24">
        <f>F132</f>
        <v>9.67119</v>
      </c>
      <c r="F132" s="24">
        <f>ROUND(9.67119,5)</f>
        <v>9.67119</v>
      </c>
      <c r="G132" s="25"/>
      <c r="H132" s="26"/>
    </row>
    <row r="133" spans="1:8" ht="12.75" customHeight="1">
      <c r="A133" s="23">
        <v>43223</v>
      </c>
      <c r="B133" s="23"/>
      <c r="C133" s="24">
        <f>ROUND(9.54,5)</f>
        <v>9.54</v>
      </c>
      <c r="D133" s="24">
        <f>F133</f>
        <v>9.72238</v>
      </c>
      <c r="E133" s="24">
        <f>F133</f>
        <v>9.72238</v>
      </c>
      <c r="F133" s="24">
        <f>ROUND(9.72238,5)</f>
        <v>9.72238</v>
      </c>
      <c r="G133" s="25"/>
      <c r="H133" s="26"/>
    </row>
    <row r="134" spans="1:8" ht="12.75" customHeight="1">
      <c r="A134" s="23">
        <v>43314</v>
      </c>
      <c r="B134" s="23"/>
      <c r="C134" s="24">
        <f>ROUND(9.54,5)</f>
        <v>9.54</v>
      </c>
      <c r="D134" s="24">
        <f>F134</f>
        <v>9.77809</v>
      </c>
      <c r="E134" s="24">
        <f>F134</f>
        <v>9.77809</v>
      </c>
      <c r="F134" s="24">
        <f>ROUND(9.77809,5)</f>
        <v>9.77809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ROUND(8.58,5)</f>
        <v>8.58</v>
      </c>
      <c r="D136" s="24">
        <f>F136</f>
        <v>8.59604</v>
      </c>
      <c r="E136" s="24">
        <f>F136</f>
        <v>8.59604</v>
      </c>
      <c r="F136" s="24">
        <f>ROUND(8.59604,5)</f>
        <v>8.59604</v>
      </c>
      <c r="G136" s="25"/>
      <c r="H136" s="26"/>
    </row>
    <row r="137" spans="1:8" ht="12.75" customHeight="1">
      <c r="A137" s="23">
        <v>43041</v>
      </c>
      <c r="B137" s="23"/>
      <c r="C137" s="24">
        <f>ROUND(8.58,5)</f>
        <v>8.58</v>
      </c>
      <c r="D137" s="24">
        <f>F137</f>
        <v>8.63062</v>
      </c>
      <c r="E137" s="24">
        <f>F137</f>
        <v>8.63062</v>
      </c>
      <c r="F137" s="24">
        <f>ROUND(8.63062,5)</f>
        <v>8.63062</v>
      </c>
      <c r="G137" s="25"/>
      <c r="H137" s="26"/>
    </row>
    <row r="138" spans="1:8" ht="12.75" customHeight="1">
      <c r="A138" s="23">
        <v>43132</v>
      </c>
      <c r="B138" s="23"/>
      <c r="C138" s="24">
        <f>ROUND(8.58,5)</f>
        <v>8.58</v>
      </c>
      <c r="D138" s="24">
        <f>F138</f>
        <v>8.66284</v>
      </c>
      <c r="E138" s="24">
        <f>F138</f>
        <v>8.66284</v>
      </c>
      <c r="F138" s="24">
        <f>ROUND(8.66284,5)</f>
        <v>8.66284</v>
      </c>
      <c r="G138" s="25"/>
      <c r="H138" s="26"/>
    </row>
    <row r="139" spans="1:8" ht="12.75" customHeight="1">
      <c r="A139" s="23">
        <v>43223</v>
      </c>
      <c r="B139" s="23"/>
      <c r="C139" s="24">
        <f>ROUND(8.58,5)</f>
        <v>8.58</v>
      </c>
      <c r="D139" s="24">
        <f>F139</f>
        <v>8.69696</v>
      </c>
      <c r="E139" s="24">
        <f>F139</f>
        <v>8.69696</v>
      </c>
      <c r="F139" s="24">
        <f>ROUND(8.69696,5)</f>
        <v>8.69696</v>
      </c>
      <c r="G139" s="25"/>
      <c r="H139" s="26"/>
    </row>
    <row r="140" spans="1:8" ht="12.75" customHeight="1">
      <c r="A140" s="23">
        <v>43314</v>
      </c>
      <c r="B140" s="23"/>
      <c r="C140" s="24">
        <f>ROUND(8.58,5)</f>
        <v>8.58</v>
      </c>
      <c r="D140" s="24">
        <f>F140</f>
        <v>8.73698</v>
      </c>
      <c r="E140" s="24">
        <f>F140</f>
        <v>8.73698</v>
      </c>
      <c r="F140" s="24">
        <f>ROUND(8.73698,5)</f>
        <v>8.73698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ROUND(2.45,5)</f>
        <v>2.45</v>
      </c>
      <c r="D142" s="24">
        <f>F142</f>
        <v>296.52355</v>
      </c>
      <c r="E142" s="24">
        <f>F142</f>
        <v>296.52355</v>
      </c>
      <c r="F142" s="24">
        <f>ROUND(296.52355,5)</f>
        <v>296.52355</v>
      </c>
      <c r="G142" s="25"/>
      <c r="H142" s="26"/>
    </row>
    <row r="143" spans="1:8" ht="12.75" customHeight="1">
      <c r="A143" s="23">
        <v>43041</v>
      </c>
      <c r="B143" s="23"/>
      <c r="C143" s="24">
        <f>ROUND(2.45,5)</f>
        <v>2.45</v>
      </c>
      <c r="D143" s="24">
        <f>F143</f>
        <v>302.25587</v>
      </c>
      <c r="E143" s="24">
        <f>F143</f>
        <v>302.25587</v>
      </c>
      <c r="F143" s="24">
        <f>ROUND(302.25587,5)</f>
        <v>302.25587</v>
      </c>
      <c r="G143" s="25"/>
      <c r="H143" s="26"/>
    </row>
    <row r="144" spans="1:8" ht="12.75" customHeight="1">
      <c r="A144" s="23">
        <v>43132</v>
      </c>
      <c r="B144" s="23"/>
      <c r="C144" s="24">
        <f>ROUND(2.45,5)</f>
        <v>2.45</v>
      </c>
      <c r="D144" s="24">
        <f>F144</f>
        <v>301.19073</v>
      </c>
      <c r="E144" s="24">
        <f>F144</f>
        <v>301.19073</v>
      </c>
      <c r="F144" s="24">
        <f>ROUND(301.19073,5)</f>
        <v>301.19073</v>
      </c>
      <c r="G144" s="25"/>
      <c r="H144" s="26"/>
    </row>
    <row r="145" spans="1:8" ht="12.75" customHeight="1">
      <c r="A145" s="23">
        <v>43223</v>
      </c>
      <c r="B145" s="23"/>
      <c r="C145" s="24">
        <f>ROUND(2.45,5)</f>
        <v>2.45</v>
      </c>
      <c r="D145" s="24">
        <f>F145</f>
        <v>307.25207</v>
      </c>
      <c r="E145" s="24">
        <f>F145</f>
        <v>307.25207</v>
      </c>
      <c r="F145" s="24">
        <f>ROUND(307.25207,5)</f>
        <v>307.25207</v>
      </c>
      <c r="G145" s="25"/>
      <c r="H145" s="26"/>
    </row>
    <row r="146" spans="1:8" ht="12.75" customHeight="1">
      <c r="A146" s="23">
        <v>43314</v>
      </c>
      <c r="B146" s="23"/>
      <c r="C146" s="24">
        <f>ROUND(2.45,5)</f>
        <v>2.45</v>
      </c>
      <c r="D146" s="24">
        <f>F146</f>
        <v>313.22998</v>
      </c>
      <c r="E146" s="24">
        <f>F146</f>
        <v>313.22998</v>
      </c>
      <c r="F146" s="24">
        <f>ROUND(313.22998,5)</f>
        <v>313.22998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ROUND(2.44,5)</f>
        <v>2.44</v>
      </c>
      <c r="D148" s="24">
        <f>F148</f>
        <v>241.37089</v>
      </c>
      <c r="E148" s="24">
        <f>F148</f>
        <v>241.37089</v>
      </c>
      <c r="F148" s="24">
        <f>ROUND(241.37089,5)</f>
        <v>241.37089</v>
      </c>
      <c r="G148" s="25"/>
      <c r="H148" s="26"/>
    </row>
    <row r="149" spans="1:8" ht="12.75" customHeight="1">
      <c r="A149" s="23">
        <v>43041</v>
      </c>
      <c r="B149" s="23"/>
      <c r="C149" s="24">
        <f>ROUND(2.44,5)</f>
        <v>2.44</v>
      </c>
      <c r="D149" s="24">
        <f>F149</f>
        <v>246.03712</v>
      </c>
      <c r="E149" s="24">
        <f>F149</f>
        <v>246.03712</v>
      </c>
      <c r="F149" s="24">
        <f>ROUND(246.03712,5)</f>
        <v>246.03712</v>
      </c>
      <c r="G149" s="25"/>
      <c r="H149" s="26"/>
    </row>
    <row r="150" spans="1:8" ht="12.75" customHeight="1">
      <c r="A150" s="23">
        <v>43132</v>
      </c>
      <c r="B150" s="23"/>
      <c r="C150" s="24">
        <f>ROUND(2.44,5)</f>
        <v>2.44</v>
      </c>
      <c r="D150" s="24">
        <f>F150</f>
        <v>247.16493</v>
      </c>
      <c r="E150" s="24">
        <f>F150</f>
        <v>247.16493</v>
      </c>
      <c r="F150" s="24">
        <f>ROUND(247.16493,5)</f>
        <v>247.16493</v>
      </c>
      <c r="G150" s="25"/>
      <c r="H150" s="26"/>
    </row>
    <row r="151" spans="1:8" ht="12.75" customHeight="1">
      <c r="A151" s="23">
        <v>43223</v>
      </c>
      <c r="B151" s="23"/>
      <c r="C151" s="24">
        <f>ROUND(2.44,5)</f>
        <v>2.44</v>
      </c>
      <c r="D151" s="24">
        <f>F151</f>
        <v>252.1391</v>
      </c>
      <c r="E151" s="24">
        <f>F151</f>
        <v>252.1391</v>
      </c>
      <c r="F151" s="24">
        <f>ROUND(252.1391,5)</f>
        <v>252.1391</v>
      </c>
      <c r="G151" s="25"/>
      <c r="H151" s="26"/>
    </row>
    <row r="152" spans="1:8" ht="12.75" customHeight="1">
      <c r="A152" s="23">
        <v>43314</v>
      </c>
      <c r="B152" s="23"/>
      <c r="C152" s="24">
        <f>ROUND(2.44,5)</f>
        <v>2.44</v>
      </c>
      <c r="D152" s="24">
        <f>F152</f>
        <v>257.04558</v>
      </c>
      <c r="E152" s="24">
        <f>F152</f>
        <v>257.04558</v>
      </c>
      <c r="F152" s="24">
        <f>ROUND(257.04558,5)</f>
        <v>257.04558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ROUND(7.465,5)</f>
        <v>7.465</v>
      </c>
      <c r="D154" s="24">
        <f>F154</f>
        <v>7.3685</v>
      </c>
      <c r="E154" s="24">
        <f>F154</f>
        <v>7.3685</v>
      </c>
      <c r="F154" s="24">
        <f>ROUND(7.3685,5)</f>
        <v>7.3685</v>
      </c>
      <c r="G154" s="25"/>
      <c r="H154" s="26"/>
    </row>
    <row r="155" spans="1:8" ht="12.75" customHeight="1">
      <c r="A155" s="23">
        <v>43041</v>
      </c>
      <c r="B155" s="23"/>
      <c r="C155" s="24">
        <f>ROUND(7.465,5)</f>
        <v>7.465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ROUND(7.485,5)</f>
        <v>7.485</v>
      </c>
      <c r="D157" s="24">
        <f>F157</f>
        <v>7.4729</v>
      </c>
      <c r="E157" s="24">
        <f>F157</f>
        <v>7.4729</v>
      </c>
      <c r="F157" s="24">
        <f>ROUND(7.4729,5)</f>
        <v>7.4729</v>
      </c>
      <c r="G157" s="25"/>
      <c r="H157" s="26"/>
    </row>
    <row r="158" spans="1:8" ht="12.75" customHeight="1">
      <c r="A158" s="23">
        <v>43041</v>
      </c>
      <c r="B158" s="23"/>
      <c r="C158" s="24">
        <f>ROUND(7.485,5)</f>
        <v>7.485</v>
      </c>
      <c r="D158" s="24">
        <f>F158</f>
        <v>7.4066</v>
      </c>
      <c r="E158" s="24">
        <f>F158</f>
        <v>7.4066</v>
      </c>
      <c r="F158" s="24">
        <f>ROUND(7.4066,5)</f>
        <v>7.4066</v>
      </c>
      <c r="G158" s="25"/>
      <c r="H158" s="26"/>
    </row>
    <row r="159" spans="1:8" ht="12.75" customHeight="1">
      <c r="A159" s="23">
        <v>43132</v>
      </c>
      <c r="B159" s="23"/>
      <c r="C159" s="24">
        <f>ROUND(7.485,5)</f>
        <v>7.485</v>
      </c>
      <c r="D159" s="24">
        <f>F159</f>
        <v>7.27005</v>
      </c>
      <c r="E159" s="24">
        <f>F159</f>
        <v>7.27005</v>
      </c>
      <c r="F159" s="24">
        <f>ROUND(7.27005,5)</f>
        <v>7.27005</v>
      </c>
      <c r="G159" s="25"/>
      <c r="H159" s="26"/>
    </row>
    <row r="160" spans="1:8" ht="12.75" customHeight="1">
      <c r="A160" s="23">
        <v>43223</v>
      </c>
      <c r="B160" s="23"/>
      <c r="C160" s="24">
        <f>ROUND(7.485,5)</f>
        <v>7.485</v>
      </c>
      <c r="D160" s="24">
        <f>F160</f>
        <v>7.02107</v>
      </c>
      <c r="E160" s="24">
        <f>F160</f>
        <v>7.02107</v>
      </c>
      <c r="F160" s="24">
        <f>ROUND(7.02107,5)</f>
        <v>7.02107</v>
      </c>
      <c r="G160" s="25"/>
      <c r="H160" s="26"/>
    </row>
    <row r="161" spans="1:8" ht="12.75" customHeight="1">
      <c r="A161" s="23">
        <v>43314</v>
      </c>
      <c r="B161" s="23"/>
      <c r="C161" s="24">
        <f>ROUND(7.485,5)</f>
        <v>7.485</v>
      </c>
      <c r="D161" s="24">
        <f>F161</f>
        <v>6.45573</v>
      </c>
      <c r="E161" s="24">
        <f>F161</f>
        <v>6.45573</v>
      </c>
      <c r="F161" s="24">
        <f>ROUND(6.45573,5)</f>
        <v>6.45573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ROUND(7.515,5)</f>
        <v>7.515</v>
      </c>
      <c r="D163" s="24">
        <f>F163</f>
        <v>7.50971</v>
      </c>
      <c r="E163" s="24">
        <f>F163</f>
        <v>7.50971</v>
      </c>
      <c r="F163" s="24">
        <f>ROUND(7.50971,5)</f>
        <v>7.50971</v>
      </c>
      <c r="G163" s="25"/>
      <c r="H163" s="26"/>
    </row>
    <row r="164" spans="1:8" ht="12.75" customHeight="1">
      <c r="A164" s="23">
        <v>43041</v>
      </c>
      <c r="B164" s="23"/>
      <c r="C164" s="24">
        <f>ROUND(7.515,5)</f>
        <v>7.515</v>
      </c>
      <c r="D164" s="24">
        <f>F164</f>
        <v>7.47417</v>
      </c>
      <c r="E164" s="24">
        <f>F164</f>
        <v>7.47417</v>
      </c>
      <c r="F164" s="24">
        <f>ROUND(7.47417,5)</f>
        <v>7.47417</v>
      </c>
      <c r="G164" s="25"/>
      <c r="H164" s="26"/>
    </row>
    <row r="165" spans="1:8" ht="12.75" customHeight="1">
      <c r="A165" s="23">
        <v>43132</v>
      </c>
      <c r="B165" s="23"/>
      <c r="C165" s="24">
        <f>ROUND(7.515,5)</f>
        <v>7.515</v>
      </c>
      <c r="D165" s="24">
        <f>F165</f>
        <v>7.41508</v>
      </c>
      <c r="E165" s="24">
        <f>F165</f>
        <v>7.41508</v>
      </c>
      <c r="F165" s="24">
        <f>ROUND(7.41508,5)</f>
        <v>7.41508</v>
      </c>
      <c r="G165" s="25"/>
      <c r="H165" s="26"/>
    </row>
    <row r="166" spans="1:8" ht="12.75" customHeight="1">
      <c r="A166" s="23">
        <v>43223</v>
      </c>
      <c r="B166" s="23"/>
      <c r="C166" s="24">
        <f>ROUND(7.515,5)</f>
        <v>7.515</v>
      </c>
      <c r="D166" s="24">
        <f>F166</f>
        <v>7.34998</v>
      </c>
      <c r="E166" s="24">
        <f>F166</f>
        <v>7.34998</v>
      </c>
      <c r="F166" s="24">
        <f>ROUND(7.34998,5)</f>
        <v>7.34998</v>
      </c>
      <c r="G166" s="25"/>
      <c r="H166" s="26"/>
    </row>
    <row r="167" spans="1:8" ht="12.75" customHeight="1">
      <c r="A167" s="23">
        <v>43314</v>
      </c>
      <c r="B167" s="23"/>
      <c r="C167" s="24">
        <f>ROUND(7.515,5)</f>
        <v>7.515</v>
      </c>
      <c r="D167" s="24">
        <f>F167</f>
        <v>7.27509</v>
      </c>
      <c r="E167" s="24">
        <f>F167</f>
        <v>7.27509</v>
      </c>
      <c r="F167" s="24">
        <f>ROUND(7.27509,5)</f>
        <v>7.27509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ROUND(7.62,5)</f>
        <v>7.62</v>
      </c>
      <c r="D169" s="24">
        <f>F169</f>
        <v>7.61953</v>
      </c>
      <c r="E169" s="24">
        <f>F169</f>
        <v>7.61953</v>
      </c>
      <c r="F169" s="24">
        <f>ROUND(7.61953,5)</f>
        <v>7.61953</v>
      </c>
      <c r="G169" s="25"/>
      <c r="H169" s="26"/>
    </row>
    <row r="170" spans="1:8" ht="12.75" customHeight="1">
      <c r="A170" s="23">
        <v>43041</v>
      </c>
      <c r="B170" s="23"/>
      <c r="C170" s="24">
        <f>ROUND(7.62,5)</f>
        <v>7.62</v>
      </c>
      <c r="D170" s="24">
        <f>F170</f>
        <v>7.60967</v>
      </c>
      <c r="E170" s="24">
        <f>F170</f>
        <v>7.60967</v>
      </c>
      <c r="F170" s="24">
        <f>ROUND(7.60967,5)</f>
        <v>7.60967</v>
      </c>
      <c r="G170" s="25"/>
      <c r="H170" s="26"/>
    </row>
    <row r="171" spans="1:8" ht="12.75" customHeight="1">
      <c r="A171" s="23">
        <v>43132</v>
      </c>
      <c r="B171" s="23"/>
      <c r="C171" s="24">
        <f>ROUND(7.62,5)</f>
        <v>7.62</v>
      </c>
      <c r="D171" s="24">
        <f>F171</f>
        <v>7.58888</v>
      </c>
      <c r="E171" s="24">
        <f>F171</f>
        <v>7.58888</v>
      </c>
      <c r="F171" s="24">
        <f>ROUND(7.58888,5)</f>
        <v>7.58888</v>
      </c>
      <c r="G171" s="25"/>
      <c r="H171" s="26"/>
    </row>
    <row r="172" spans="1:8" ht="12.75" customHeight="1">
      <c r="A172" s="23">
        <v>43223</v>
      </c>
      <c r="B172" s="23"/>
      <c r="C172" s="24">
        <f>ROUND(7.62,5)</f>
        <v>7.62</v>
      </c>
      <c r="D172" s="24">
        <f>F172</f>
        <v>7.56026</v>
      </c>
      <c r="E172" s="24">
        <f>F172</f>
        <v>7.56026</v>
      </c>
      <c r="F172" s="24">
        <f>ROUND(7.56026,5)</f>
        <v>7.56026</v>
      </c>
      <c r="G172" s="25"/>
      <c r="H172" s="26"/>
    </row>
    <row r="173" spans="1:8" ht="12.75" customHeight="1">
      <c r="A173" s="23">
        <v>43314</v>
      </c>
      <c r="B173" s="23"/>
      <c r="C173" s="24">
        <f>ROUND(7.62,5)</f>
        <v>7.62</v>
      </c>
      <c r="D173" s="24">
        <f>F173</f>
        <v>7.53472</v>
      </c>
      <c r="E173" s="24">
        <f>F173</f>
        <v>7.53472</v>
      </c>
      <c r="F173" s="24">
        <f>ROUND(7.53472,5)</f>
        <v>7.53472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ROUND(9.51,5)</f>
        <v>9.51</v>
      </c>
      <c r="D175" s="24">
        <f>F175</f>
        <v>9.53096</v>
      </c>
      <c r="E175" s="24">
        <f>F175</f>
        <v>9.53096</v>
      </c>
      <c r="F175" s="24">
        <f>ROUND(9.53096,5)</f>
        <v>9.53096</v>
      </c>
      <c r="G175" s="25"/>
      <c r="H175" s="26"/>
    </row>
    <row r="176" spans="1:8" ht="12.75" customHeight="1">
      <c r="A176" s="23">
        <v>43041</v>
      </c>
      <c r="B176" s="23"/>
      <c r="C176" s="24">
        <f>ROUND(9.51,5)</f>
        <v>9.51</v>
      </c>
      <c r="D176" s="24">
        <f>F176</f>
        <v>9.57826</v>
      </c>
      <c r="E176" s="24">
        <f>F176</f>
        <v>9.57826</v>
      </c>
      <c r="F176" s="24">
        <f>ROUND(9.57826,5)</f>
        <v>9.57826</v>
      </c>
      <c r="G176" s="25"/>
      <c r="H176" s="26"/>
    </row>
    <row r="177" spans="1:8" ht="12.75" customHeight="1">
      <c r="A177" s="23">
        <v>43132</v>
      </c>
      <c r="B177" s="23"/>
      <c r="C177" s="24">
        <f>ROUND(9.51,5)</f>
        <v>9.51</v>
      </c>
      <c r="D177" s="24">
        <f>F177</f>
        <v>9.6243</v>
      </c>
      <c r="E177" s="24">
        <f>F177</f>
        <v>9.6243</v>
      </c>
      <c r="F177" s="24">
        <f>ROUND(9.6243,5)</f>
        <v>9.6243</v>
      </c>
      <c r="G177" s="25"/>
      <c r="H177" s="26"/>
    </row>
    <row r="178" spans="1:8" ht="12.75" customHeight="1">
      <c r="A178" s="23">
        <v>43223</v>
      </c>
      <c r="B178" s="23"/>
      <c r="C178" s="24">
        <f>ROUND(9.51,5)</f>
        <v>9.51</v>
      </c>
      <c r="D178" s="24">
        <f>F178</f>
        <v>9.67081</v>
      </c>
      <c r="E178" s="24">
        <f>F178</f>
        <v>9.67081</v>
      </c>
      <c r="F178" s="24">
        <f>ROUND(9.67081,5)</f>
        <v>9.67081</v>
      </c>
      <c r="G178" s="25"/>
      <c r="H178" s="26"/>
    </row>
    <row r="179" spans="1:8" ht="12.75" customHeight="1">
      <c r="A179" s="23">
        <v>43314</v>
      </c>
      <c r="B179" s="23"/>
      <c r="C179" s="24">
        <f>ROUND(9.51,5)</f>
        <v>9.51</v>
      </c>
      <c r="D179" s="24">
        <f>F179</f>
        <v>9.72077</v>
      </c>
      <c r="E179" s="24">
        <f>F179</f>
        <v>9.72077</v>
      </c>
      <c r="F179" s="24">
        <f>ROUND(9.72077,5)</f>
        <v>9.72077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ROUND(2.45,5)</f>
        <v>2.45</v>
      </c>
      <c r="D181" s="24">
        <f>F181</f>
        <v>186.22653</v>
      </c>
      <c r="E181" s="24">
        <f>F181</f>
        <v>186.22653</v>
      </c>
      <c r="F181" s="24">
        <f>ROUND(186.22653,5)</f>
        <v>186.22653</v>
      </c>
      <c r="G181" s="25"/>
      <c r="H181" s="26"/>
    </row>
    <row r="182" spans="1:8" ht="12.75" customHeight="1">
      <c r="A182" s="23">
        <v>43041</v>
      </c>
      <c r="B182" s="23"/>
      <c r="C182" s="24">
        <f>ROUND(2.45,5)</f>
        <v>2.45</v>
      </c>
      <c r="D182" s="24">
        <f>F182</f>
        <v>187.42653</v>
      </c>
      <c r="E182" s="24">
        <f>F182</f>
        <v>187.42653</v>
      </c>
      <c r="F182" s="24">
        <f>ROUND(187.42653,5)</f>
        <v>187.42653</v>
      </c>
      <c r="G182" s="25"/>
      <c r="H182" s="26"/>
    </row>
    <row r="183" spans="1:8" ht="12.75" customHeight="1">
      <c r="A183" s="23">
        <v>43132</v>
      </c>
      <c r="B183" s="23"/>
      <c r="C183" s="24">
        <f>ROUND(2.45,5)</f>
        <v>2.45</v>
      </c>
      <c r="D183" s="24">
        <f>F183</f>
        <v>191.13972</v>
      </c>
      <c r="E183" s="24">
        <f>F183</f>
        <v>191.13972</v>
      </c>
      <c r="F183" s="24">
        <f>ROUND(191.13972,5)</f>
        <v>191.13972</v>
      </c>
      <c r="G183" s="25"/>
      <c r="H183" s="26"/>
    </row>
    <row r="184" spans="1:8" ht="12.75" customHeight="1">
      <c r="A184" s="23">
        <v>43223</v>
      </c>
      <c r="B184" s="23"/>
      <c r="C184" s="24">
        <f>ROUND(2.45,5)</f>
        <v>2.45</v>
      </c>
      <c r="D184" s="24">
        <f>F184</f>
        <v>192.53678</v>
      </c>
      <c r="E184" s="24">
        <f>F184</f>
        <v>192.53678</v>
      </c>
      <c r="F184" s="24">
        <f>ROUND(192.53678,5)</f>
        <v>192.53678</v>
      </c>
      <c r="G184" s="25"/>
      <c r="H184" s="26"/>
    </row>
    <row r="185" spans="1:8" ht="12.75" customHeight="1">
      <c r="A185" s="23">
        <v>43314</v>
      </c>
      <c r="B185" s="23"/>
      <c r="C185" s="24">
        <f>ROUND(2.45,5)</f>
        <v>2.45</v>
      </c>
      <c r="D185" s="24">
        <f>F185</f>
        <v>196.28229</v>
      </c>
      <c r="E185" s="24">
        <f>F185</f>
        <v>196.28229</v>
      </c>
      <c r="F185" s="24">
        <f>ROUND(196.28229,5)</f>
        <v>196.28229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ROUND(2.45,5)</f>
        <v>2.45</v>
      </c>
      <c r="D190" s="24">
        <f>F190</f>
        <v>148.75333</v>
      </c>
      <c r="E190" s="24">
        <f>F190</f>
        <v>148.75333</v>
      </c>
      <c r="F190" s="24">
        <f>ROUND(148.75333,5)</f>
        <v>148.75333</v>
      </c>
      <c r="G190" s="25"/>
      <c r="H190" s="26"/>
    </row>
    <row r="191" spans="1:8" ht="12.75" customHeight="1">
      <c r="A191" s="23">
        <v>43041</v>
      </c>
      <c r="B191" s="23"/>
      <c r="C191" s="24">
        <f>ROUND(2.45,5)</f>
        <v>2.45</v>
      </c>
      <c r="D191" s="24">
        <f>F191</f>
        <v>151.62906</v>
      </c>
      <c r="E191" s="24">
        <f>F191</f>
        <v>151.62906</v>
      </c>
      <c r="F191" s="24">
        <f>ROUND(151.62906,5)</f>
        <v>151.62906</v>
      </c>
      <c r="G191" s="25"/>
      <c r="H191" s="26"/>
    </row>
    <row r="192" spans="1:8" ht="12.75" customHeight="1">
      <c r="A192" s="23">
        <v>43132</v>
      </c>
      <c r="B192" s="23"/>
      <c r="C192" s="24">
        <f>ROUND(2.45,5)</f>
        <v>2.45</v>
      </c>
      <c r="D192" s="24">
        <f>F192</f>
        <v>152.5729</v>
      </c>
      <c r="E192" s="24">
        <f>F192</f>
        <v>152.5729</v>
      </c>
      <c r="F192" s="24">
        <f>ROUND(152.5729,5)</f>
        <v>152.5729</v>
      </c>
      <c r="G192" s="25"/>
      <c r="H192" s="26"/>
    </row>
    <row r="193" spans="1:8" ht="12.75" customHeight="1">
      <c r="A193" s="23">
        <v>43223</v>
      </c>
      <c r="B193" s="23"/>
      <c r="C193" s="24">
        <f>ROUND(2.45,5)</f>
        <v>2.45</v>
      </c>
      <c r="D193" s="24">
        <f>F193</f>
        <v>155.64335</v>
      </c>
      <c r="E193" s="24">
        <f>F193</f>
        <v>155.64335</v>
      </c>
      <c r="F193" s="24">
        <f>ROUND(155.64335,5)</f>
        <v>155.64335</v>
      </c>
      <c r="G193" s="25"/>
      <c r="H193" s="26"/>
    </row>
    <row r="194" spans="1:8" ht="12.75" customHeight="1">
      <c r="A194" s="23">
        <v>43314</v>
      </c>
      <c r="B194" s="23"/>
      <c r="C194" s="24">
        <f>ROUND(2.45,5)</f>
        <v>2.45</v>
      </c>
      <c r="D194" s="24">
        <f>F194</f>
        <v>158.67171</v>
      </c>
      <c r="E194" s="24">
        <f>F194</f>
        <v>158.67171</v>
      </c>
      <c r="F194" s="24">
        <f>ROUND(158.67171,5)</f>
        <v>158.67171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ROUND(9.22,5)</f>
        <v>9.22</v>
      </c>
      <c r="D196" s="24">
        <f>F196</f>
        <v>9.24008</v>
      </c>
      <c r="E196" s="24">
        <f>F196</f>
        <v>9.24008</v>
      </c>
      <c r="F196" s="24">
        <f>ROUND(9.24008,5)</f>
        <v>9.24008</v>
      </c>
      <c r="G196" s="25"/>
      <c r="H196" s="26"/>
    </row>
    <row r="197" spans="1:8" ht="12.75" customHeight="1">
      <c r="A197" s="23">
        <v>43041</v>
      </c>
      <c r="B197" s="23"/>
      <c r="C197" s="24">
        <f>ROUND(9.22,5)</f>
        <v>9.22</v>
      </c>
      <c r="D197" s="24">
        <f>F197</f>
        <v>9.28731</v>
      </c>
      <c r="E197" s="24">
        <f>F197</f>
        <v>9.28731</v>
      </c>
      <c r="F197" s="24">
        <f>ROUND(9.28731,5)</f>
        <v>9.28731</v>
      </c>
      <c r="G197" s="25"/>
      <c r="H197" s="26"/>
    </row>
    <row r="198" spans="1:8" ht="12.75" customHeight="1">
      <c r="A198" s="23">
        <v>43132</v>
      </c>
      <c r="B198" s="23"/>
      <c r="C198" s="24">
        <f>ROUND(9.22,5)</f>
        <v>9.22</v>
      </c>
      <c r="D198" s="24">
        <f>F198</f>
        <v>9.33422</v>
      </c>
      <c r="E198" s="24">
        <f>F198</f>
        <v>9.33422</v>
      </c>
      <c r="F198" s="24">
        <f>ROUND(9.33422,5)</f>
        <v>9.33422</v>
      </c>
      <c r="G198" s="25"/>
      <c r="H198" s="26"/>
    </row>
    <row r="199" spans="1:8" ht="12.75" customHeight="1">
      <c r="A199" s="23">
        <v>43223</v>
      </c>
      <c r="B199" s="23"/>
      <c r="C199" s="24">
        <f>ROUND(9.22,5)</f>
        <v>9.22</v>
      </c>
      <c r="D199" s="24">
        <f>F199</f>
        <v>9.37818</v>
      </c>
      <c r="E199" s="24">
        <f>F199</f>
        <v>9.37818</v>
      </c>
      <c r="F199" s="24">
        <f>ROUND(9.37818,5)</f>
        <v>9.37818</v>
      </c>
      <c r="G199" s="25"/>
      <c r="H199" s="26"/>
    </row>
    <row r="200" spans="1:8" ht="12.75" customHeight="1">
      <c r="A200" s="23">
        <v>43314</v>
      </c>
      <c r="B200" s="23"/>
      <c r="C200" s="24">
        <f>ROUND(9.22,5)</f>
        <v>9.22</v>
      </c>
      <c r="D200" s="24">
        <f>F200</f>
        <v>9.42664</v>
      </c>
      <c r="E200" s="24">
        <f>F200</f>
        <v>9.42664</v>
      </c>
      <c r="F200" s="24">
        <f>ROUND(9.42664,5)</f>
        <v>9.42664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ROUND(9.615,5)</f>
        <v>9.615</v>
      </c>
      <c r="D202" s="24">
        <f>F202</f>
        <v>9.63565</v>
      </c>
      <c r="E202" s="24">
        <f>F202</f>
        <v>9.63565</v>
      </c>
      <c r="F202" s="24">
        <f>ROUND(9.63565,5)</f>
        <v>9.63565</v>
      </c>
      <c r="G202" s="25"/>
      <c r="H202" s="26"/>
    </row>
    <row r="203" spans="1:8" ht="12.75" customHeight="1">
      <c r="A203" s="23">
        <v>43041</v>
      </c>
      <c r="B203" s="23"/>
      <c r="C203" s="24">
        <f>ROUND(9.615,5)</f>
        <v>9.615</v>
      </c>
      <c r="D203" s="24">
        <f>F203</f>
        <v>9.68395</v>
      </c>
      <c r="E203" s="24">
        <f>F203</f>
        <v>9.68395</v>
      </c>
      <c r="F203" s="24">
        <f>ROUND(9.68395,5)</f>
        <v>9.68395</v>
      </c>
      <c r="G203" s="25"/>
      <c r="H203" s="26"/>
    </row>
    <row r="204" spans="1:8" ht="12.75" customHeight="1">
      <c r="A204" s="23">
        <v>43132</v>
      </c>
      <c r="B204" s="23"/>
      <c r="C204" s="24">
        <f>ROUND(9.615,5)</f>
        <v>9.615</v>
      </c>
      <c r="D204" s="24">
        <f>F204</f>
        <v>9.73202</v>
      </c>
      <c r="E204" s="24">
        <f>F204</f>
        <v>9.73202</v>
      </c>
      <c r="F204" s="24">
        <f>ROUND(9.73202,5)</f>
        <v>9.73202</v>
      </c>
      <c r="G204" s="25"/>
      <c r="H204" s="26"/>
    </row>
    <row r="205" spans="1:8" ht="12.75" customHeight="1">
      <c r="A205" s="23">
        <v>43223</v>
      </c>
      <c r="B205" s="23"/>
      <c r="C205" s="24">
        <f>ROUND(9.615,5)</f>
        <v>9.615</v>
      </c>
      <c r="D205" s="24">
        <f>F205</f>
        <v>9.7773</v>
      </c>
      <c r="E205" s="24">
        <f>F205</f>
        <v>9.7773</v>
      </c>
      <c r="F205" s="24">
        <f>ROUND(9.7773,5)</f>
        <v>9.7773</v>
      </c>
      <c r="G205" s="25"/>
      <c r="H205" s="26"/>
    </row>
    <row r="206" spans="1:8" ht="12.75" customHeight="1">
      <c r="A206" s="23">
        <v>43314</v>
      </c>
      <c r="B206" s="23"/>
      <c r="C206" s="24">
        <f>ROUND(9.615,5)</f>
        <v>9.615</v>
      </c>
      <c r="D206" s="24">
        <f>F206</f>
        <v>9.82616</v>
      </c>
      <c r="E206" s="24">
        <f>F206</f>
        <v>9.82616</v>
      </c>
      <c r="F206" s="24">
        <f>ROUND(9.82616,5)</f>
        <v>9.82616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ROUND(9.66,5)</f>
        <v>9.66</v>
      </c>
      <c r="D208" s="24">
        <f>F208</f>
        <v>9.68125</v>
      </c>
      <c r="E208" s="24">
        <f>F208</f>
        <v>9.68125</v>
      </c>
      <c r="F208" s="24">
        <f>ROUND(9.68125,5)</f>
        <v>9.68125</v>
      </c>
      <c r="G208" s="25"/>
      <c r="H208" s="26"/>
    </row>
    <row r="209" spans="1:8" ht="12.75" customHeight="1">
      <c r="A209" s="23">
        <v>43041</v>
      </c>
      <c r="B209" s="23"/>
      <c r="C209" s="24">
        <f>ROUND(9.66,5)</f>
        <v>9.66</v>
      </c>
      <c r="D209" s="24">
        <f>F209</f>
        <v>9.73092</v>
      </c>
      <c r="E209" s="24">
        <f>F209</f>
        <v>9.73092</v>
      </c>
      <c r="F209" s="24">
        <f>ROUND(9.73092,5)</f>
        <v>9.73092</v>
      </c>
      <c r="G209" s="25"/>
      <c r="H209" s="26"/>
    </row>
    <row r="210" spans="1:8" ht="12.75" customHeight="1">
      <c r="A210" s="23">
        <v>43132</v>
      </c>
      <c r="B210" s="23"/>
      <c r="C210" s="24">
        <f>ROUND(9.66,5)</f>
        <v>9.66</v>
      </c>
      <c r="D210" s="24">
        <f>F210</f>
        <v>9.78043</v>
      </c>
      <c r="E210" s="24">
        <f>F210</f>
        <v>9.78043</v>
      </c>
      <c r="F210" s="24">
        <f>ROUND(9.78043,5)</f>
        <v>9.78043</v>
      </c>
      <c r="G210" s="25"/>
      <c r="H210" s="26"/>
    </row>
    <row r="211" spans="1:8" ht="12.75" customHeight="1">
      <c r="A211" s="23">
        <v>43223</v>
      </c>
      <c r="B211" s="23"/>
      <c r="C211" s="24">
        <f>ROUND(9.66,5)</f>
        <v>9.66</v>
      </c>
      <c r="D211" s="24">
        <f>F211</f>
        <v>9.82712</v>
      </c>
      <c r="E211" s="24">
        <f>F211</f>
        <v>9.82712</v>
      </c>
      <c r="F211" s="24">
        <f>ROUND(9.82712,5)</f>
        <v>9.82712</v>
      </c>
      <c r="G211" s="25"/>
      <c r="H211" s="26"/>
    </row>
    <row r="212" spans="1:8" ht="12.75" customHeight="1">
      <c r="A212" s="23">
        <v>43314</v>
      </c>
      <c r="B212" s="23"/>
      <c r="C212" s="24">
        <f>ROUND(9.66,5)</f>
        <v>9.66</v>
      </c>
      <c r="D212" s="24">
        <f>F212</f>
        <v>9.87747</v>
      </c>
      <c r="E212" s="24">
        <f>F212</f>
        <v>9.87747</v>
      </c>
      <c r="F212" s="24">
        <f>ROUND(9.87747,5)</f>
        <v>9.87747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42916</v>
      </c>
      <c r="B214" s="23"/>
      <c r="C214" s="28">
        <f>ROUND(14.592636375,4)</f>
        <v>14.5926</v>
      </c>
      <c r="D214" s="28">
        <f>F214</f>
        <v>14.5959</v>
      </c>
      <c r="E214" s="28">
        <f>F214</f>
        <v>14.5959</v>
      </c>
      <c r="F214" s="28">
        <f>ROUND(14.5959,4)</f>
        <v>14.5959</v>
      </c>
      <c r="G214" s="25"/>
      <c r="H214" s="26"/>
    </row>
    <row r="215" spans="1:8" ht="12.75" customHeight="1">
      <c r="A215" s="23">
        <v>42947</v>
      </c>
      <c r="B215" s="23"/>
      <c r="C215" s="28">
        <f>ROUND(14.592636375,4)</f>
        <v>14.5926</v>
      </c>
      <c r="D215" s="28">
        <f>F215</f>
        <v>14.6992</v>
      </c>
      <c r="E215" s="28">
        <f>F215</f>
        <v>14.6992</v>
      </c>
      <c r="F215" s="28">
        <f>ROUND(14.6992,4)</f>
        <v>14.6992</v>
      </c>
      <c r="G215" s="25"/>
      <c r="H215" s="26"/>
    </row>
    <row r="216" spans="1:8" ht="12.75" customHeight="1">
      <c r="A216" s="23" t="s">
        <v>60</v>
      </c>
      <c r="B216" s="23"/>
      <c r="C216" s="27"/>
      <c r="D216" s="27"/>
      <c r="E216" s="27"/>
      <c r="F216" s="27"/>
      <c r="G216" s="25"/>
      <c r="H216" s="26"/>
    </row>
    <row r="217" spans="1:8" ht="12.75" customHeight="1">
      <c r="A217" s="23">
        <v>42916</v>
      </c>
      <c r="B217" s="23"/>
      <c r="C217" s="28">
        <f>ROUND(16.51969125,4)</f>
        <v>16.5197</v>
      </c>
      <c r="D217" s="28">
        <f>F217</f>
        <v>16.5232</v>
      </c>
      <c r="E217" s="28">
        <f>F217</f>
        <v>16.5232</v>
      </c>
      <c r="F217" s="28">
        <f>ROUND(16.5232,4)</f>
        <v>16.5232</v>
      </c>
      <c r="G217" s="25"/>
      <c r="H217" s="26"/>
    </row>
    <row r="218" spans="1:8" ht="12.75" customHeight="1">
      <c r="A218" s="23">
        <v>42947</v>
      </c>
      <c r="B218" s="23"/>
      <c r="C218" s="28">
        <f>ROUND(16.51969125,4)</f>
        <v>16.5197</v>
      </c>
      <c r="D218" s="28">
        <f>F218</f>
        <v>16.6299</v>
      </c>
      <c r="E218" s="28">
        <f>F218</f>
        <v>16.6299</v>
      </c>
      <c r="F218" s="28">
        <f>ROUND(16.6299,4)</f>
        <v>16.6299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42914</v>
      </c>
      <c r="B220" s="23"/>
      <c r="C220" s="28">
        <f>ROUND(12.93,4)</f>
        <v>12.93</v>
      </c>
      <c r="D220" s="28">
        <f>F220</f>
        <v>12.9323</v>
      </c>
      <c r="E220" s="28">
        <f>F220</f>
        <v>12.9323</v>
      </c>
      <c r="F220" s="28">
        <f>ROUND(12.9323,4)</f>
        <v>12.9323</v>
      </c>
      <c r="G220" s="25"/>
      <c r="H220" s="26"/>
    </row>
    <row r="221" spans="1:8" ht="12.75" customHeight="1">
      <c r="A221" s="23">
        <v>42916</v>
      </c>
      <c r="B221" s="23"/>
      <c r="C221" s="28">
        <f>ROUND(12.93,4)</f>
        <v>12.93</v>
      </c>
      <c r="D221" s="28">
        <f>F221</f>
        <v>12.9323</v>
      </c>
      <c r="E221" s="28">
        <f>F221</f>
        <v>12.9323</v>
      </c>
      <c r="F221" s="28">
        <f>ROUND(12.9323,4)</f>
        <v>12.9323</v>
      </c>
      <c r="G221" s="25"/>
      <c r="H221" s="26"/>
    </row>
    <row r="222" spans="1:8" ht="12.75" customHeight="1">
      <c r="A222" s="23">
        <v>42921</v>
      </c>
      <c r="B222" s="23"/>
      <c r="C222" s="28">
        <f>ROUND(12.93,4)</f>
        <v>12.93</v>
      </c>
      <c r="D222" s="28">
        <f>F222</f>
        <v>12.942</v>
      </c>
      <c r="E222" s="28">
        <f>F222</f>
        <v>12.942</v>
      </c>
      <c r="F222" s="28">
        <f>ROUND(12.942,4)</f>
        <v>12.942</v>
      </c>
      <c r="G222" s="25"/>
      <c r="H222" s="26"/>
    </row>
    <row r="223" spans="1:8" ht="12.75" customHeight="1">
      <c r="A223" s="23">
        <v>42923</v>
      </c>
      <c r="B223" s="23"/>
      <c r="C223" s="28">
        <f>ROUND(12.93,4)</f>
        <v>12.93</v>
      </c>
      <c r="D223" s="28">
        <f>F223</f>
        <v>12.9459</v>
      </c>
      <c r="E223" s="28">
        <f>F223</f>
        <v>12.9459</v>
      </c>
      <c r="F223" s="28">
        <f>ROUND(12.9459,4)</f>
        <v>12.9459</v>
      </c>
      <c r="G223" s="25"/>
      <c r="H223" s="26"/>
    </row>
    <row r="224" spans="1:8" ht="12.75" customHeight="1">
      <c r="A224" s="23">
        <v>42926</v>
      </c>
      <c r="B224" s="23"/>
      <c r="C224" s="28">
        <f>ROUND(12.93,4)</f>
        <v>12.93</v>
      </c>
      <c r="D224" s="28">
        <f>F224</f>
        <v>12.9527</v>
      </c>
      <c r="E224" s="28">
        <f>F224</f>
        <v>12.9527</v>
      </c>
      <c r="F224" s="28">
        <f>ROUND(12.9527,4)</f>
        <v>12.9527</v>
      </c>
      <c r="G224" s="25"/>
      <c r="H224" s="26"/>
    </row>
    <row r="225" spans="1:8" ht="12.75" customHeight="1">
      <c r="A225" s="23">
        <v>42928</v>
      </c>
      <c r="B225" s="23"/>
      <c r="C225" s="28">
        <f>ROUND(12.93,4)</f>
        <v>12.93</v>
      </c>
      <c r="D225" s="28">
        <f>F225</f>
        <v>12.9573</v>
      </c>
      <c r="E225" s="28">
        <f>F225</f>
        <v>12.9573</v>
      </c>
      <c r="F225" s="28">
        <f>ROUND(12.9573,4)</f>
        <v>12.9573</v>
      </c>
      <c r="G225" s="25"/>
      <c r="H225" s="26"/>
    </row>
    <row r="226" spans="1:8" ht="12.75" customHeight="1">
      <c r="A226" s="23">
        <v>42930</v>
      </c>
      <c r="B226" s="23"/>
      <c r="C226" s="28">
        <f>ROUND(12.93,4)</f>
        <v>12.93</v>
      </c>
      <c r="D226" s="28">
        <f>F226</f>
        <v>12.9619</v>
      </c>
      <c r="E226" s="28">
        <f>F226</f>
        <v>12.9619</v>
      </c>
      <c r="F226" s="28">
        <f>ROUND(12.9619,4)</f>
        <v>12.9619</v>
      </c>
      <c r="G226" s="25"/>
      <c r="H226" s="26"/>
    </row>
    <row r="227" spans="1:8" ht="12.75" customHeight="1">
      <c r="A227" s="23">
        <v>42933</v>
      </c>
      <c r="B227" s="23"/>
      <c r="C227" s="28">
        <f>ROUND(12.93,4)</f>
        <v>12.93</v>
      </c>
      <c r="D227" s="28">
        <f>F227</f>
        <v>12.9687</v>
      </c>
      <c r="E227" s="28">
        <f>F227</f>
        <v>12.9687</v>
      </c>
      <c r="F227" s="28">
        <f>ROUND(12.9687,4)</f>
        <v>12.9687</v>
      </c>
      <c r="G227" s="25"/>
      <c r="H227" s="26"/>
    </row>
    <row r="228" spans="1:8" ht="12.75" customHeight="1">
      <c r="A228" s="23">
        <v>42934</v>
      </c>
      <c r="B228" s="23"/>
      <c r="C228" s="28">
        <f>ROUND(12.93,4)</f>
        <v>12.93</v>
      </c>
      <c r="D228" s="28">
        <f>F228</f>
        <v>12.971</v>
      </c>
      <c r="E228" s="28">
        <f>F228</f>
        <v>12.971</v>
      </c>
      <c r="F228" s="28">
        <f>ROUND(12.971,4)</f>
        <v>12.971</v>
      </c>
      <c r="G228" s="25"/>
      <c r="H228" s="26"/>
    </row>
    <row r="229" spans="1:8" ht="12.75" customHeight="1">
      <c r="A229" s="23">
        <v>42935</v>
      </c>
      <c r="B229" s="23"/>
      <c r="C229" s="28">
        <f>ROUND(12.93,4)</f>
        <v>12.93</v>
      </c>
      <c r="D229" s="28">
        <f>F229</f>
        <v>12.9733</v>
      </c>
      <c r="E229" s="28">
        <f>F229</f>
        <v>12.9733</v>
      </c>
      <c r="F229" s="28">
        <f>ROUND(12.9733,4)</f>
        <v>12.9733</v>
      </c>
      <c r="G229" s="25"/>
      <c r="H229" s="26"/>
    </row>
    <row r="230" spans="1:8" ht="12.75" customHeight="1">
      <c r="A230" s="23">
        <v>42937</v>
      </c>
      <c r="B230" s="23"/>
      <c r="C230" s="28">
        <f>ROUND(12.93,4)</f>
        <v>12.93</v>
      </c>
      <c r="D230" s="28">
        <f>F230</f>
        <v>12.9778</v>
      </c>
      <c r="E230" s="28">
        <f>F230</f>
        <v>12.9778</v>
      </c>
      <c r="F230" s="28">
        <f>ROUND(12.9778,4)</f>
        <v>12.9778</v>
      </c>
      <c r="G230" s="25"/>
      <c r="H230" s="26"/>
    </row>
    <row r="231" spans="1:8" ht="12.75" customHeight="1">
      <c r="A231" s="23">
        <v>42941</v>
      </c>
      <c r="B231" s="23"/>
      <c r="C231" s="28">
        <f>ROUND(12.93,4)</f>
        <v>12.93</v>
      </c>
      <c r="D231" s="28">
        <f>F231</f>
        <v>12.987</v>
      </c>
      <c r="E231" s="28">
        <f>F231</f>
        <v>12.987</v>
      </c>
      <c r="F231" s="28">
        <f>ROUND(12.987,4)</f>
        <v>12.987</v>
      </c>
      <c r="G231" s="25"/>
      <c r="H231" s="26"/>
    </row>
    <row r="232" spans="1:8" ht="12.75" customHeight="1">
      <c r="A232" s="23">
        <v>42943</v>
      </c>
      <c r="B232" s="23"/>
      <c r="C232" s="28">
        <f>ROUND(12.93,4)</f>
        <v>12.93</v>
      </c>
      <c r="D232" s="28">
        <f>F232</f>
        <v>12.9915</v>
      </c>
      <c r="E232" s="28">
        <f>F232</f>
        <v>12.9915</v>
      </c>
      <c r="F232" s="28">
        <f>ROUND(12.9915,4)</f>
        <v>12.9915</v>
      </c>
      <c r="G232" s="25"/>
      <c r="H232" s="26"/>
    </row>
    <row r="233" spans="1:8" ht="12.75" customHeight="1">
      <c r="A233" s="23">
        <v>42947</v>
      </c>
      <c r="B233" s="23"/>
      <c r="C233" s="28">
        <f>ROUND(12.93,4)</f>
        <v>12.93</v>
      </c>
      <c r="D233" s="28">
        <f>F233</f>
        <v>13.0007</v>
      </c>
      <c r="E233" s="28">
        <f>F233</f>
        <v>13.0007</v>
      </c>
      <c r="F233" s="28">
        <f>ROUND(13.0007,4)</f>
        <v>13.0007</v>
      </c>
      <c r="G233" s="25"/>
      <c r="H233" s="26"/>
    </row>
    <row r="234" spans="1:8" ht="12.75" customHeight="1">
      <c r="A234" s="23">
        <v>42951</v>
      </c>
      <c r="B234" s="23"/>
      <c r="C234" s="28">
        <f>ROUND(12.93,4)</f>
        <v>12.93</v>
      </c>
      <c r="D234" s="28">
        <f>F234</f>
        <v>13.0093</v>
      </c>
      <c r="E234" s="28">
        <f>F234</f>
        <v>13.0093</v>
      </c>
      <c r="F234" s="28">
        <f>ROUND(13.0093,4)</f>
        <v>13.0093</v>
      </c>
      <c r="G234" s="25"/>
      <c r="H234" s="26"/>
    </row>
    <row r="235" spans="1:8" ht="12.75" customHeight="1">
      <c r="A235" s="23">
        <v>42958</v>
      </c>
      <c r="B235" s="23"/>
      <c r="C235" s="28">
        <f>ROUND(12.93,4)</f>
        <v>12.93</v>
      </c>
      <c r="D235" s="28">
        <f>F235</f>
        <v>13.0244</v>
      </c>
      <c r="E235" s="28">
        <f>F235</f>
        <v>13.0244</v>
      </c>
      <c r="F235" s="28">
        <f>ROUND(13.0244,4)</f>
        <v>13.0244</v>
      </c>
      <c r="G235" s="25"/>
      <c r="H235" s="26"/>
    </row>
    <row r="236" spans="1:8" ht="12.75" customHeight="1">
      <c r="A236" s="23">
        <v>42964</v>
      </c>
      <c r="B236" s="23"/>
      <c r="C236" s="28">
        <f>ROUND(12.93,4)</f>
        <v>12.93</v>
      </c>
      <c r="D236" s="28">
        <f>F236</f>
        <v>13.0373</v>
      </c>
      <c r="E236" s="28">
        <f>F236</f>
        <v>13.0373</v>
      </c>
      <c r="F236" s="28">
        <f>ROUND(13.0373,4)</f>
        <v>13.0373</v>
      </c>
      <c r="G236" s="25"/>
      <c r="H236" s="26"/>
    </row>
    <row r="237" spans="1:8" ht="12.75" customHeight="1">
      <c r="A237" s="23">
        <v>42976</v>
      </c>
      <c r="B237" s="23"/>
      <c r="C237" s="28">
        <f>ROUND(12.93,4)</f>
        <v>12.93</v>
      </c>
      <c r="D237" s="28">
        <f>F237</f>
        <v>13.0632</v>
      </c>
      <c r="E237" s="28">
        <f>F237</f>
        <v>13.0632</v>
      </c>
      <c r="F237" s="28">
        <f>ROUND(13.0632,4)</f>
        <v>13.0632</v>
      </c>
      <c r="G237" s="25"/>
      <c r="H237" s="26"/>
    </row>
    <row r="238" spans="1:8" ht="12.75" customHeight="1">
      <c r="A238" s="23">
        <v>42978</v>
      </c>
      <c r="B238" s="23"/>
      <c r="C238" s="28">
        <f>ROUND(12.93,4)</f>
        <v>12.93</v>
      </c>
      <c r="D238" s="28">
        <f>F238</f>
        <v>13.0674</v>
      </c>
      <c r="E238" s="28">
        <f>F238</f>
        <v>13.0674</v>
      </c>
      <c r="F238" s="28">
        <f>ROUND(13.0674,4)</f>
        <v>13.0674</v>
      </c>
      <c r="G238" s="25"/>
      <c r="H238" s="26"/>
    </row>
    <row r="239" spans="1:8" ht="12.75" customHeight="1">
      <c r="A239" s="23">
        <v>43005</v>
      </c>
      <c r="B239" s="23"/>
      <c r="C239" s="28">
        <f>ROUND(12.93,4)</f>
        <v>12.93</v>
      </c>
      <c r="D239" s="28">
        <f>F239</f>
        <v>13.1246</v>
      </c>
      <c r="E239" s="28">
        <f>F239</f>
        <v>13.1246</v>
      </c>
      <c r="F239" s="28">
        <f>ROUND(13.1246,4)</f>
        <v>13.1246</v>
      </c>
      <c r="G239" s="25"/>
      <c r="H239" s="26"/>
    </row>
    <row r="240" spans="1:8" ht="12.75" customHeight="1">
      <c r="A240" s="23">
        <v>43006</v>
      </c>
      <c r="B240" s="23"/>
      <c r="C240" s="28">
        <f>ROUND(12.93,4)</f>
        <v>12.93</v>
      </c>
      <c r="D240" s="28">
        <f>F240</f>
        <v>13.1267</v>
      </c>
      <c r="E240" s="28">
        <f>F240</f>
        <v>13.1267</v>
      </c>
      <c r="F240" s="28">
        <f>ROUND(13.1267,4)</f>
        <v>13.1267</v>
      </c>
      <c r="G240" s="25"/>
      <c r="H240" s="26"/>
    </row>
    <row r="241" spans="1:8" ht="12.75" customHeight="1">
      <c r="A241" s="23">
        <v>43007</v>
      </c>
      <c r="B241" s="23"/>
      <c r="C241" s="28">
        <f>ROUND(12.93,4)</f>
        <v>12.93</v>
      </c>
      <c r="D241" s="28">
        <f>F241</f>
        <v>13.1288</v>
      </c>
      <c r="E241" s="28">
        <f>F241</f>
        <v>13.1288</v>
      </c>
      <c r="F241" s="28">
        <f>ROUND(13.1288,4)</f>
        <v>13.1288</v>
      </c>
      <c r="G241" s="25"/>
      <c r="H241" s="26"/>
    </row>
    <row r="242" spans="1:8" ht="12.75" customHeight="1">
      <c r="A242" s="23">
        <v>43031</v>
      </c>
      <c r="B242" s="23"/>
      <c r="C242" s="28">
        <f>ROUND(12.93,4)</f>
        <v>12.93</v>
      </c>
      <c r="D242" s="28">
        <f>F242</f>
        <v>13.1798</v>
      </c>
      <c r="E242" s="28">
        <f>F242</f>
        <v>13.1798</v>
      </c>
      <c r="F242" s="28">
        <f>ROUND(13.1798,4)</f>
        <v>13.1798</v>
      </c>
      <c r="G242" s="25"/>
      <c r="H242" s="26"/>
    </row>
    <row r="243" spans="1:8" ht="12.75" customHeight="1">
      <c r="A243" s="23">
        <v>43035</v>
      </c>
      <c r="B243" s="23"/>
      <c r="C243" s="28">
        <f>ROUND(12.93,4)</f>
        <v>12.93</v>
      </c>
      <c r="D243" s="28">
        <f>F243</f>
        <v>13.1883</v>
      </c>
      <c r="E243" s="28">
        <f>F243</f>
        <v>13.1883</v>
      </c>
      <c r="F243" s="28">
        <f>ROUND(13.1883,4)</f>
        <v>13.1883</v>
      </c>
      <c r="G243" s="25"/>
      <c r="H243" s="26"/>
    </row>
    <row r="244" spans="1:8" ht="12.75" customHeight="1">
      <c r="A244" s="23">
        <v>43052</v>
      </c>
      <c r="B244" s="23"/>
      <c r="C244" s="28">
        <f>ROUND(12.93,4)</f>
        <v>12.93</v>
      </c>
      <c r="D244" s="28">
        <f>F244</f>
        <v>13.2244</v>
      </c>
      <c r="E244" s="28">
        <f>F244</f>
        <v>13.2244</v>
      </c>
      <c r="F244" s="28">
        <f>ROUND(13.2244,4)</f>
        <v>13.2244</v>
      </c>
      <c r="G244" s="25"/>
      <c r="H244" s="26"/>
    </row>
    <row r="245" spans="1:8" ht="12.75" customHeight="1">
      <c r="A245" s="23">
        <v>43067</v>
      </c>
      <c r="B245" s="23"/>
      <c r="C245" s="28">
        <f>ROUND(12.93,4)</f>
        <v>12.93</v>
      </c>
      <c r="D245" s="28">
        <f>F245</f>
        <v>13.2562</v>
      </c>
      <c r="E245" s="28">
        <f>F245</f>
        <v>13.2562</v>
      </c>
      <c r="F245" s="28">
        <f>ROUND(13.2562,4)</f>
        <v>13.2562</v>
      </c>
      <c r="G245" s="25"/>
      <c r="H245" s="26"/>
    </row>
    <row r="246" spans="1:8" ht="12.75" customHeight="1">
      <c r="A246" s="23">
        <v>43091</v>
      </c>
      <c r="B246" s="23"/>
      <c r="C246" s="28">
        <f>ROUND(12.93,4)</f>
        <v>12.93</v>
      </c>
      <c r="D246" s="28">
        <f>F246</f>
        <v>13.3072</v>
      </c>
      <c r="E246" s="28">
        <f>F246</f>
        <v>13.3072</v>
      </c>
      <c r="F246" s="28">
        <f>ROUND(13.3072,4)</f>
        <v>13.3072</v>
      </c>
      <c r="G246" s="25"/>
      <c r="H246" s="26"/>
    </row>
    <row r="247" spans="1:8" ht="12.75" customHeight="1">
      <c r="A247" s="23">
        <v>43102</v>
      </c>
      <c r="B247" s="23"/>
      <c r="C247" s="28">
        <f>ROUND(12.93,4)</f>
        <v>12.93</v>
      </c>
      <c r="D247" s="28">
        <f>F247</f>
        <v>13.3304</v>
      </c>
      <c r="E247" s="28">
        <f>F247</f>
        <v>13.3304</v>
      </c>
      <c r="F247" s="28">
        <f>ROUND(13.3304,4)</f>
        <v>13.3304</v>
      </c>
      <c r="G247" s="25"/>
      <c r="H247" s="26"/>
    </row>
    <row r="248" spans="1:8" ht="12.75" customHeight="1">
      <c r="A248" s="23">
        <v>43144</v>
      </c>
      <c r="B248" s="23"/>
      <c r="C248" s="28">
        <f>ROUND(12.93,4)</f>
        <v>12.93</v>
      </c>
      <c r="D248" s="28">
        <f>F248</f>
        <v>13.4171</v>
      </c>
      <c r="E248" s="28">
        <f>F248</f>
        <v>13.4171</v>
      </c>
      <c r="F248" s="28">
        <f>ROUND(13.4171,4)</f>
        <v>13.4171</v>
      </c>
      <c r="G248" s="25"/>
      <c r="H248" s="26"/>
    </row>
    <row r="249" spans="1:8" ht="12.75" customHeight="1">
      <c r="A249" s="23">
        <v>43146</v>
      </c>
      <c r="B249" s="23"/>
      <c r="C249" s="28">
        <f>ROUND(12.93,4)</f>
        <v>12.93</v>
      </c>
      <c r="D249" s="28">
        <f>F249</f>
        <v>13.4212</v>
      </c>
      <c r="E249" s="28">
        <f>F249</f>
        <v>13.4212</v>
      </c>
      <c r="F249" s="28">
        <f>ROUND(13.4212,4)</f>
        <v>13.4212</v>
      </c>
      <c r="G249" s="25"/>
      <c r="H249" s="26"/>
    </row>
    <row r="250" spans="1:8" ht="12.75" customHeight="1">
      <c r="A250" s="23">
        <v>43215</v>
      </c>
      <c r="B250" s="23"/>
      <c r="C250" s="28">
        <f>ROUND(12.93,4)</f>
        <v>12.93</v>
      </c>
      <c r="D250" s="28">
        <f>F250</f>
        <v>13.5624</v>
      </c>
      <c r="E250" s="28">
        <f>F250</f>
        <v>13.5624</v>
      </c>
      <c r="F250" s="28">
        <f>ROUND(13.5624,4)</f>
        <v>13.5624</v>
      </c>
      <c r="G250" s="25"/>
      <c r="H250" s="26"/>
    </row>
    <row r="251" spans="1:8" ht="12.75" customHeight="1">
      <c r="A251" s="23">
        <v>43231</v>
      </c>
      <c r="B251" s="23"/>
      <c r="C251" s="28">
        <f>ROUND(12.93,4)</f>
        <v>12.93</v>
      </c>
      <c r="D251" s="28">
        <f>F251</f>
        <v>13.5947</v>
      </c>
      <c r="E251" s="28">
        <f>F251</f>
        <v>13.5947</v>
      </c>
      <c r="F251" s="28">
        <f>ROUND(13.5947,4)</f>
        <v>13.5947</v>
      </c>
      <c r="G251" s="25"/>
      <c r="H251" s="26"/>
    </row>
    <row r="252" spans="1:8" ht="12.75" customHeight="1">
      <c r="A252" s="23">
        <v>43235</v>
      </c>
      <c r="B252" s="23"/>
      <c r="C252" s="28">
        <f>ROUND(12.93,4)</f>
        <v>12.93</v>
      </c>
      <c r="D252" s="28">
        <f>F252</f>
        <v>13.6027</v>
      </c>
      <c r="E252" s="28">
        <f>F252</f>
        <v>13.6027</v>
      </c>
      <c r="F252" s="28">
        <f>ROUND(13.6027,4)</f>
        <v>13.6027</v>
      </c>
      <c r="G252" s="25"/>
      <c r="H252" s="26"/>
    </row>
    <row r="253" spans="1:8" ht="12.75" customHeight="1">
      <c r="A253" s="23">
        <v>43325</v>
      </c>
      <c r="B253" s="23"/>
      <c r="C253" s="28">
        <f>ROUND(12.93,4)</f>
        <v>12.93</v>
      </c>
      <c r="D253" s="28">
        <f>F253</f>
        <v>13.7886</v>
      </c>
      <c r="E253" s="28">
        <f>F253</f>
        <v>13.7886</v>
      </c>
      <c r="F253" s="28">
        <f>ROUND(13.7886,4)</f>
        <v>13.7886</v>
      </c>
      <c r="G253" s="25"/>
      <c r="H253" s="26"/>
    </row>
    <row r="254" spans="1:8" ht="12.75" customHeight="1">
      <c r="A254" s="23">
        <v>43417</v>
      </c>
      <c r="B254" s="23"/>
      <c r="C254" s="28">
        <f>ROUND(12.93,4)</f>
        <v>12.93</v>
      </c>
      <c r="D254" s="28">
        <f>F254</f>
        <v>13.9833</v>
      </c>
      <c r="E254" s="28">
        <f>F254</f>
        <v>13.9833</v>
      </c>
      <c r="F254" s="28">
        <f>ROUND(13.9833,4)</f>
        <v>13.9833</v>
      </c>
      <c r="G254" s="25"/>
      <c r="H254" s="26"/>
    </row>
    <row r="255" spans="1:8" ht="12.75" customHeight="1">
      <c r="A255" s="23">
        <v>43509</v>
      </c>
      <c r="B255" s="23"/>
      <c r="C255" s="28">
        <f>ROUND(12.93,4)</f>
        <v>12.93</v>
      </c>
      <c r="D255" s="28">
        <f>F255</f>
        <v>14.1779</v>
      </c>
      <c r="E255" s="28">
        <f>F255</f>
        <v>14.1779</v>
      </c>
      <c r="F255" s="28">
        <f>ROUND(14.1779,4)</f>
        <v>14.1779</v>
      </c>
      <c r="G255" s="25"/>
      <c r="H255" s="26"/>
    </row>
    <row r="256" spans="1:8" ht="12.75" customHeight="1">
      <c r="A256" s="23" t="s">
        <v>62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42996</v>
      </c>
      <c r="B257" s="23"/>
      <c r="C257" s="28">
        <f>ROUND(1.1285875,4)</f>
        <v>1.1286</v>
      </c>
      <c r="D257" s="28">
        <f>F257</f>
        <v>1.1335</v>
      </c>
      <c r="E257" s="28">
        <f>F257</f>
        <v>1.1335</v>
      </c>
      <c r="F257" s="28">
        <f>ROUND(1.1335,4)</f>
        <v>1.1335</v>
      </c>
      <c r="G257" s="25"/>
      <c r="H257" s="26"/>
    </row>
    <row r="258" spans="1:8" ht="12.75" customHeight="1">
      <c r="A258" s="23">
        <v>43087</v>
      </c>
      <c r="B258" s="23"/>
      <c r="C258" s="28">
        <f>ROUND(1.1285875,4)</f>
        <v>1.1286</v>
      </c>
      <c r="D258" s="28">
        <f>F258</f>
        <v>1.1392</v>
      </c>
      <c r="E258" s="28">
        <f>F258</f>
        <v>1.1392</v>
      </c>
      <c r="F258" s="28">
        <f>ROUND(1.1392,4)</f>
        <v>1.1392</v>
      </c>
      <c r="G258" s="25"/>
      <c r="H258" s="26"/>
    </row>
    <row r="259" spans="1:8" ht="12.75" customHeight="1">
      <c r="A259" s="23">
        <v>43178</v>
      </c>
      <c r="B259" s="23"/>
      <c r="C259" s="28">
        <f>ROUND(1.1285875,4)</f>
        <v>1.1286</v>
      </c>
      <c r="D259" s="28">
        <f>F259</f>
        <v>1.1453</v>
      </c>
      <c r="E259" s="28">
        <f>F259</f>
        <v>1.1453</v>
      </c>
      <c r="F259" s="28">
        <f>ROUND(1.1453,4)</f>
        <v>1.1453</v>
      </c>
      <c r="G259" s="25"/>
      <c r="H259" s="26"/>
    </row>
    <row r="260" spans="1:8" ht="12.75" customHeight="1">
      <c r="A260" s="23">
        <v>43269</v>
      </c>
      <c r="B260" s="23"/>
      <c r="C260" s="28">
        <f>ROUND(1.1285875,4)</f>
        <v>1.1286</v>
      </c>
      <c r="D260" s="28">
        <f>F260</f>
        <v>1.1513</v>
      </c>
      <c r="E260" s="28">
        <f>F260</f>
        <v>1.1513</v>
      </c>
      <c r="F260" s="28">
        <f>ROUND(1.1513,4)</f>
        <v>1.1513</v>
      </c>
      <c r="G260" s="25"/>
      <c r="H260" s="26"/>
    </row>
    <row r="261" spans="1:8" ht="12.75" customHeight="1">
      <c r="A261" s="23" t="s">
        <v>63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42996</v>
      </c>
      <c r="B262" s="23"/>
      <c r="C262" s="28">
        <f>ROUND(1.277625,4)</f>
        <v>1.2776</v>
      </c>
      <c r="D262" s="28">
        <f>F262</f>
        <v>1.281</v>
      </c>
      <c r="E262" s="28">
        <f>F262</f>
        <v>1.281</v>
      </c>
      <c r="F262" s="28">
        <f>ROUND(1.281,4)</f>
        <v>1.281</v>
      </c>
      <c r="G262" s="25"/>
      <c r="H262" s="26"/>
    </row>
    <row r="263" spans="1:8" ht="12.75" customHeight="1">
      <c r="A263" s="23">
        <v>43087</v>
      </c>
      <c r="B263" s="23"/>
      <c r="C263" s="28">
        <f>ROUND(1.277625,4)</f>
        <v>1.2776</v>
      </c>
      <c r="D263" s="28">
        <f>F263</f>
        <v>1.2845</v>
      </c>
      <c r="E263" s="28">
        <f>F263</f>
        <v>1.2845</v>
      </c>
      <c r="F263" s="28">
        <f>ROUND(1.2845,4)</f>
        <v>1.2845</v>
      </c>
      <c r="G263" s="25"/>
      <c r="H263" s="26"/>
    </row>
    <row r="264" spans="1:8" ht="12.75" customHeight="1">
      <c r="A264" s="23">
        <v>43178</v>
      </c>
      <c r="B264" s="23"/>
      <c r="C264" s="28">
        <f>ROUND(1.277625,4)</f>
        <v>1.2776</v>
      </c>
      <c r="D264" s="28">
        <f>F264</f>
        <v>1.2882</v>
      </c>
      <c r="E264" s="28">
        <f>F264</f>
        <v>1.2882</v>
      </c>
      <c r="F264" s="28">
        <f>ROUND(1.2882,4)</f>
        <v>1.2882</v>
      </c>
      <c r="G264" s="25"/>
      <c r="H264" s="26"/>
    </row>
    <row r="265" spans="1:8" ht="12.75" customHeight="1">
      <c r="A265" s="23">
        <v>43269</v>
      </c>
      <c r="B265" s="23"/>
      <c r="C265" s="28">
        <f>ROUND(1.277625,4)</f>
        <v>1.2776</v>
      </c>
      <c r="D265" s="28">
        <f>F265</f>
        <v>1.2918</v>
      </c>
      <c r="E265" s="28">
        <f>F265</f>
        <v>1.2918</v>
      </c>
      <c r="F265" s="28">
        <f>ROUND(1.2918,4)</f>
        <v>1.2918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42996</v>
      </c>
      <c r="B267" s="23"/>
      <c r="C267" s="28">
        <f>ROUND(9.815324625,4)</f>
        <v>9.8153</v>
      </c>
      <c r="D267" s="28">
        <f>F267</f>
        <v>9.9384</v>
      </c>
      <c r="E267" s="28">
        <f>F267</f>
        <v>9.9384</v>
      </c>
      <c r="F267" s="28">
        <f>ROUND(9.9384,4)</f>
        <v>9.9384</v>
      </c>
      <c r="G267" s="25"/>
      <c r="H267" s="26"/>
    </row>
    <row r="268" spans="1:8" ht="12.75" customHeight="1">
      <c r="A268" s="23">
        <v>43087</v>
      </c>
      <c r="B268" s="23"/>
      <c r="C268" s="28">
        <f>ROUND(9.815324625,4)</f>
        <v>9.8153</v>
      </c>
      <c r="D268" s="28">
        <f>F268</f>
        <v>10.0737</v>
      </c>
      <c r="E268" s="28">
        <f>F268</f>
        <v>10.0737</v>
      </c>
      <c r="F268" s="28">
        <f>ROUND(10.0737,4)</f>
        <v>10.0737</v>
      </c>
      <c r="G268" s="25"/>
      <c r="H268" s="26"/>
    </row>
    <row r="269" spans="1:8" ht="12.75" customHeight="1">
      <c r="A269" s="23">
        <v>43178</v>
      </c>
      <c r="B269" s="23"/>
      <c r="C269" s="28">
        <f>ROUND(9.815324625,4)</f>
        <v>9.8153</v>
      </c>
      <c r="D269" s="28">
        <f>F269</f>
        <v>10.2066</v>
      </c>
      <c r="E269" s="28">
        <f>F269</f>
        <v>10.2066</v>
      </c>
      <c r="F269" s="28">
        <f>ROUND(10.2066,4)</f>
        <v>10.2066</v>
      </c>
      <c r="G269" s="25"/>
      <c r="H269" s="26"/>
    </row>
    <row r="270" spans="1:8" ht="12.75" customHeight="1">
      <c r="A270" s="23">
        <v>43269</v>
      </c>
      <c r="B270" s="23"/>
      <c r="C270" s="28">
        <f>ROUND(9.815324625,4)</f>
        <v>9.8153</v>
      </c>
      <c r="D270" s="28">
        <f>F270</f>
        <v>10.3361</v>
      </c>
      <c r="E270" s="28">
        <f>F270</f>
        <v>10.3361</v>
      </c>
      <c r="F270" s="28">
        <f>ROUND(10.3361,4)</f>
        <v>10.3361</v>
      </c>
      <c r="G270" s="25"/>
      <c r="H270" s="26"/>
    </row>
    <row r="271" spans="1:8" ht="12.75" customHeight="1">
      <c r="A271" s="23">
        <v>43360</v>
      </c>
      <c r="B271" s="23"/>
      <c r="C271" s="28">
        <f>ROUND(9.815324625,4)</f>
        <v>9.8153</v>
      </c>
      <c r="D271" s="28">
        <f>F271</f>
        <v>10.4714</v>
      </c>
      <c r="E271" s="28">
        <f>F271</f>
        <v>10.4714</v>
      </c>
      <c r="F271" s="28">
        <f>ROUND(10.4714,4)</f>
        <v>10.4714</v>
      </c>
      <c r="G271" s="25"/>
      <c r="H271" s="26"/>
    </row>
    <row r="272" spans="1:8" ht="12.75" customHeight="1">
      <c r="A272" s="23">
        <v>43448</v>
      </c>
      <c r="B272" s="23"/>
      <c r="C272" s="28">
        <f>ROUND(9.815324625,4)</f>
        <v>9.8153</v>
      </c>
      <c r="D272" s="28">
        <f>F272</f>
        <v>10.6017</v>
      </c>
      <c r="E272" s="28">
        <f>F272</f>
        <v>10.6017</v>
      </c>
      <c r="F272" s="28">
        <f>ROUND(10.6017,4)</f>
        <v>10.6017</v>
      </c>
      <c r="G272" s="25"/>
      <c r="H272" s="26"/>
    </row>
    <row r="273" spans="1:8" ht="12.75" customHeight="1">
      <c r="A273" s="23">
        <v>43542</v>
      </c>
      <c r="B273" s="23"/>
      <c r="C273" s="28">
        <f>ROUND(9.815324625,4)</f>
        <v>9.8153</v>
      </c>
      <c r="D273" s="28">
        <f>F273</f>
        <v>10.7406</v>
      </c>
      <c r="E273" s="28">
        <f>F273</f>
        <v>10.7406</v>
      </c>
      <c r="F273" s="28">
        <f>ROUND(10.7406,4)</f>
        <v>10.7406</v>
      </c>
      <c r="G273" s="25"/>
      <c r="H273" s="26"/>
    </row>
    <row r="274" spans="1:8" ht="12.75" customHeight="1">
      <c r="A274" s="23" t="s">
        <v>65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42996</v>
      </c>
      <c r="B275" s="23"/>
      <c r="C275" s="28">
        <f>ROUND(3.52018730772372,4)</f>
        <v>3.5202</v>
      </c>
      <c r="D275" s="28">
        <f>F275</f>
        <v>3.8789</v>
      </c>
      <c r="E275" s="28">
        <f>F275</f>
        <v>3.8789</v>
      </c>
      <c r="F275" s="28">
        <f>ROUND(3.8789,4)</f>
        <v>3.8789</v>
      </c>
      <c r="G275" s="25"/>
      <c r="H275" s="26"/>
    </row>
    <row r="276" spans="1:8" ht="12.75" customHeight="1">
      <c r="A276" s="23">
        <v>43087</v>
      </c>
      <c r="B276" s="23"/>
      <c r="C276" s="28">
        <f>ROUND(3.52018730772372,4)</f>
        <v>3.5202</v>
      </c>
      <c r="D276" s="28">
        <f>F276</f>
        <v>3.9296</v>
      </c>
      <c r="E276" s="28">
        <f>F276</f>
        <v>3.9296</v>
      </c>
      <c r="F276" s="28">
        <f>ROUND(3.9296,4)</f>
        <v>3.9296</v>
      </c>
      <c r="G276" s="25"/>
      <c r="H276" s="26"/>
    </row>
    <row r="277" spans="1:8" ht="12.75" customHeight="1">
      <c r="A277" s="23">
        <v>43178</v>
      </c>
      <c r="B277" s="23"/>
      <c r="C277" s="28">
        <f>ROUND(3.52018730772372,4)</f>
        <v>3.5202</v>
      </c>
      <c r="D277" s="28">
        <f>F277</f>
        <v>3.9883</v>
      </c>
      <c r="E277" s="28">
        <f>F277</f>
        <v>3.9883</v>
      </c>
      <c r="F277" s="28">
        <f>ROUND(3.9883,4)</f>
        <v>3.9883</v>
      </c>
      <c r="G277" s="25"/>
      <c r="H277" s="26"/>
    </row>
    <row r="278" spans="1:8" ht="12.75" customHeight="1">
      <c r="A278" s="23" t="s">
        <v>66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42996</v>
      </c>
      <c r="B279" s="23"/>
      <c r="C279" s="28">
        <f>ROUND(1.264554,4)</f>
        <v>1.2646</v>
      </c>
      <c r="D279" s="28">
        <f>F279</f>
        <v>1.2777</v>
      </c>
      <c r="E279" s="28">
        <f>F279</f>
        <v>1.2777</v>
      </c>
      <c r="F279" s="28">
        <f>ROUND(1.2777,4)</f>
        <v>1.2777</v>
      </c>
      <c r="G279" s="25"/>
      <c r="H279" s="26"/>
    </row>
    <row r="280" spans="1:8" ht="12.75" customHeight="1">
      <c r="A280" s="23">
        <v>43087</v>
      </c>
      <c r="B280" s="23"/>
      <c r="C280" s="28">
        <f>ROUND(1.264554,4)</f>
        <v>1.2646</v>
      </c>
      <c r="D280" s="28">
        <f>F280</f>
        <v>1.2926</v>
      </c>
      <c r="E280" s="28">
        <f>F280</f>
        <v>1.2926</v>
      </c>
      <c r="F280" s="28">
        <f>ROUND(1.2926,4)</f>
        <v>1.2926</v>
      </c>
      <c r="G280" s="25"/>
      <c r="H280" s="26"/>
    </row>
    <row r="281" spans="1:8" ht="12.75" customHeight="1">
      <c r="A281" s="23">
        <v>43178</v>
      </c>
      <c r="B281" s="23"/>
      <c r="C281" s="28">
        <f>ROUND(1.264554,4)</f>
        <v>1.2646</v>
      </c>
      <c r="D281" s="28">
        <f>F281</f>
        <v>1.3094</v>
      </c>
      <c r="E281" s="28">
        <f>F281</f>
        <v>1.3094</v>
      </c>
      <c r="F281" s="28">
        <f>ROUND(1.3094,4)</f>
        <v>1.3094</v>
      </c>
      <c r="G281" s="25"/>
      <c r="H281" s="26"/>
    </row>
    <row r="282" spans="1:8" ht="12.75" customHeight="1">
      <c r="A282" s="23">
        <v>43269</v>
      </c>
      <c r="B282" s="23"/>
      <c r="C282" s="28">
        <f>ROUND(1.264554,4)</f>
        <v>1.2646</v>
      </c>
      <c r="D282" s="28">
        <f>F282</f>
        <v>1.3246</v>
      </c>
      <c r="E282" s="28">
        <f>F282</f>
        <v>1.3246</v>
      </c>
      <c r="F282" s="28">
        <f>ROUND(1.3246,4)</f>
        <v>1.3246</v>
      </c>
      <c r="G282" s="25"/>
      <c r="H282" s="26"/>
    </row>
    <row r="283" spans="1:8" ht="12.75" customHeight="1">
      <c r="A283" s="23" t="s">
        <v>67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42996</v>
      </c>
      <c r="B284" s="23"/>
      <c r="C284" s="28">
        <f>ROUND(9.80622653672595,4)</f>
        <v>9.8062</v>
      </c>
      <c r="D284" s="28">
        <f>F284</f>
        <v>9.9543</v>
      </c>
      <c r="E284" s="28">
        <f>F284</f>
        <v>9.9543</v>
      </c>
      <c r="F284" s="28">
        <f>ROUND(9.9543,4)</f>
        <v>9.9543</v>
      </c>
      <c r="G284" s="25"/>
      <c r="H284" s="26"/>
    </row>
    <row r="285" spans="1:8" ht="12.75" customHeight="1">
      <c r="A285" s="23">
        <v>43087</v>
      </c>
      <c r="B285" s="23"/>
      <c r="C285" s="28">
        <f>ROUND(9.80622653672595,4)</f>
        <v>9.8062</v>
      </c>
      <c r="D285" s="28">
        <f>F285</f>
        <v>10.1136</v>
      </c>
      <c r="E285" s="28">
        <f>F285</f>
        <v>10.1136</v>
      </c>
      <c r="F285" s="28">
        <f>ROUND(10.1136,4)</f>
        <v>10.1136</v>
      </c>
      <c r="G285" s="25"/>
      <c r="H285" s="26"/>
    </row>
    <row r="286" spans="1:8" ht="12.75" customHeight="1">
      <c r="A286" s="23">
        <v>43178</v>
      </c>
      <c r="B286" s="23"/>
      <c r="C286" s="28">
        <f>ROUND(9.80622653672595,4)</f>
        <v>9.8062</v>
      </c>
      <c r="D286" s="28">
        <f>F286</f>
        <v>10.2684</v>
      </c>
      <c r="E286" s="28">
        <f>F286</f>
        <v>10.2684</v>
      </c>
      <c r="F286" s="28">
        <f>ROUND(10.2684,4)</f>
        <v>10.2684</v>
      </c>
      <c r="G286" s="25"/>
      <c r="H286" s="26"/>
    </row>
    <row r="287" spans="1:8" ht="12.75" customHeight="1">
      <c r="A287" s="23">
        <v>43269</v>
      </c>
      <c r="B287" s="23"/>
      <c r="C287" s="28">
        <f>ROUND(9.80622653672595,4)</f>
        <v>9.8062</v>
      </c>
      <c r="D287" s="28">
        <f>F287</f>
        <v>10.4189</v>
      </c>
      <c r="E287" s="28">
        <f>F287</f>
        <v>10.4189</v>
      </c>
      <c r="F287" s="28">
        <f>ROUND(10.4189,4)</f>
        <v>10.4189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42996</v>
      </c>
      <c r="B289" s="23"/>
      <c r="C289" s="28">
        <f>ROUND(1.92202211597689,4)</f>
        <v>1.922</v>
      </c>
      <c r="D289" s="28">
        <f>F289</f>
        <v>1.9117</v>
      </c>
      <c r="E289" s="28">
        <f>F289</f>
        <v>1.9117</v>
      </c>
      <c r="F289" s="28">
        <f>ROUND(1.9117,4)</f>
        <v>1.9117</v>
      </c>
      <c r="G289" s="25"/>
      <c r="H289" s="26"/>
    </row>
    <row r="290" spans="1:8" ht="12.75" customHeight="1">
      <c r="A290" s="23">
        <v>43087</v>
      </c>
      <c r="B290" s="23"/>
      <c r="C290" s="28">
        <f>ROUND(1.92202211597689,4)</f>
        <v>1.922</v>
      </c>
      <c r="D290" s="28">
        <f>F290</f>
        <v>1.9284</v>
      </c>
      <c r="E290" s="28">
        <f>F290</f>
        <v>1.9284</v>
      </c>
      <c r="F290" s="28">
        <f>ROUND(1.9284,4)</f>
        <v>1.9284</v>
      </c>
      <c r="G290" s="25"/>
      <c r="H290" s="26"/>
    </row>
    <row r="291" spans="1:8" ht="12.75" customHeight="1">
      <c r="A291" s="23">
        <v>43178</v>
      </c>
      <c r="B291" s="23"/>
      <c r="C291" s="28">
        <f>ROUND(1.92202211597689,4)</f>
        <v>1.922</v>
      </c>
      <c r="D291" s="28">
        <f>F291</f>
        <v>1.9436</v>
      </c>
      <c r="E291" s="28">
        <f>F291</f>
        <v>1.9436</v>
      </c>
      <c r="F291" s="28">
        <f>ROUND(1.9436,4)</f>
        <v>1.9436</v>
      </c>
      <c r="G291" s="25"/>
      <c r="H291" s="26"/>
    </row>
    <row r="292" spans="1:8" ht="12.75" customHeight="1">
      <c r="A292" s="23">
        <v>43269</v>
      </c>
      <c r="B292" s="23"/>
      <c r="C292" s="28">
        <f>ROUND(1.92202211597689,4)</f>
        <v>1.922</v>
      </c>
      <c r="D292" s="28">
        <f>F292</f>
        <v>1.9581</v>
      </c>
      <c r="E292" s="28">
        <f>F292</f>
        <v>1.9581</v>
      </c>
      <c r="F292" s="28">
        <f>ROUND(1.9581,4)</f>
        <v>1.9581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42996</v>
      </c>
      <c r="B294" s="23"/>
      <c r="C294" s="28">
        <f>ROUND(1.96280834914611,4)</f>
        <v>1.9628</v>
      </c>
      <c r="D294" s="28">
        <f>F294</f>
        <v>2.0087</v>
      </c>
      <c r="E294" s="28">
        <f>F294</f>
        <v>2.0087</v>
      </c>
      <c r="F294" s="28">
        <f>ROUND(2.0087,4)</f>
        <v>2.0087</v>
      </c>
      <c r="G294" s="25"/>
      <c r="H294" s="26"/>
    </row>
    <row r="295" spans="1:8" ht="12.75" customHeight="1">
      <c r="A295" s="23">
        <v>43087</v>
      </c>
      <c r="B295" s="23"/>
      <c r="C295" s="28">
        <f>ROUND(1.96280834914611,4)</f>
        <v>1.9628</v>
      </c>
      <c r="D295" s="28">
        <f>F295</f>
        <v>2.0495</v>
      </c>
      <c r="E295" s="28">
        <f>F295</f>
        <v>2.0495</v>
      </c>
      <c r="F295" s="28">
        <f>ROUND(2.0495,4)</f>
        <v>2.0495</v>
      </c>
      <c r="G295" s="25"/>
      <c r="H295" s="26"/>
    </row>
    <row r="296" spans="1:8" ht="12.75" customHeight="1">
      <c r="A296" s="23">
        <v>43178</v>
      </c>
      <c r="B296" s="23"/>
      <c r="C296" s="28">
        <f>ROUND(1.96280834914611,4)</f>
        <v>1.9628</v>
      </c>
      <c r="D296" s="28">
        <f>F296</f>
        <v>2.0905</v>
      </c>
      <c r="E296" s="28">
        <f>F296</f>
        <v>2.0905</v>
      </c>
      <c r="F296" s="28">
        <f>ROUND(2.0905,4)</f>
        <v>2.0905</v>
      </c>
      <c r="G296" s="25"/>
      <c r="H296" s="26"/>
    </row>
    <row r="297" spans="1:8" ht="12.75" customHeight="1">
      <c r="A297" s="23">
        <v>43269</v>
      </c>
      <c r="B297" s="23"/>
      <c r="C297" s="28">
        <f>ROUND(1.96280834914611,4)</f>
        <v>1.9628</v>
      </c>
      <c r="D297" s="28">
        <f>F297</f>
        <v>2.1258</v>
      </c>
      <c r="E297" s="28">
        <f>F297</f>
        <v>2.1258</v>
      </c>
      <c r="F297" s="28">
        <f>ROUND(2.1258,4)</f>
        <v>2.1258</v>
      </c>
      <c r="G297" s="25"/>
      <c r="H297" s="26"/>
    </row>
    <row r="298" spans="1:8" ht="12.75" customHeight="1">
      <c r="A298" s="23" t="s">
        <v>70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42996</v>
      </c>
      <c r="B299" s="23"/>
      <c r="C299" s="28">
        <f>ROUND(14.592636375,4)</f>
        <v>14.5926</v>
      </c>
      <c r="D299" s="28">
        <f>F299</f>
        <v>14.8556</v>
      </c>
      <c r="E299" s="28">
        <f>F299</f>
        <v>14.8556</v>
      </c>
      <c r="F299" s="28">
        <f>ROUND(14.8556,4)</f>
        <v>14.8556</v>
      </c>
      <c r="G299" s="25"/>
      <c r="H299" s="26"/>
    </row>
    <row r="300" spans="1:8" ht="12.75" customHeight="1">
      <c r="A300" s="23">
        <v>43087</v>
      </c>
      <c r="B300" s="23"/>
      <c r="C300" s="28">
        <f>ROUND(14.592636375,4)</f>
        <v>14.5926</v>
      </c>
      <c r="D300" s="28">
        <f>F300</f>
        <v>15.1498</v>
      </c>
      <c r="E300" s="28">
        <f>F300</f>
        <v>15.1498</v>
      </c>
      <c r="F300" s="28">
        <f>ROUND(15.1498,4)</f>
        <v>15.1498</v>
      </c>
      <c r="G300" s="25"/>
      <c r="H300" s="26"/>
    </row>
    <row r="301" spans="1:8" ht="12.75" customHeight="1">
      <c r="A301" s="23">
        <v>43178</v>
      </c>
      <c r="B301" s="23"/>
      <c r="C301" s="28">
        <f>ROUND(14.592636375,4)</f>
        <v>14.5926</v>
      </c>
      <c r="D301" s="28">
        <f>F301</f>
        <v>15.4477</v>
      </c>
      <c r="E301" s="28">
        <f>F301</f>
        <v>15.4477</v>
      </c>
      <c r="F301" s="28">
        <f>ROUND(15.4477,4)</f>
        <v>15.4477</v>
      </c>
      <c r="G301" s="25"/>
      <c r="H301" s="26"/>
    </row>
    <row r="302" spans="1:8" ht="12.75" customHeight="1">
      <c r="A302" s="23">
        <v>43269</v>
      </c>
      <c r="B302" s="23"/>
      <c r="C302" s="28">
        <f>ROUND(14.592636375,4)</f>
        <v>14.5926</v>
      </c>
      <c r="D302" s="28">
        <f>F302</f>
        <v>15.7404</v>
      </c>
      <c r="E302" s="28">
        <f>F302</f>
        <v>15.7404</v>
      </c>
      <c r="F302" s="28">
        <f>ROUND(15.7404,4)</f>
        <v>15.7404</v>
      </c>
      <c r="G302" s="25"/>
      <c r="H302" s="26"/>
    </row>
    <row r="303" spans="1:8" ht="12.75" customHeight="1">
      <c r="A303" s="23">
        <v>43360</v>
      </c>
      <c r="B303" s="23"/>
      <c r="C303" s="28">
        <f>ROUND(14.592636375,4)</f>
        <v>14.5926</v>
      </c>
      <c r="D303" s="28">
        <f>F303</f>
        <v>16.0097</v>
      </c>
      <c r="E303" s="28">
        <f>F303</f>
        <v>16.0097</v>
      </c>
      <c r="F303" s="28">
        <f>ROUND(16.0097,4)</f>
        <v>16.0097</v>
      </c>
      <c r="G303" s="25"/>
      <c r="H303" s="26"/>
    </row>
    <row r="304" spans="1:8" ht="12.75" customHeight="1">
      <c r="A304" s="23">
        <v>43448</v>
      </c>
      <c r="B304" s="23"/>
      <c r="C304" s="28">
        <f>ROUND(14.592636375,4)</f>
        <v>14.5926</v>
      </c>
      <c r="D304" s="28">
        <f>F304</f>
        <v>16.3387</v>
      </c>
      <c r="E304" s="28">
        <f>F304</f>
        <v>16.3387</v>
      </c>
      <c r="F304" s="28">
        <f>ROUND(16.3387,4)</f>
        <v>16.3387</v>
      </c>
      <c r="G304" s="25"/>
      <c r="H304" s="26"/>
    </row>
    <row r="305" spans="1:8" ht="12.75" customHeight="1">
      <c r="A305" s="23">
        <v>43542</v>
      </c>
      <c r="B305" s="23"/>
      <c r="C305" s="28">
        <f>ROUND(14.592636375,4)</f>
        <v>14.5926</v>
      </c>
      <c r="D305" s="28">
        <f>F305</f>
        <v>16.7045</v>
      </c>
      <c r="E305" s="28">
        <f>F305</f>
        <v>16.7045</v>
      </c>
      <c r="F305" s="28">
        <f>ROUND(16.7045,4)</f>
        <v>16.7045</v>
      </c>
      <c r="G305" s="25"/>
      <c r="H305" s="26"/>
    </row>
    <row r="306" spans="1:8" ht="12.75" customHeight="1">
      <c r="A306" s="23" t="s">
        <v>71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42996</v>
      </c>
      <c r="B307" s="23"/>
      <c r="C307" s="28">
        <f>ROUND(13.3975753807896,4)</f>
        <v>13.3976</v>
      </c>
      <c r="D307" s="28">
        <f>F307</f>
        <v>13.6515</v>
      </c>
      <c r="E307" s="28">
        <f>F307</f>
        <v>13.6515</v>
      </c>
      <c r="F307" s="28">
        <f>ROUND(13.6515,4)</f>
        <v>13.6515</v>
      </c>
      <c r="G307" s="25"/>
      <c r="H307" s="26"/>
    </row>
    <row r="308" spans="1:8" ht="12.75" customHeight="1">
      <c r="A308" s="23">
        <v>43087</v>
      </c>
      <c r="B308" s="23"/>
      <c r="C308" s="28">
        <f>ROUND(13.3975753807896,4)</f>
        <v>13.3976</v>
      </c>
      <c r="D308" s="28">
        <f>F308</f>
        <v>13.9372</v>
      </c>
      <c r="E308" s="28">
        <f>F308</f>
        <v>13.9372</v>
      </c>
      <c r="F308" s="28">
        <f>ROUND(13.9372,4)</f>
        <v>13.9372</v>
      </c>
      <c r="G308" s="25"/>
      <c r="H308" s="26"/>
    </row>
    <row r="309" spans="1:8" ht="12.75" customHeight="1">
      <c r="A309" s="23">
        <v>43178</v>
      </c>
      <c r="B309" s="23"/>
      <c r="C309" s="28">
        <f>ROUND(13.3975753807896,4)</f>
        <v>13.3976</v>
      </c>
      <c r="D309" s="28">
        <f>F309</f>
        <v>14.2285</v>
      </c>
      <c r="E309" s="28">
        <f>F309</f>
        <v>14.2285</v>
      </c>
      <c r="F309" s="28">
        <f>ROUND(14.2285,4)</f>
        <v>14.2285</v>
      </c>
      <c r="G309" s="25"/>
      <c r="H309" s="26"/>
    </row>
    <row r="310" spans="1:8" ht="12.75" customHeight="1">
      <c r="A310" s="23">
        <v>43269</v>
      </c>
      <c r="B310" s="23"/>
      <c r="C310" s="28">
        <f>ROUND(13.3975753807896,4)</f>
        <v>13.3976</v>
      </c>
      <c r="D310" s="28">
        <f>F310</f>
        <v>14.5157</v>
      </c>
      <c r="E310" s="28">
        <f>F310</f>
        <v>14.5157</v>
      </c>
      <c r="F310" s="28">
        <f>ROUND(14.5157,4)</f>
        <v>14.5157</v>
      </c>
      <c r="G310" s="25"/>
      <c r="H310" s="26"/>
    </row>
    <row r="311" spans="1:8" ht="12.75" customHeight="1">
      <c r="A311" s="23">
        <v>43360</v>
      </c>
      <c r="B311" s="23"/>
      <c r="C311" s="28">
        <f>ROUND(13.3975753807896,4)</f>
        <v>13.3976</v>
      </c>
      <c r="D311" s="28">
        <f>F311</f>
        <v>14.7703</v>
      </c>
      <c r="E311" s="28">
        <f>F311</f>
        <v>14.7703</v>
      </c>
      <c r="F311" s="28">
        <f>ROUND(14.7703,4)</f>
        <v>14.7703</v>
      </c>
      <c r="G311" s="25"/>
      <c r="H311" s="26"/>
    </row>
    <row r="312" spans="1:8" ht="12.75" customHeight="1">
      <c r="A312" s="23" t="s">
        <v>72</v>
      </c>
      <c r="B312" s="23"/>
      <c r="C312" s="27"/>
      <c r="D312" s="27"/>
      <c r="E312" s="27"/>
      <c r="F312" s="27"/>
      <c r="G312" s="25"/>
      <c r="H312" s="26"/>
    </row>
    <row r="313" spans="1:8" ht="12.75" customHeight="1">
      <c r="A313" s="23">
        <v>42996</v>
      </c>
      <c r="B313" s="23"/>
      <c r="C313" s="28">
        <f>ROUND(16.51969125,4)</f>
        <v>16.5197</v>
      </c>
      <c r="D313" s="28">
        <f>F313</f>
        <v>16.7882</v>
      </c>
      <c r="E313" s="28">
        <f>F313</f>
        <v>16.7882</v>
      </c>
      <c r="F313" s="28">
        <f>ROUND(16.7882,4)</f>
        <v>16.7882</v>
      </c>
      <c r="G313" s="25"/>
      <c r="H313" s="26"/>
    </row>
    <row r="314" spans="1:8" ht="12.75" customHeight="1">
      <c r="A314" s="23">
        <v>43087</v>
      </c>
      <c r="B314" s="23"/>
      <c r="C314" s="28">
        <f>ROUND(16.51969125,4)</f>
        <v>16.5197</v>
      </c>
      <c r="D314" s="28">
        <f>F314</f>
        <v>17.082</v>
      </c>
      <c r="E314" s="28">
        <f>F314</f>
        <v>17.082</v>
      </c>
      <c r="F314" s="28">
        <f>ROUND(17.082,4)</f>
        <v>17.082</v>
      </c>
      <c r="G314" s="25"/>
      <c r="H314" s="26"/>
    </row>
    <row r="315" spans="1:8" ht="12.75" customHeight="1">
      <c r="A315" s="23">
        <v>43178</v>
      </c>
      <c r="B315" s="23"/>
      <c r="C315" s="28">
        <f>ROUND(16.51969125,4)</f>
        <v>16.5197</v>
      </c>
      <c r="D315" s="28">
        <f>F315</f>
        <v>17.3742</v>
      </c>
      <c r="E315" s="28">
        <f>F315</f>
        <v>17.3742</v>
      </c>
      <c r="F315" s="28">
        <f>ROUND(17.3742,4)</f>
        <v>17.3742</v>
      </c>
      <c r="G315" s="25"/>
      <c r="H315" s="26"/>
    </row>
    <row r="316" spans="1:8" ht="12.75" customHeight="1">
      <c r="A316" s="23">
        <v>43269</v>
      </c>
      <c r="B316" s="23"/>
      <c r="C316" s="28">
        <f>ROUND(16.51969125,4)</f>
        <v>16.5197</v>
      </c>
      <c r="D316" s="28">
        <f>F316</f>
        <v>17.661</v>
      </c>
      <c r="E316" s="28">
        <f>F316</f>
        <v>17.661</v>
      </c>
      <c r="F316" s="28">
        <f>ROUND(17.661,4)</f>
        <v>17.661</v>
      </c>
      <c r="G316" s="25"/>
      <c r="H316" s="26"/>
    </row>
    <row r="317" spans="1:8" ht="12.75" customHeight="1">
      <c r="A317" s="23">
        <v>43360</v>
      </c>
      <c r="B317" s="23"/>
      <c r="C317" s="28">
        <f>ROUND(16.51969125,4)</f>
        <v>16.5197</v>
      </c>
      <c r="D317" s="28">
        <f>F317</f>
        <v>17.9611</v>
      </c>
      <c r="E317" s="28">
        <f>F317</f>
        <v>17.9611</v>
      </c>
      <c r="F317" s="28">
        <f>ROUND(17.9611,4)</f>
        <v>17.9611</v>
      </c>
      <c r="G317" s="25"/>
      <c r="H317" s="26"/>
    </row>
    <row r="318" spans="1:8" ht="12.75" customHeight="1">
      <c r="A318" s="23">
        <v>43448</v>
      </c>
      <c r="B318" s="23"/>
      <c r="C318" s="28">
        <f>ROUND(16.51969125,4)</f>
        <v>16.5197</v>
      </c>
      <c r="D318" s="28">
        <f>F318</f>
        <v>18.2544</v>
      </c>
      <c r="E318" s="28">
        <f>F318</f>
        <v>18.2544</v>
      </c>
      <c r="F318" s="28">
        <f>ROUND(18.2544,4)</f>
        <v>18.2544</v>
      </c>
      <c r="G318" s="25"/>
      <c r="H318" s="26"/>
    </row>
    <row r="319" spans="1:8" ht="12.75" customHeight="1">
      <c r="A319" s="23">
        <v>43542</v>
      </c>
      <c r="B319" s="23"/>
      <c r="C319" s="28">
        <f>ROUND(16.51969125,4)</f>
        <v>16.5197</v>
      </c>
      <c r="D319" s="28">
        <f>F319</f>
        <v>18.3106</v>
      </c>
      <c r="E319" s="28">
        <f>F319</f>
        <v>18.3106</v>
      </c>
      <c r="F319" s="28">
        <f>ROUND(18.3106,4)</f>
        <v>18.3106</v>
      </c>
      <c r="G319" s="25"/>
      <c r="H319" s="26"/>
    </row>
    <row r="320" spans="1:8" ht="12.75" customHeight="1">
      <c r="A320" s="23" t="s">
        <v>73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42996</v>
      </c>
      <c r="B321" s="23"/>
      <c r="C321" s="28">
        <f>ROUND(1.65752230540457,4)</f>
        <v>1.6575</v>
      </c>
      <c r="D321" s="28">
        <f>F321</f>
        <v>1.6839</v>
      </c>
      <c r="E321" s="28">
        <f>F321</f>
        <v>1.6839</v>
      </c>
      <c r="F321" s="28">
        <f>ROUND(1.6839,4)</f>
        <v>1.6839</v>
      </c>
      <c r="G321" s="25"/>
      <c r="H321" s="26"/>
    </row>
    <row r="322" spans="1:8" ht="12.75" customHeight="1">
      <c r="A322" s="23">
        <v>43087</v>
      </c>
      <c r="B322" s="23"/>
      <c r="C322" s="28">
        <f>ROUND(1.65752230540457,4)</f>
        <v>1.6575</v>
      </c>
      <c r="D322" s="28">
        <f>F322</f>
        <v>1.712</v>
      </c>
      <c r="E322" s="28">
        <f>F322</f>
        <v>1.712</v>
      </c>
      <c r="F322" s="28">
        <f>ROUND(1.712,4)</f>
        <v>1.712</v>
      </c>
      <c r="G322" s="25"/>
      <c r="H322" s="26"/>
    </row>
    <row r="323" spans="1:8" ht="12.75" customHeight="1">
      <c r="A323" s="23">
        <v>43178</v>
      </c>
      <c r="B323" s="23"/>
      <c r="C323" s="28">
        <f>ROUND(1.65752230540457,4)</f>
        <v>1.6575</v>
      </c>
      <c r="D323" s="28">
        <f>F323</f>
        <v>1.7386</v>
      </c>
      <c r="E323" s="28">
        <f>F323</f>
        <v>1.7386</v>
      </c>
      <c r="F323" s="28">
        <f>ROUND(1.7386,4)</f>
        <v>1.7386</v>
      </c>
      <c r="G323" s="25"/>
      <c r="H323" s="26"/>
    </row>
    <row r="324" spans="1:8" ht="12.75" customHeight="1">
      <c r="A324" s="23">
        <v>43269</v>
      </c>
      <c r="B324" s="23"/>
      <c r="C324" s="28">
        <f>ROUND(1.65752230540457,4)</f>
        <v>1.6575</v>
      </c>
      <c r="D324" s="28">
        <f>F324</f>
        <v>1.7638</v>
      </c>
      <c r="E324" s="28">
        <f>F324</f>
        <v>1.7638</v>
      </c>
      <c r="F324" s="28">
        <f>ROUND(1.7638,4)</f>
        <v>1.7638</v>
      </c>
      <c r="G324" s="25"/>
      <c r="H324" s="26"/>
    </row>
    <row r="325" spans="1:8" ht="12.75" customHeight="1">
      <c r="A325" s="23" t="s">
        <v>74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42996</v>
      </c>
      <c r="B326" s="23"/>
      <c r="C326" s="30">
        <f>ROUND(0.115250913628666,6)</f>
        <v>0.115251</v>
      </c>
      <c r="D326" s="30">
        <f>F326</f>
        <v>0.117232</v>
      </c>
      <c r="E326" s="30">
        <f>F326</f>
        <v>0.117232</v>
      </c>
      <c r="F326" s="30">
        <f>ROUND(0.117232,6)</f>
        <v>0.117232</v>
      </c>
      <c r="G326" s="25"/>
      <c r="H326" s="26"/>
    </row>
    <row r="327" spans="1:8" ht="12.75" customHeight="1">
      <c r="A327" s="23">
        <v>43087</v>
      </c>
      <c r="B327" s="23"/>
      <c r="C327" s="30">
        <f>ROUND(0.115250913628666,6)</f>
        <v>0.115251</v>
      </c>
      <c r="D327" s="30">
        <f>F327</f>
        <v>0.119472</v>
      </c>
      <c r="E327" s="30">
        <f>F327</f>
        <v>0.119472</v>
      </c>
      <c r="F327" s="30">
        <f>ROUND(0.119472,6)</f>
        <v>0.119472</v>
      </c>
      <c r="G327" s="25"/>
      <c r="H327" s="26"/>
    </row>
    <row r="328" spans="1:8" ht="12.75" customHeight="1">
      <c r="A328" s="23">
        <v>43178</v>
      </c>
      <c r="B328" s="23"/>
      <c r="C328" s="30">
        <f>ROUND(0.115250913628666,6)</f>
        <v>0.115251</v>
      </c>
      <c r="D328" s="30">
        <f>F328</f>
        <v>0.121767</v>
      </c>
      <c r="E328" s="30">
        <f>F328</f>
        <v>0.121767</v>
      </c>
      <c r="F328" s="30">
        <f>ROUND(0.121767,6)</f>
        <v>0.121767</v>
      </c>
      <c r="G328" s="25"/>
      <c r="H328" s="26"/>
    </row>
    <row r="329" spans="1:8" ht="12.75" customHeight="1">
      <c r="A329" s="23">
        <v>43269</v>
      </c>
      <c r="B329" s="23"/>
      <c r="C329" s="30">
        <f>ROUND(0.115250913628666,6)</f>
        <v>0.115251</v>
      </c>
      <c r="D329" s="30">
        <f>F329</f>
        <v>0.124053</v>
      </c>
      <c r="E329" s="30">
        <f>F329</f>
        <v>0.124053</v>
      </c>
      <c r="F329" s="30">
        <f>ROUND(0.124053,6)</f>
        <v>0.124053</v>
      </c>
      <c r="G329" s="25"/>
      <c r="H329" s="26"/>
    </row>
    <row r="330" spans="1:8" ht="12.75" customHeight="1">
      <c r="A330" s="23">
        <v>43360</v>
      </c>
      <c r="B330" s="23"/>
      <c r="C330" s="30">
        <f>ROUND(0.115250913628666,6)</f>
        <v>0.115251</v>
      </c>
      <c r="D330" s="30">
        <f>F330</f>
        <v>0.126444</v>
      </c>
      <c r="E330" s="30">
        <f>F330</f>
        <v>0.126444</v>
      </c>
      <c r="F330" s="30">
        <f>ROUND(0.126444,6)</f>
        <v>0.126444</v>
      </c>
      <c r="G330" s="25"/>
      <c r="H330" s="26"/>
    </row>
    <row r="331" spans="1:8" ht="12.75" customHeight="1">
      <c r="A331" s="23" t="s">
        <v>75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42996</v>
      </c>
      <c r="B332" s="23"/>
      <c r="C332" s="28">
        <f>ROUND(0.124662553027381,4)</f>
        <v>0.1247</v>
      </c>
      <c r="D332" s="28">
        <f>F332</f>
        <v>0.1244</v>
      </c>
      <c r="E332" s="28">
        <f>F332</f>
        <v>0.1244</v>
      </c>
      <c r="F332" s="28">
        <f>ROUND(0.1244,4)</f>
        <v>0.1244</v>
      </c>
      <c r="G332" s="25"/>
      <c r="H332" s="26"/>
    </row>
    <row r="333" spans="1:8" ht="12.75" customHeight="1">
      <c r="A333" s="23">
        <v>43087</v>
      </c>
      <c r="B333" s="23"/>
      <c r="C333" s="28">
        <f>ROUND(0.124662553027381,4)</f>
        <v>0.1247</v>
      </c>
      <c r="D333" s="28">
        <f>F333</f>
        <v>0.1214</v>
      </c>
      <c r="E333" s="28">
        <f>F333</f>
        <v>0.1214</v>
      </c>
      <c r="F333" s="28">
        <f>ROUND(0.1214,4)</f>
        <v>0.1214</v>
      </c>
      <c r="G333" s="25"/>
      <c r="H333" s="26"/>
    </row>
    <row r="334" spans="1:8" ht="12.75" customHeight="1">
      <c r="A334" s="23">
        <v>43178</v>
      </c>
      <c r="B334" s="23"/>
      <c r="C334" s="28">
        <f>ROUND(0.124662553027381,4)</f>
        <v>0.1247</v>
      </c>
      <c r="D334" s="28">
        <f>F334</f>
        <v>0.1196</v>
      </c>
      <c r="E334" s="28">
        <f>F334</f>
        <v>0.1196</v>
      </c>
      <c r="F334" s="28">
        <f>ROUND(0.1196,4)</f>
        <v>0.1196</v>
      </c>
      <c r="G334" s="25"/>
      <c r="H334" s="26"/>
    </row>
    <row r="335" spans="1:8" ht="12.75" customHeight="1">
      <c r="A335" s="23">
        <v>43269</v>
      </c>
      <c r="B335" s="23"/>
      <c r="C335" s="28">
        <f>ROUND(0.124662553027381,4)</f>
        <v>0.1247</v>
      </c>
      <c r="D335" s="28">
        <f>F335</f>
        <v>0.1177</v>
      </c>
      <c r="E335" s="28">
        <f>F335</f>
        <v>0.1177</v>
      </c>
      <c r="F335" s="28">
        <f>ROUND(0.1177,4)</f>
        <v>0.1177</v>
      </c>
      <c r="G335" s="25"/>
      <c r="H335" s="26"/>
    </row>
    <row r="336" spans="1:8" ht="12.75" customHeight="1">
      <c r="A336" s="23">
        <v>43360</v>
      </c>
      <c r="B336" s="23"/>
      <c r="C336" s="28">
        <f>ROUND(0.124662553027381,4)</f>
        <v>0.1247</v>
      </c>
      <c r="D336" s="28">
        <f>F336</f>
        <v>0.116</v>
      </c>
      <c r="E336" s="28">
        <f>F336</f>
        <v>0.116</v>
      </c>
      <c r="F336" s="28">
        <f>ROUND(0.116,4)</f>
        <v>0.116</v>
      </c>
      <c r="G336" s="25"/>
      <c r="H336" s="26"/>
    </row>
    <row r="337" spans="1:8" ht="12.75" customHeight="1">
      <c r="A337" s="23" t="s">
        <v>76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42996</v>
      </c>
      <c r="B338" s="23"/>
      <c r="C338" s="28">
        <f>ROUND(1.53331673129603,4)</f>
        <v>1.5333</v>
      </c>
      <c r="D338" s="28">
        <f>F338</f>
        <v>1.559</v>
      </c>
      <c r="E338" s="28">
        <f>F338</f>
        <v>1.559</v>
      </c>
      <c r="F338" s="28">
        <f>ROUND(1.559,4)</f>
        <v>1.559</v>
      </c>
      <c r="G338" s="25"/>
      <c r="H338" s="26"/>
    </row>
    <row r="339" spans="1:8" ht="12.75" customHeight="1">
      <c r="A339" s="23">
        <v>43087</v>
      </c>
      <c r="B339" s="23"/>
      <c r="C339" s="28">
        <f>ROUND(1.53331673129603,4)</f>
        <v>1.5333</v>
      </c>
      <c r="D339" s="28">
        <f>F339</f>
        <v>1.5847</v>
      </c>
      <c r="E339" s="28">
        <f>F339</f>
        <v>1.5847</v>
      </c>
      <c r="F339" s="28">
        <f>ROUND(1.5847,4)</f>
        <v>1.5847</v>
      </c>
      <c r="G339" s="25"/>
      <c r="H339" s="26"/>
    </row>
    <row r="340" spans="1:8" ht="12.75" customHeight="1">
      <c r="A340" s="23">
        <v>43178</v>
      </c>
      <c r="B340" s="23"/>
      <c r="C340" s="28">
        <f>ROUND(1.53331673129603,4)</f>
        <v>1.5333</v>
      </c>
      <c r="D340" s="28">
        <f>F340</f>
        <v>1.6104</v>
      </c>
      <c r="E340" s="28">
        <f>F340</f>
        <v>1.6104</v>
      </c>
      <c r="F340" s="28">
        <f>ROUND(1.6104,4)</f>
        <v>1.6104</v>
      </c>
      <c r="G340" s="25"/>
      <c r="H340" s="26"/>
    </row>
    <row r="341" spans="1:8" ht="12.75" customHeight="1">
      <c r="A341" s="23">
        <v>43269</v>
      </c>
      <c r="B341" s="23"/>
      <c r="C341" s="28">
        <f>ROUND(1.53331673129603,4)</f>
        <v>1.5333</v>
      </c>
      <c r="D341" s="28">
        <f>F341</f>
        <v>1.6342</v>
      </c>
      <c r="E341" s="28">
        <f>F341</f>
        <v>1.6342</v>
      </c>
      <c r="F341" s="28">
        <f>ROUND(1.6342,4)</f>
        <v>1.6342</v>
      </c>
      <c r="G341" s="25"/>
      <c r="H341" s="26"/>
    </row>
    <row r="342" spans="1:8" ht="12.75" customHeight="1">
      <c r="A342" s="23" t="s">
        <v>77</v>
      </c>
      <c r="B342" s="23"/>
      <c r="C342" s="27"/>
      <c r="D342" s="27"/>
      <c r="E342" s="27"/>
      <c r="F342" s="27"/>
      <c r="G342" s="25"/>
      <c r="H342" s="26"/>
    </row>
    <row r="343" spans="1:8" ht="12.75" customHeight="1">
      <c r="A343" s="23">
        <v>42996</v>
      </c>
      <c r="B343" s="23"/>
      <c r="C343" s="28">
        <f>ROUND(0.0892261001517451,4)</f>
        <v>0.0892</v>
      </c>
      <c r="D343" s="28">
        <f>F343</f>
        <v>0.0383</v>
      </c>
      <c r="E343" s="28">
        <f>F343</f>
        <v>0.0383</v>
      </c>
      <c r="F343" s="28">
        <f>ROUND(0.0383,4)</f>
        <v>0.0383</v>
      </c>
      <c r="G343" s="25"/>
      <c r="H343" s="26"/>
    </row>
    <row r="344" spans="1:8" ht="12.75" customHeight="1">
      <c r="A344" s="23" t="s">
        <v>78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42996</v>
      </c>
      <c r="B345" s="23"/>
      <c r="C345" s="28">
        <f>ROUND(9.41304,4)</f>
        <v>9.413</v>
      </c>
      <c r="D345" s="28">
        <f>F345</f>
        <v>9.5268</v>
      </c>
      <c r="E345" s="28">
        <f>F345</f>
        <v>9.5268</v>
      </c>
      <c r="F345" s="28">
        <f>ROUND(9.5268,4)</f>
        <v>9.5268</v>
      </c>
      <c r="G345" s="25"/>
      <c r="H345" s="26"/>
    </row>
    <row r="346" spans="1:8" ht="12.75" customHeight="1">
      <c r="A346" s="23">
        <v>43087</v>
      </c>
      <c r="B346" s="23"/>
      <c r="C346" s="28">
        <f>ROUND(9.41304,4)</f>
        <v>9.413</v>
      </c>
      <c r="D346" s="28">
        <f>F346</f>
        <v>9.6511</v>
      </c>
      <c r="E346" s="28">
        <f>F346</f>
        <v>9.6511</v>
      </c>
      <c r="F346" s="28">
        <f>ROUND(9.6511,4)</f>
        <v>9.6511</v>
      </c>
      <c r="G346" s="25"/>
      <c r="H346" s="26"/>
    </row>
    <row r="347" spans="1:8" ht="12.75" customHeight="1">
      <c r="A347" s="23">
        <v>43178</v>
      </c>
      <c r="B347" s="23"/>
      <c r="C347" s="28">
        <f>ROUND(9.41304,4)</f>
        <v>9.413</v>
      </c>
      <c r="D347" s="28">
        <f>F347</f>
        <v>9.7717</v>
      </c>
      <c r="E347" s="28">
        <f>F347</f>
        <v>9.7717</v>
      </c>
      <c r="F347" s="28">
        <f>ROUND(9.7717,4)</f>
        <v>9.7717</v>
      </c>
      <c r="G347" s="25"/>
      <c r="H347" s="26"/>
    </row>
    <row r="348" spans="1:8" ht="12.75" customHeight="1">
      <c r="A348" s="23">
        <v>43269</v>
      </c>
      <c r="B348" s="23"/>
      <c r="C348" s="28">
        <f>ROUND(9.41304,4)</f>
        <v>9.413</v>
      </c>
      <c r="D348" s="28">
        <f>F348</f>
        <v>9.8875</v>
      </c>
      <c r="E348" s="28">
        <f>F348</f>
        <v>9.8875</v>
      </c>
      <c r="F348" s="28">
        <f>ROUND(9.8875,4)</f>
        <v>9.8875</v>
      </c>
      <c r="G348" s="25"/>
      <c r="H348" s="26"/>
    </row>
    <row r="349" spans="1:8" ht="12.75" customHeight="1">
      <c r="A349" s="23" t="s">
        <v>79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42996</v>
      </c>
      <c r="B350" s="23"/>
      <c r="C350" s="28">
        <f>ROUND(9.32328658470635,4)</f>
        <v>9.3233</v>
      </c>
      <c r="D350" s="28">
        <f>F350</f>
        <v>9.4622</v>
      </c>
      <c r="E350" s="28">
        <f>F350</f>
        <v>9.4622</v>
      </c>
      <c r="F350" s="28">
        <f>ROUND(9.4622,4)</f>
        <v>9.4622</v>
      </c>
      <c r="G350" s="25"/>
      <c r="H350" s="26"/>
    </row>
    <row r="351" spans="1:8" ht="12.75" customHeight="1">
      <c r="A351" s="23">
        <v>43087</v>
      </c>
      <c r="B351" s="23"/>
      <c r="C351" s="28">
        <f>ROUND(9.32328658470635,4)</f>
        <v>9.3233</v>
      </c>
      <c r="D351" s="28">
        <f>F351</f>
        <v>9.6154</v>
      </c>
      <c r="E351" s="28">
        <f>F351</f>
        <v>9.6154</v>
      </c>
      <c r="F351" s="28">
        <f>ROUND(9.6154,4)</f>
        <v>9.6154</v>
      </c>
      <c r="G351" s="25"/>
      <c r="H351" s="26"/>
    </row>
    <row r="352" spans="1:8" ht="12.75" customHeight="1">
      <c r="A352" s="23">
        <v>43178</v>
      </c>
      <c r="B352" s="23"/>
      <c r="C352" s="28">
        <f>ROUND(9.32328658470635,4)</f>
        <v>9.3233</v>
      </c>
      <c r="D352" s="28">
        <f>F352</f>
        <v>9.7639</v>
      </c>
      <c r="E352" s="28">
        <f>F352</f>
        <v>9.7639</v>
      </c>
      <c r="F352" s="28">
        <f>ROUND(9.7639,4)</f>
        <v>9.7639</v>
      </c>
      <c r="G352" s="25"/>
      <c r="H352" s="26"/>
    </row>
    <row r="353" spans="1:8" ht="12.75" customHeight="1">
      <c r="A353" s="23">
        <v>43269</v>
      </c>
      <c r="B353" s="23"/>
      <c r="C353" s="28">
        <f>ROUND(9.32328658470635,4)</f>
        <v>9.3233</v>
      </c>
      <c r="D353" s="28">
        <f>F353</f>
        <v>9.9073</v>
      </c>
      <c r="E353" s="28">
        <f>F353</f>
        <v>9.9073</v>
      </c>
      <c r="F353" s="28">
        <f>ROUND(9.9073,4)</f>
        <v>9.9073</v>
      </c>
      <c r="G353" s="25"/>
      <c r="H353" s="26"/>
    </row>
    <row r="354" spans="1:8" ht="12.75" customHeight="1">
      <c r="A354" s="23" t="s">
        <v>80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42996</v>
      </c>
      <c r="B355" s="23"/>
      <c r="C355" s="28">
        <f>ROUND(3.68565076107405,4)</f>
        <v>3.6857</v>
      </c>
      <c r="D355" s="28">
        <f>F355</f>
        <v>3.653</v>
      </c>
      <c r="E355" s="28">
        <f>F355</f>
        <v>3.653</v>
      </c>
      <c r="F355" s="28">
        <f>ROUND(3.653,4)</f>
        <v>3.653</v>
      </c>
      <c r="G355" s="25"/>
      <c r="H355" s="26"/>
    </row>
    <row r="356" spans="1:8" ht="12.75" customHeight="1">
      <c r="A356" s="23">
        <v>43087</v>
      </c>
      <c r="B356" s="23"/>
      <c r="C356" s="28">
        <f>ROUND(3.68565076107405,4)</f>
        <v>3.6857</v>
      </c>
      <c r="D356" s="28">
        <f>F356</f>
        <v>3.6184</v>
      </c>
      <c r="E356" s="28">
        <f>F356</f>
        <v>3.6184</v>
      </c>
      <c r="F356" s="28">
        <f>ROUND(3.6184,4)</f>
        <v>3.6184</v>
      </c>
      <c r="G356" s="25"/>
      <c r="H356" s="26"/>
    </row>
    <row r="357" spans="1:8" ht="12.75" customHeight="1">
      <c r="A357" s="23">
        <v>43178</v>
      </c>
      <c r="B357" s="23"/>
      <c r="C357" s="28">
        <f>ROUND(3.68565076107405,4)</f>
        <v>3.6857</v>
      </c>
      <c r="D357" s="28">
        <f>F357</f>
        <v>3.5863</v>
      </c>
      <c r="E357" s="28">
        <f>F357</f>
        <v>3.5863</v>
      </c>
      <c r="F357" s="28">
        <f>ROUND(3.5863,4)</f>
        <v>3.5863</v>
      </c>
      <c r="G357" s="25"/>
      <c r="H357" s="26"/>
    </row>
    <row r="358" spans="1:8" ht="12.75" customHeight="1">
      <c r="A358" s="23">
        <v>43269</v>
      </c>
      <c r="B358" s="23"/>
      <c r="C358" s="28">
        <f>ROUND(3.68565076107405,4)</f>
        <v>3.6857</v>
      </c>
      <c r="D358" s="28">
        <f>F358</f>
        <v>3.5558</v>
      </c>
      <c r="E358" s="28">
        <f>F358</f>
        <v>3.5558</v>
      </c>
      <c r="F358" s="28">
        <f>ROUND(3.5558,4)</f>
        <v>3.5558</v>
      </c>
      <c r="G358" s="25"/>
      <c r="H358" s="26"/>
    </row>
    <row r="359" spans="1:8" ht="12.75" customHeight="1">
      <c r="A359" s="23" t="s">
        <v>81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42996</v>
      </c>
      <c r="B360" s="23"/>
      <c r="C360" s="28">
        <f>ROUND(12.93,4)</f>
        <v>12.93</v>
      </c>
      <c r="D360" s="28">
        <f>F360</f>
        <v>13.1055</v>
      </c>
      <c r="E360" s="28">
        <f>F360</f>
        <v>13.1055</v>
      </c>
      <c r="F360" s="28">
        <f>ROUND(13.1055,4)</f>
        <v>13.1055</v>
      </c>
      <c r="G360" s="25"/>
      <c r="H360" s="26"/>
    </row>
    <row r="361" spans="1:8" ht="12.75" customHeight="1">
      <c r="A361" s="23">
        <v>43087</v>
      </c>
      <c r="B361" s="23"/>
      <c r="C361" s="28">
        <f>ROUND(12.93,4)</f>
        <v>12.93</v>
      </c>
      <c r="D361" s="28">
        <f>F361</f>
        <v>13.2987</v>
      </c>
      <c r="E361" s="28">
        <f>F361</f>
        <v>13.2987</v>
      </c>
      <c r="F361" s="28">
        <f>ROUND(13.2987,4)</f>
        <v>13.2987</v>
      </c>
      <c r="G361" s="25"/>
      <c r="H361" s="26"/>
    </row>
    <row r="362" spans="1:8" ht="12.75" customHeight="1">
      <c r="A362" s="23">
        <v>43178</v>
      </c>
      <c r="B362" s="23"/>
      <c r="C362" s="28">
        <f>ROUND(12.93,4)</f>
        <v>12.93</v>
      </c>
      <c r="D362" s="28">
        <f>F362</f>
        <v>13.4874</v>
      </c>
      <c r="E362" s="28">
        <f>F362</f>
        <v>13.4874</v>
      </c>
      <c r="F362" s="28">
        <f>ROUND(13.4874,4)</f>
        <v>13.4874</v>
      </c>
      <c r="G362" s="25"/>
      <c r="H362" s="26"/>
    </row>
    <row r="363" spans="1:8" ht="12.75" customHeight="1">
      <c r="A363" s="23">
        <v>43269</v>
      </c>
      <c r="B363" s="23"/>
      <c r="C363" s="28">
        <f>ROUND(12.93,4)</f>
        <v>12.93</v>
      </c>
      <c r="D363" s="28">
        <f>F363</f>
        <v>13.6713</v>
      </c>
      <c r="E363" s="28">
        <f>F363</f>
        <v>13.6713</v>
      </c>
      <c r="F363" s="28">
        <f>ROUND(13.6713,4)</f>
        <v>13.6713</v>
      </c>
      <c r="G363" s="25"/>
      <c r="H363" s="26"/>
    </row>
    <row r="364" spans="1:8" ht="12.75" customHeight="1">
      <c r="A364" s="23">
        <v>43360</v>
      </c>
      <c r="B364" s="23"/>
      <c r="C364" s="28">
        <f>ROUND(12.93,4)</f>
        <v>12.93</v>
      </c>
      <c r="D364" s="28">
        <f>F364</f>
        <v>13.8627</v>
      </c>
      <c r="E364" s="28">
        <f>F364</f>
        <v>13.8627</v>
      </c>
      <c r="F364" s="28">
        <f>ROUND(13.8627,4)</f>
        <v>13.8627</v>
      </c>
      <c r="G364" s="25"/>
      <c r="H364" s="26"/>
    </row>
    <row r="365" spans="1:8" ht="12.75" customHeight="1">
      <c r="A365" s="23" t="s">
        <v>82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42996</v>
      </c>
      <c r="B366" s="23"/>
      <c r="C366" s="28">
        <f>ROUND(12.93,4)</f>
        <v>12.93</v>
      </c>
      <c r="D366" s="28">
        <f>F366</f>
        <v>13.1055</v>
      </c>
      <c r="E366" s="28">
        <f>F366</f>
        <v>13.1055</v>
      </c>
      <c r="F366" s="28">
        <f>ROUND(13.1055,4)</f>
        <v>13.1055</v>
      </c>
      <c r="G366" s="25"/>
      <c r="H366" s="26"/>
    </row>
    <row r="367" spans="1:8" ht="12.75" customHeight="1">
      <c r="A367" s="23">
        <v>43087</v>
      </c>
      <c r="B367" s="23"/>
      <c r="C367" s="28">
        <f>ROUND(12.93,4)</f>
        <v>12.93</v>
      </c>
      <c r="D367" s="28">
        <f>F367</f>
        <v>13.2987</v>
      </c>
      <c r="E367" s="28">
        <f>F367</f>
        <v>13.2987</v>
      </c>
      <c r="F367" s="28">
        <f>ROUND(13.2987,4)</f>
        <v>13.2987</v>
      </c>
      <c r="G367" s="25"/>
      <c r="H367" s="26"/>
    </row>
    <row r="368" spans="1:8" ht="12.75" customHeight="1">
      <c r="A368" s="23">
        <v>43175</v>
      </c>
      <c r="B368" s="23"/>
      <c r="C368" s="28">
        <f>ROUND(12.93,4)</f>
        <v>12.93</v>
      </c>
      <c r="D368" s="28">
        <f>F368</f>
        <v>17.5004</v>
      </c>
      <c r="E368" s="28">
        <f>F368</f>
        <v>17.5004</v>
      </c>
      <c r="F368" s="28">
        <f>ROUND(17.5004,4)</f>
        <v>17.5004</v>
      </c>
      <c r="G368" s="25"/>
      <c r="H368" s="26"/>
    </row>
    <row r="369" spans="1:8" ht="12.75" customHeight="1">
      <c r="A369" s="23">
        <v>43178</v>
      </c>
      <c r="B369" s="23"/>
      <c r="C369" s="28">
        <f>ROUND(12.93,4)</f>
        <v>12.93</v>
      </c>
      <c r="D369" s="28">
        <f>F369</f>
        <v>13.4874</v>
      </c>
      <c r="E369" s="28">
        <f>F369</f>
        <v>13.4874</v>
      </c>
      <c r="F369" s="28">
        <f>ROUND(13.4874,4)</f>
        <v>13.4874</v>
      </c>
      <c r="G369" s="25"/>
      <c r="H369" s="26"/>
    </row>
    <row r="370" spans="1:8" ht="12.75" customHeight="1">
      <c r="A370" s="23">
        <v>43269</v>
      </c>
      <c r="B370" s="23"/>
      <c r="C370" s="28">
        <f>ROUND(12.93,4)</f>
        <v>12.93</v>
      </c>
      <c r="D370" s="28">
        <f>F370</f>
        <v>13.6713</v>
      </c>
      <c r="E370" s="28">
        <f>F370</f>
        <v>13.6713</v>
      </c>
      <c r="F370" s="28">
        <f>ROUND(13.6713,4)</f>
        <v>13.6713</v>
      </c>
      <c r="G370" s="25"/>
      <c r="H370" s="26"/>
    </row>
    <row r="371" spans="1:8" ht="12.75" customHeight="1">
      <c r="A371" s="23">
        <v>43360</v>
      </c>
      <c r="B371" s="23"/>
      <c r="C371" s="28">
        <f>ROUND(12.93,4)</f>
        <v>12.93</v>
      </c>
      <c r="D371" s="28">
        <f>F371</f>
        <v>13.8627</v>
      </c>
      <c r="E371" s="28">
        <f>F371</f>
        <v>13.8627</v>
      </c>
      <c r="F371" s="28">
        <f>ROUND(13.8627,4)</f>
        <v>13.8627</v>
      </c>
      <c r="G371" s="25"/>
      <c r="H371" s="26"/>
    </row>
    <row r="372" spans="1:8" ht="12.75" customHeight="1">
      <c r="A372" s="23">
        <v>43448</v>
      </c>
      <c r="B372" s="23"/>
      <c r="C372" s="28">
        <f>ROUND(12.93,4)</f>
        <v>12.93</v>
      </c>
      <c r="D372" s="28">
        <f>F372</f>
        <v>14.0488</v>
      </c>
      <c r="E372" s="28">
        <f>F372</f>
        <v>14.0488</v>
      </c>
      <c r="F372" s="28">
        <f>ROUND(14.0488,4)</f>
        <v>14.0488</v>
      </c>
      <c r="G372" s="25"/>
      <c r="H372" s="26"/>
    </row>
    <row r="373" spans="1:8" ht="12.75" customHeight="1">
      <c r="A373" s="23">
        <v>43542</v>
      </c>
      <c r="B373" s="23"/>
      <c r="C373" s="28">
        <f>ROUND(12.93,4)</f>
        <v>12.93</v>
      </c>
      <c r="D373" s="28">
        <f>F373</f>
        <v>14.2477</v>
      </c>
      <c r="E373" s="28">
        <f>F373</f>
        <v>14.2477</v>
      </c>
      <c r="F373" s="28">
        <f>ROUND(14.2477,4)</f>
        <v>14.2477</v>
      </c>
      <c r="G373" s="25"/>
      <c r="H373" s="26"/>
    </row>
    <row r="374" spans="1:8" ht="12.75" customHeight="1">
      <c r="A374" s="23">
        <v>43630</v>
      </c>
      <c r="B374" s="23"/>
      <c r="C374" s="28">
        <f>ROUND(12.93,4)</f>
        <v>12.93</v>
      </c>
      <c r="D374" s="28">
        <f>F374</f>
        <v>14.4339</v>
      </c>
      <c r="E374" s="28">
        <f>F374</f>
        <v>14.4339</v>
      </c>
      <c r="F374" s="28">
        <f>ROUND(14.4339,4)</f>
        <v>14.4339</v>
      </c>
      <c r="G374" s="25"/>
      <c r="H374" s="26"/>
    </row>
    <row r="375" spans="1:8" ht="12.75" customHeight="1">
      <c r="A375" s="23">
        <v>43724</v>
      </c>
      <c r="B375" s="23"/>
      <c r="C375" s="28">
        <f>ROUND(12.93,4)</f>
        <v>12.93</v>
      </c>
      <c r="D375" s="28">
        <f>F375</f>
        <v>14.6495</v>
      </c>
      <c r="E375" s="28">
        <f>F375</f>
        <v>14.6495</v>
      </c>
      <c r="F375" s="28">
        <f>ROUND(14.6495,4)</f>
        <v>14.6495</v>
      </c>
      <c r="G375" s="25"/>
      <c r="H375" s="26"/>
    </row>
    <row r="376" spans="1:8" ht="12.75" customHeight="1">
      <c r="A376" s="23">
        <v>43812</v>
      </c>
      <c r="B376" s="23"/>
      <c r="C376" s="28">
        <f>ROUND(12.93,4)</f>
        <v>12.93</v>
      </c>
      <c r="D376" s="28">
        <f>F376</f>
        <v>14.8542</v>
      </c>
      <c r="E376" s="28">
        <f>F376</f>
        <v>14.8542</v>
      </c>
      <c r="F376" s="28">
        <f>ROUND(14.8542,4)</f>
        <v>14.8542</v>
      </c>
      <c r="G376" s="25"/>
      <c r="H376" s="26"/>
    </row>
    <row r="377" spans="1:8" ht="12.75" customHeight="1">
      <c r="A377" s="23">
        <v>43906</v>
      </c>
      <c r="B377" s="23"/>
      <c r="C377" s="28">
        <f>ROUND(12.93,4)</f>
        <v>12.93</v>
      </c>
      <c r="D377" s="28">
        <f>F377</f>
        <v>15.0728</v>
      </c>
      <c r="E377" s="28">
        <f>F377</f>
        <v>15.0728</v>
      </c>
      <c r="F377" s="28">
        <f>ROUND(15.0728,4)</f>
        <v>15.0728</v>
      </c>
      <c r="G377" s="25"/>
      <c r="H377" s="26"/>
    </row>
    <row r="378" spans="1:8" ht="12.75" customHeight="1">
      <c r="A378" s="23">
        <v>43994</v>
      </c>
      <c r="B378" s="23"/>
      <c r="C378" s="28">
        <f>ROUND(12.93,4)</f>
        <v>12.93</v>
      </c>
      <c r="D378" s="28">
        <f>F378</f>
        <v>15.2775</v>
      </c>
      <c r="E378" s="28">
        <f>F378</f>
        <v>15.2775</v>
      </c>
      <c r="F378" s="28">
        <f>ROUND(15.2775,4)</f>
        <v>15.2775</v>
      </c>
      <c r="G378" s="25"/>
      <c r="H378" s="26"/>
    </row>
    <row r="379" spans="1:8" ht="12.75" customHeight="1">
      <c r="A379" s="23">
        <v>44088</v>
      </c>
      <c r="B379" s="23"/>
      <c r="C379" s="28">
        <f>ROUND(12.93,4)</f>
        <v>12.93</v>
      </c>
      <c r="D379" s="28">
        <f>F379</f>
        <v>15.4961</v>
      </c>
      <c r="E379" s="28">
        <f>F379</f>
        <v>15.4961</v>
      </c>
      <c r="F379" s="28">
        <f>ROUND(15.4961,4)</f>
        <v>15.4961</v>
      </c>
      <c r="G379" s="25"/>
      <c r="H379" s="26"/>
    </row>
    <row r="380" spans="1:8" ht="12.75" customHeight="1">
      <c r="A380" s="23" t="s">
        <v>83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42996</v>
      </c>
      <c r="B381" s="23"/>
      <c r="C381" s="28">
        <f>ROUND(1.39662994167207,4)</f>
        <v>1.3966</v>
      </c>
      <c r="D381" s="28">
        <f>F381</f>
        <v>1.3751</v>
      </c>
      <c r="E381" s="28">
        <f>F381</f>
        <v>1.3751</v>
      </c>
      <c r="F381" s="28">
        <f>ROUND(1.3751,4)</f>
        <v>1.3751</v>
      </c>
      <c r="G381" s="25"/>
      <c r="H381" s="26"/>
    </row>
    <row r="382" spans="1:8" ht="12.75" customHeight="1">
      <c r="A382" s="23">
        <v>43087</v>
      </c>
      <c r="B382" s="23"/>
      <c r="C382" s="28">
        <f>ROUND(1.39662994167207,4)</f>
        <v>1.3966</v>
      </c>
      <c r="D382" s="28">
        <f>F382</f>
        <v>1.3514</v>
      </c>
      <c r="E382" s="28">
        <f>F382</f>
        <v>1.3514</v>
      </c>
      <c r="F382" s="28">
        <f>ROUND(1.3514,4)</f>
        <v>1.3514</v>
      </c>
      <c r="G382" s="25"/>
      <c r="H382" s="26"/>
    </row>
    <row r="383" spans="1:8" ht="12.75" customHeight="1">
      <c r="A383" s="23">
        <v>43178</v>
      </c>
      <c r="B383" s="23"/>
      <c r="C383" s="28">
        <f>ROUND(1.39662994167207,4)</f>
        <v>1.3966</v>
      </c>
      <c r="D383" s="28">
        <f>F383</f>
        <v>1.3349</v>
      </c>
      <c r="E383" s="28">
        <f>F383</f>
        <v>1.3349</v>
      </c>
      <c r="F383" s="28">
        <f>ROUND(1.3349,4)</f>
        <v>1.3349</v>
      </c>
      <c r="G383" s="25"/>
      <c r="H383" s="26"/>
    </row>
    <row r="384" spans="1:8" ht="12.75" customHeight="1">
      <c r="A384" s="23">
        <v>43269</v>
      </c>
      <c r="B384" s="23"/>
      <c r="C384" s="28">
        <f>ROUND(1.39662994167207,4)</f>
        <v>1.3966</v>
      </c>
      <c r="D384" s="28">
        <f>F384</f>
        <v>1.3117</v>
      </c>
      <c r="E384" s="28">
        <f>F384</f>
        <v>1.3117</v>
      </c>
      <c r="F384" s="28">
        <f>ROUND(1.3117,4)</f>
        <v>1.3117</v>
      </c>
      <c r="G384" s="25"/>
      <c r="H384" s="26"/>
    </row>
    <row r="385" spans="1:8" ht="12.75" customHeight="1">
      <c r="A385" s="23" t="s">
        <v>84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42950</v>
      </c>
      <c r="B386" s="23"/>
      <c r="C386" s="29">
        <f>ROUND(610.394,3)</f>
        <v>610.394</v>
      </c>
      <c r="D386" s="29">
        <f>F386</f>
        <v>615.036</v>
      </c>
      <c r="E386" s="29">
        <f>F386</f>
        <v>615.036</v>
      </c>
      <c r="F386" s="29">
        <f>ROUND(615.036,3)</f>
        <v>615.036</v>
      </c>
      <c r="G386" s="25"/>
      <c r="H386" s="26"/>
    </row>
    <row r="387" spans="1:8" ht="12.75" customHeight="1">
      <c r="A387" s="23">
        <v>43041</v>
      </c>
      <c r="B387" s="23"/>
      <c r="C387" s="29">
        <f>ROUND(610.394,3)</f>
        <v>610.394</v>
      </c>
      <c r="D387" s="29">
        <f>F387</f>
        <v>626.783</v>
      </c>
      <c r="E387" s="29">
        <f>F387</f>
        <v>626.783</v>
      </c>
      <c r="F387" s="29">
        <f>ROUND(626.783,3)</f>
        <v>626.783</v>
      </c>
      <c r="G387" s="25"/>
      <c r="H387" s="26"/>
    </row>
    <row r="388" spans="1:8" ht="12.75" customHeight="1">
      <c r="A388" s="23">
        <v>43132</v>
      </c>
      <c r="B388" s="23"/>
      <c r="C388" s="29">
        <f>ROUND(610.394,3)</f>
        <v>610.394</v>
      </c>
      <c r="D388" s="29">
        <f>F388</f>
        <v>638.957</v>
      </c>
      <c r="E388" s="29">
        <f>F388</f>
        <v>638.957</v>
      </c>
      <c r="F388" s="29">
        <f>ROUND(638.957,3)</f>
        <v>638.957</v>
      </c>
      <c r="G388" s="25"/>
      <c r="H388" s="26"/>
    </row>
    <row r="389" spans="1:8" ht="12.75" customHeight="1">
      <c r="A389" s="23">
        <v>43223</v>
      </c>
      <c r="B389" s="23"/>
      <c r="C389" s="29">
        <f>ROUND(610.394,3)</f>
        <v>610.394</v>
      </c>
      <c r="D389" s="29">
        <f>F389</f>
        <v>651.414</v>
      </c>
      <c r="E389" s="29">
        <f>F389</f>
        <v>651.414</v>
      </c>
      <c r="F389" s="29">
        <f>ROUND(651.414,3)</f>
        <v>651.414</v>
      </c>
      <c r="G389" s="25"/>
      <c r="H389" s="26"/>
    </row>
    <row r="390" spans="1:8" ht="12.75" customHeight="1">
      <c r="A390" s="23" t="s">
        <v>85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42950</v>
      </c>
      <c r="B391" s="23"/>
      <c r="C391" s="29">
        <f>ROUND(541.177,3)</f>
        <v>541.177</v>
      </c>
      <c r="D391" s="29">
        <f>F391</f>
        <v>545.292</v>
      </c>
      <c r="E391" s="29">
        <f>F391</f>
        <v>545.292</v>
      </c>
      <c r="F391" s="29">
        <f>ROUND(545.292,3)</f>
        <v>545.292</v>
      </c>
      <c r="G391" s="25"/>
      <c r="H391" s="26"/>
    </row>
    <row r="392" spans="1:8" ht="12.75" customHeight="1">
      <c r="A392" s="23">
        <v>43041</v>
      </c>
      <c r="B392" s="23"/>
      <c r="C392" s="29">
        <f>ROUND(541.177,3)</f>
        <v>541.177</v>
      </c>
      <c r="D392" s="29">
        <f>F392</f>
        <v>555.708</v>
      </c>
      <c r="E392" s="29">
        <f>F392</f>
        <v>555.708</v>
      </c>
      <c r="F392" s="29">
        <f>ROUND(555.708,3)</f>
        <v>555.708</v>
      </c>
      <c r="G392" s="25"/>
      <c r="H392" s="26"/>
    </row>
    <row r="393" spans="1:8" ht="12.75" customHeight="1">
      <c r="A393" s="23">
        <v>43132</v>
      </c>
      <c r="B393" s="23"/>
      <c r="C393" s="29">
        <f>ROUND(541.177,3)</f>
        <v>541.177</v>
      </c>
      <c r="D393" s="29">
        <f>F393</f>
        <v>566.501</v>
      </c>
      <c r="E393" s="29">
        <f>F393</f>
        <v>566.501</v>
      </c>
      <c r="F393" s="29">
        <f>ROUND(566.501,3)</f>
        <v>566.501</v>
      </c>
      <c r="G393" s="25"/>
      <c r="H393" s="26"/>
    </row>
    <row r="394" spans="1:8" ht="12.75" customHeight="1">
      <c r="A394" s="23">
        <v>43223</v>
      </c>
      <c r="B394" s="23"/>
      <c r="C394" s="29">
        <f>ROUND(541.177,3)</f>
        <v>541.177</v>
      </c>
      <c r="D394" s="29">
        <f>F394</f>
        <v>577.545</v>
      </c>
      <c r="E394" s="29">
        <f>F394</f>
        <v>577.545</v>
      </c>
      <c r="F394" s="29">
        <f>ROUND(577.545,3)</f>
        <v>577.545</v>
      </c>
      <c r="G394" s="25"/>
      <c r="H394" s="26"/>
    </row>
    <row r="395" spans="1:8" ht="12.75" customHeight="1">
      <c r="A395" s="23" t="s">
        <v>86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42950</v>
      </c>
      <c r="B396" s="23"/>
      <c r="C396" s="29">
        <f>ROUND(624.618,3)</f>
        <v>624.618</v>
      </c>
      <c r="D396" s="29">
        <f>F396</f>
        <v>629.368</v>
      </c>
      <c r="E396" s="29">
        <f>F396</f>
        <v>629.368</v>
      </c>
      <c r="F396" s="29">
        <f>ROUND(629.368,3)</f>
        <v>629.368</v>
      </c>
      <c r="G396" s="25"/>
      <c r="H396" s="26"/>
    </row>
    <row r="397" spans="1:8" ht="12.75" customHeight="1">
      <c r="A397" s="23">
        <v>43041</v>
      </c>
      <c r="B397" s="23"/>
      <c r="C397" s="29">
        <f>ROUND(624.618,3)</f>
        <v>624.618</v>
      </c>
      <c r="D397" s="29">
        <f>F397</f>
        <v>641.389</v>
      </c>
      <c r="E397" s="29">
        <f>F397</f>
        <v>641.389</v>
      </c>
      <c r="F397" s="29">
        <f>ROUND(641.389,3)</f>
        <v>641.389</v>
      </c>
      <c r="G397" s="25"/>
      <c r="H397" s="26"/>
    </row>
    <row r="398" spans="1:8" ht="12.75" customHeight="1">
      <c r="A398" s="23">
        <v>43132</v>
      </c>
      <c r="B398" s="23"/>
      <c r="C398" s="29">
        <f>ROUND(624.618,3)</f>
        <v>624.618</v>
      </c>
      <c r="D398" s="29">
        <f>F398</f>
        <v>653.846</v>
      </c>
      <c r="E398" s="29">
        <f>F398</f>
        <v>653.846</v>
      </c>
      <c r="F398" s="29">
        <f>ROUND(653.846,3)</f>
        <v>653.846</v>
      </c>
      <c r="G398" s="25"/>
      <c r="H398" s="26"/>
    </row>
    <row r="399" spans="1:8" ht="12.75" customHeight="1">
      <c r="A399" s="23">
        <v>43223</v>
      </c>
      <c r="B399" s="23"/>
      <c r="C399" s="29">
        <f>ROUND(624.618,3)</f>
        <v>624.618</v>
      </c>
      <c r="D399" s="29">
        <f>F399</f>
        <v>666.594</v>
      </c>
      <c r="E399" s="29">
        <f>F399</f>
        <v>666.594</v>
      </c>
      <c r="F399" s="29">
        <f>ROUND(666.594,3)</f>
        <v>666.594</v>
      </c>
      <c r="G399" s="25"/>
      <c r="H399" s="26"/>
    </row>
    <row r="400" spans="1:8" ht="12.75" customHeight="1">
      <c r="A400" s="23" t="s">
        <v>87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42950</v>
      </c>
      <c r="B401" s="23"/>
      <c r="C401" s="29">
        <f>ROUND(561.656,3)</f>
        <v>561.656</v>
      </c>
      <c r="D401" s="29">
        <f>F401</f>
        <v>565.927</v>
      </c>
      <c r="E401" s="29">
        <f>F401</f>
        <v>565.927</v>
      </c>
      <c r="F401" s="29">
        <f>ROUND(565.927,3)</f>
        <v>565.927</v>
      </c>
      <c r="G401" s="25"/>
      <c r="H401" s="26"/>
    </row>
    <row r="402" spans="1:8" ht="12.75" customHeight="1">
      <c r="A402" s="23">
        <v>43041</v>
      </c>
      <c r="B402" s="23"/>
      <c r="C402" s="29">
        <f>ROUND(561.656,3)</f>
        <v>561.656</v>
      </c>
      <c r="D402" s="29">
        <f>F402</f>
        <v>576.737</v>
      </c>
      <c r="E402" s="29">
        <f>F402</f>
        <v>576.737</v>
      </c>
      <c r="F402" s="29">
        <f>ROUND(576.737,3)</f>
        <v>576.737</v>
      </c>
      <c r="G402" s="25"/>
      <c r="H402" s="26"/>
    </row>
    <row r="403" spans="1:8" ht="12.75" customHeight="1">
      <c r="A403" s="23">
        <v>43132</v>
      </c>
      <c r="B403" s="23"/>
      <c r="C403" s="29">
        <f>ROUND(561.656,3)</f>
        <v>561.656</v>
      </c>
      <c r="D403" s="29">
        <f>F403</f>
        <v>587.938</v>
      </c>
      <c r="E403" s="29">
        <f>F403</f>
        <v>587.938</v>
      </c>
      <c r="F403" s="29">
        <f>ROUND(587.938,3)</f>
        <v>587.938</v>
      </c>
      <c r="G403" s="25"/>
      <c r="H403" s="26"/>
    </row>
    <row r="404" spans="1:8" ht="12.75" customHeight="1">
      <c r="A404" s="23">
        <v>43223</v>
      </c>
      <c r="B404" s="23"/>
      <c r="C404" s="29">
        <f>ROUND(561.656,3)</f>
        <v>561.656</v>
      </c>
      <c r="D404" s="29">
        <f>F404</f>
        <v>599.4</v>
      </c>
      <c r="E404" s="29">
        <f>F404</f>
        <v>599.4</v>
      </c>
      <c r="F404" s="29">
        <f>ROUND(599.4,3)</f>
        <v>599.4</v>
      </c>
      <c r="G404" s="25"/>
      <c r="H404" s="26"/>
    </row>
    <row r="405" spans="1:8" ht="12.75" customHeight="1">
      <c r="A405" s="23" t="s">
        <v>88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42950</v>
      </c>
      <c r="B406" s="23"/>
      <c r="C406" s="29">
        <f>ROUND(247.3677204916,3)</f>
        <v>247.368</v>
      </c>
      <c r="D406" s="29">
        <f>F406</f>
        <v>249.269</v>
      </c>
      <c r="E406" s="29">
        <f>F406</f>
        <v>249.269</v>
      </c>
      <c r="F406" s="29">
        <f>ROUND(249.269,3)</f>
        <v>249.269</v>
      </c>
      <c r="G406" s="25"/>
      <c r="H406" s="26"/>
    </row>
    <row r="407" spans="1:8" ht="12.75" customHeight="1">
      <c r="A407" s="23">
        <v>43041</v>
      </c>
      <c r="B407" s="23"/>
      <c r="C407" s="29">
        <f>ROUND(247.3677204916,3)</f>
        <v>247.368</v>
      </c>
      <c r="D407" s="29">
        <f>F407</f>
        <v>254.088</v>
      </c>
      <c r="E407" s="29">
        <f>F407</f>
        <v>254.088</v>
      </c>
      <c r="F407" s="29">
        <f>ROUND(254.088,3)</f>
        <v>254.088</v>
      </c>
      <c r="G407" s="25"/>
      <c r="H407" s="26"/>
    </row>
    <row r="408" spans="1:8" ht="12.75" customHeight="1">
      <c r="A408" s="23">
        <v>43132</v>
      </c>
      <c r="B408" s="23"/>
      <c r="C408" s="29">
        <f>ROUND(247.3677204916,3)</f>
        <v>247.368</v>
      </c>
      <c r="D408" s="29">
        <f>F408</f>
        <v>259.121</v>
      </c>
      <c r="E408" s="29">
        <f>F408</f>
        <v>259.121</v>
      </c>
      <c r="F408" s="29">
        <f>ROUND(259.121,3)</f>
        <v>259.121</v>
      </c>
      <c r="G408" s="25"/>
      <c r="H408" s="26"/>
    </row>
    <row r="409" spans="1:8" ht="12.75" customHeight="1">
      <c r="A409" s="23">
        <v>43223</v>
      </c>
      <c r="B409" s="23"/>
      <c r="C409" s="29">
        <f>ROUND(247.3677204916,3)</f>
        <v>247.368</v>
      </c>
      <c r="D409" s="29">
        <f>F409</f>
        <v>264.336</v>
      </c>
      <c r="E409" s="29">
        <f>F409</f>
        <v>264.336</v>
      </c>
      <c r="F409" s="29">
        <f>ROUND(264.336,3)</f>
        <v>264.336</v>
      </c>
      <c r="G409" s="25"/>
      <c r="H409" s="26"/>
    </row>
    <row r="410" spans="1:8" ht="12.75" customHeight="1">
      <c r="A410" s="23" t="s">
        <v>89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42950</v>
      </c>
      <c r="B411" s="23"/>
      <c r="C411" s="29">
        <f>ROUND(675.731,3)</f>
        <v>675.731</v>
      </c>
      <c r="D411" s="29">
        <f>F411</f>
        <v>695.694</v>
      </c>
      <c r="E411" s="29">
        <f>F411</f>
        <v>695.694</v>
      </c>
      <c r="F411" s="29">
        <f>ROUND(695.694,3)</f>
        <v>695.694</v>
      </c>
      <c r="G411" s="25"/>
      <c r="H411" s="26"/>
    </row>
    <row r="412" spans="1:8" ht="12.75" customHeight="1">
      <c r="A412" s="23">
        <v>43041</v>
      </c>
      <c r="B412" s="23"/>
      <c r="C412" s="29">
        <f>ROUND(675.731,3)</f>
        <v>675.731</v>
      </c>
      <c r="D412" s="29">
        <f>F412</f>
        <v>709.665</v>
      </c>
      <c r="E412" s="29">
        <f>F412</f>
        <v>709.665</v>
      </c>
      <c r="F412" s="29">
        <f>ROUND(709.665,3)</f>
        <v>709.665</v>
      </c>
      <c r="G412" s="25"/>
      <c r="H412" s="26"/>
    </row>
    <row r="413" spans="1:8" ht="12.75" customHeight="1">
      <c r="A413" s="23">
        <v>43132</v>
      </c>
      <c r="B413" s="23"/>
      <c r="C413" s="29">
        <f>ROUND(675.731,3)</f>
        <v>675.731</v>
      </c>
      <c r="D413" s="29">
        <f>F413</f>
        <v>724.173</v>
      </c>
      <c r="E413" s="29">
        <f>F413</f>
        <v>724.173</v>
      </c>
      <c r="F413" s="29">
        <f>ROUND(724.173,3)</f>
        <v>724.173</v>
      </c>
      <c r="G413" s="25"/>
      <c r="H413" s="26"/>
    </row>
    <row r="414" spans="1:8" ht="12.75" customHeight="1">
      <c r="A414" s="23" t="s">
        <v>90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42996</v>
      </c>
      <c r="B415" s="23"/>
      <c r="C415" s="25">
        <f>ROUND(22277.93,2)</f>
        <v>22277.93</v>
      </c>
      <c r="D415" s="25">
        <f>F415</f>
        <v>22603.57</v>
      </c>
      <c r="E415" s="25">
        <f>F415</f>
        <v>22603.57</v>
      </c>
      <c r="F415" s="25">
        <f>ROUND(22603.57,2)</f>
        <v>22603.57</v>
      </c>
      <c r="G415" s="25"/>
      <c r="H415" s="26"/>
    </row>
    <row r="416" spans="1:8" ht="12.75" customHeight="1">
      <c r="A416" s="23">
        <v>43087</v>
      </c>
      <c r="B416" s="23"/>
      <c r="C416" s="25">
        <f>ROUND(22277.93,2)</f>
        <v>22277.93</v>
      </c>
      <c r="D416" s="25">
        <f>F416</f>
        <v>22962.33</v>
      </c>
      <c r="E416" s="25">
        <f>F416</f>
        <v>22962.33</v>
      </c>
      <c r="F416" s="25">
        <f>ROUND(22962.33,2)</f>
        <v>22962.33</v>
      </c>
      <c r="G416" s="25"/>
      <c r="H416" s="26"/>
    </row>
    <row r="417" spans="1:8" ht="12.75" customHeight="1">
      <c r="A417" s="23">
        <v>43178</v>
      </c>
      <c r="B417" s="23"/>
      <c r="C417" s="25">
        <f>ROUND(22277.93,2)</f>
        <v>22277.93</v>
      </c>
      <c r="D417" s="25">
        <f>F417</f>
        <v>23318.4</v>
      </c>
      <c r="E417" s="25">
        <f>F417</f>
        <v>23318.4</v>
      </c>
      <c r="F417" s="25">
        <f>ROUND(23318.4,2)</f>
        <v>23318.4</v>
      </c>
      <c r="G417" s="25"/>
      <c r="H417" s="26"/>
    </row>
    <row r="418" spans="1:8" ht="12.75" customHeight="1">
      <c r="A418" s="23" t="s">
        <v>91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42935</v>
      </c>
      <c r="B419" s="23"/>
      <c r="C419" s="29">
        <f>ROUND(7.325,3)</f>
        <v>7.325</v>
      </c>
      <c r="D419" s="29">
        <f>ROUND(7.34,3)</f>
        <v>7.34</v>
      </c>
      <c r="E419" s="29">
        <f>ROUND(7.24,3)</f>
        <v>7.24</v>
      </c>
      <c r="F419" s="29">
        <f>ROUND(7.29,3)</f>
        <v>7.29</v>
      </c>
      <c r="G419" s="25"/>
      <c r="H419" s="26"/>
    </row>
    <row r="420" spans="1:8" ht="12.75" customHeight="1">
      <c r="A420" s="23">
        <v>42963</v>
      </c>
      <c r="B420" s="23"/>
      <c r="C420" s="29">
        <f>ROUND(7.325,3)</f>
        <v>7.325</v>
      </c>
      <c r="D420" s="29">
        <f>ROUND(7.32,3)</f>
        <v>7.32</v>
      </c>
      <c r="E420" s="29">
        <f>ROUND(7.22,3)</f>
        <v>7.22</v>
      </c>
      <c r="F420" s="29">
        <f>ROUND(7.27,3)</f>
        <v>7.27</v>
      </c>
      <c r="G420" s="25"/>
      <c r="H420" s="26"/>
    </row>
    <row r="421" spans="1:8" ht="12.75" customHeight="1">
      <c r="A421" s="23">
        <v>42998</v>
      </c>
      <c r="B421" s="23"/>
      <c r="C421" s="29">
        <f>ROUND(7.325,3)</f>
        <v>7.325</v>
      </c>
      <c r="D421" s="29">
        <f>ROUND(7.23,3)</f>
        <v>7.23</v>
      </c>
      <c r="E421" s="29">
        <f>ROUND(7.13,3)</f>
        <v>7.13</v>
      </c>
      <c r="F421" s="29">
        <f>ROUND(7.18,3)</f>
        <v>7.18</v>
      </c>
      <c r="G421" s="25"/>
      <c r="H421" s="26"/>
    </row>
    <row r="422" spans="1:8" ht="12.75" customHeight="1">
      <c r="A422" s="23">
        <v>43026</v>
      </c>
      <c r="B422" s="23"/>
      <c r="C422" s="29">
        <f>ROUND(7.325,3)</f>
        <v>7.325</v>
      </c>
      <c r="D422" s="29">
        <f>ROUND(7.19,3)</f>
        <v>7.19</v>
      </c>
      <c r="E422" s="29">
        <f>ROUND(7.09,3)</f>
        <v>7.09</v>
      </c>
      <c r="F422" s="29">
        <f>ROUND(7.14,3)</f>
        <v>7.14</v>
      </c>
      <c r="G422" s="25"/>
      <c r="H422" s="26"/>
    </row>
    <row r="423" spans="1:8" ht="12.75" customHeight="1">
      <c r="A423" s="23">
        <v>43054</v>
      </c>
      <c r="B423" s="23"/>
      <c r="C423" s="29">
        <f>ROUND(7.325,3)</f>
        <v>7.325</v>
      </c>
      <c r="D423" s="29">
        <f>ROUND(7.12,3)</f>
        <v>7.12</v>
      </c>
      <c r="E423" s="29">
        <f>ROUND(7.02,3)</f>
        <v>7.02</v>
      </c>
      <c r="F423" s="29">
        <f>ROUND(7.07,3)</f>
        <v>7.07</v>
      </c>
      <c r="G423" s="25"/>
      <c r="H423" s="26"/>
    </row>
    <row r="424" spans="1:8" ht="12.75" customHeight="1">
      <c r="A424" s="23">
        <v>43089</v>
      </c>
      <c r="B424" s="23"/>
      <c r="C424" s="29">
        <f>ROUND(7.325,3)</f>
        <v>7.325</v>
      </c>
      <c r="D424" s="29">
        <f>ROUND(7.07,3)</f>
        <v>7.07</v>
      </c>
      <c r="E424" s="29">
        <f>ROUND(6.97,3)</f>
        <v>6.97</v>
      </c>
      <c r="F424" s="29">
        <f>ROUND(7.02,3)</f>
        <v>7.02</v>
      </c>
      <c r="G424" s="25"/>
      <c r="H424" s="26"/>
    </row>
    <row r="425" spans="1:8" ht="12.75" customHeight="1">
      <c r="A425" s="23">
        <v>43179</v>
      </c>
      <c r="B425" s="23"/>
      <c r="C425" s="29">
        <f>ROUND(7.325,3)</f>
        <v>7.325</v>
      </c>
      <c r="D425" s="29">
        <f>ROUND(6.95,3)</f>
        <v>6.95</v>
      </c>
      <c r="E425" s="29">
        <f>ROUND(6.85,3)</f>
        <v>6.85</v>
      </c>
      <c r="F425" s="29">
        <f>ROUND(6.9,3)</f>
        <v>6.9</v>
      </c>
      <c r="G425" s="25"/>
      <c r="H425" s="26"/>
    </row>
    <row r="426" spans="1:8" ht="12.75" customHeight="1">
      <c r="A426" s="23">
        <v>43269</v>
      </c>
      <c r="B426" s="23"/>
      <c r="C426" s="29">
        <f>ROUND(7.325,3)</f>
        <v>7.325</v>
      </c>
      <c r="D426" s="29">
        <f>ROUND(7.51,3)</f>
        <v>7.51</v>
      </c>
      <c r="E426" s="29">
        <f>ROUND(7.41,3)</f>
        <v>7.41</v>
      </c>
      <c r="F426" s="29">
        <f>ROUND(7.46,3)</f>
        <v>7.46</v>
      </c>
      <c r="G426" s="25"/>
      <c r="H426" s="26"/>
    </row>
    <row r="427" spans="1:8" ht="12.75" customHeight="1">
      <c r="A427" s="23">
        <v>43271</v>
      </c>
      <c r="B427" s="23"/>
      <c r="C427" s="29">
        <f>ROUND(7.325,3)</f>
        <v>7.325</v>
      </c>
      <c r="D427" s="29">
        <f>ROUND(6.91,3)</f>
        <v>6.91</v>
      </c>
      <c r="E427" s="29">
        <f>ROUND(6.81,3)</f>
        <v>6.81</v>
      </c>
      <c r="F427" s="29">
        <f>ROUND(6.86,3)</f>
        <v>6.86</v>
      </c>
      <c r="G427" s="25"/>
      <c r="H427" s="26"/>
    </row>
    <row r="428" spans="1:8" ht="12.75" customHeight="1">
      <c r="A428" s="23">
        <v>43362</v>
      </c>
      <c r="B428" s="23"/>
      <c r="C428" s="29">
        <f>ROUND(7.325,3)</f>
        <v>7.325</v>
      </c>
      <c r="D428" s="29">
        <f>ROUND(6.94,3)</f>
        <v>6.94</v>
      </c>
      <c r="E428" s="29">
        <f>ROUND(6.84,3)</f>
        <v>6.84</v>
      </c>
      <c r="F428" s="29">
        <f>ROUND(6.89,3)</f>
        <v>6.89</v>
      </c>
      <c r="G428" s="25"/>
      <c r="H428" s="26"/>
    </row>
    <row r="429" spans="1:8" ht="12.75" customHeight="1">
      <c r="A429" s="23">
        <v>43453</v>
      </c>
      <c r="B429" s="23"/>
      <c r="C429" s="29">
        <f>ROUND(7.325,3)</f>
        <v>7.325</v>
      </c>
      <c r="D429" s="29">
        <f>ROUND(6.98,3)</f>
        <v>6.98</v>
      </c>
      <c r="E429" s="29">
        <f>ROUND(6.88,3)</f>
        <v>6.88</v>
      </c>
      <c r="F429" s="29">
        <f>ROUND(6.93,3)</f>
        <v>6.93</v>
      </c>
      <c r="G429" s="25"/>
      <c r="H429" s="26"/>
    </row>
    <row r="430" spans="1:8" ht="12.75" customHeight="1">
      <c r="A430" s="23">
        <v>43544</v>
      </c>
      <c r="B430" s="23"/>
      <c r="C430" s="29">
        <f>ROUND(7.325,3)</f>
        <v>7.325</v>
      </c>
      <c r="D430" s="29">
        <f>ROUND(7.03,3)</f>
        <v>7.03</v>
      </c>
      <c r="E430" s="29">
        <f>ROUND(6.93,3)</f>
        <v>6.93</v>
      </c>
      <c r="F430" s="29">
        <f>ROUND(6.98,3)</f>
        <v>6.98</v>
      </c>
      <c r="G430" s="25"/>
      <c r="H430" s="26"/>
    </row>
    <row r="431" spans="1:8" ht="12.75" customHeight="1">
      <c r="A431" s="23">
        <v>43635</v>
      </c>
      <c r="B431" s="23"/>
      <c r="C431" s="29">
        <f>ROUND(7.325,3)</f>
        <v>7.325</v>
      </c>
      <c r="D431" s="29">
        <f>ROUND(7.09,3)</f>
        <v>7.09</v>
      </c>
      <c r="E431" s="29">
        <f>ROUND(6.99,3)</f>
        <v>6.99</v>
      </c>
      <c r="F431" s="29">
        <f>ROUND(7.04,3)</f>
        <v>7.04</v>
      </c>
      <c r="G431" s="25"/>
      <c r="H431" s="26"/>
    </row>
    <row r="432" spans="1:8" ht="12.75" customHeight="1">
      <c r="A432" s="23" t="s">
        <v>92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42950</v>
      </c>
      <c r="B433" s="23"/>
      <c r="C433" s="29">
        <f>ROUND(560.351,3)</f>
        <v>560.351</v>
      </c>
      <c r="D433" s="29">
        <f>F433</f>
        <v>564.612</v>
      </c>
      <c r="E433" s="29">
        <f>F433</f>
        <v>564.612</v>
      </c>
      <c r="F433" s="29">
        <f>ROUND(564.612,3)</f>
        <v>564.612</v>
      </c>
      <c r="G433" s="25"/>
      <c r="H433" s="26"/>
    </row>
    <row r="434" spans="1:8" ht="12.75" customHeight="1">
      <c r="A434" s="23">
        <v>43041</v>
      </c>
      <c r="B434" s="23"/>
      <c r="C434" s="29">
        <f>ROUND(560.351,3)</f>
        <v>560.351</v>
      </c>
      <c r="D434" s="29">
        <f>F434</f>
        <v>575.397</v>
      </c>
      <c r="E434" s="29">
        <f>F434</f>
        <v>575.397</v>
      </c>
      <c r="F434" s="29">
        <f>ROUND(575.397,3)</f>
        <v>575.397</v>
      </c>
      <c r="G434" s="25"/>
      <c r="H434" s="26"/>
    </row>
    <row r="435" spans="1:8" ht="12.75" customHeight="1">
      <c r="A435" s="23">
        <v>43132</v>
      </c>
      <c r="B435" s="23"/>
      <c r="C435" s="29">
        <f>ROUND(560.351,3)</f>
        <v>560.351</v>
      </c>
      <c r="D435" s="29">
        <f>F435</f>
        <v>586.572</v>
      </c>
      <c r="E435" s="29">
        <f>F435</f>
        <v>586.572</v>
      </c>
      <c r="F435" s="29">
        <f>ROUND(586.572,3)</f>
        <v>586.572</v>
      </c>
      <c r="G435" s="25"/>
      <c r="H435" s="26"/>
    </row>
    <row r="436" spans="1:8" ht="12.75" customHeight="1">
      <c r="A436" s="23">
        <v>43223</v>
      </c>
      <c r="B436" s="23"/>
      <c r="C436" s="29">
        <f>ROUND(560.351,3)</f>
        <v>560.351</v>
      </c>
      <c r="D436" s="29">
        <f>F436</f>
        <v>598.008</v>
      </c>
      <c r="E436" s="29">
        <f>F436</f>
        <v>598.008</v>
      </c>
      <c r="F436" s="29">
        <f>ROUND(598.008,3)</f>
        <v>598.008</v>
      </c>
      <c r="G436" s="25"/>
      <c r="H436" s="26"/>
    </row>
    <row r="437" spans="1:8" ht="12.75" customHeight="1">
      <c r="A437" s="23" t="s">
        <v>93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42999</v>
      </c>
      <c r="B438" s="23"/>
      <c r="C438" s="24">
        <f>ROUND(100.002377534843,5)</f>
        <v>100.00238</v>
      </c>
      <c r="D438" s="24">
        <f>F438</f>
        <v>99.61264</v>
      </c>
      <c r="E438" s="24">
        <f>F438</f>
        <v>99.61264</v>
      </c>
      <c r="F438" s="24">
        <f>ROUND(99.6126429771822,5)</f>
        <v>99.61264</v>
      </c>
      <c r="G438" s="25"/>
      <c r="H438" s="26"/>
    </row>
    <row r="439" spans="1:8" ht="12.75" customHeight="1">
      <c r="A439" s="23" t="s">
        <v>94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43090</v>
      </c>
      <c r="B440" s="23"/>
      <c r="C440" s="24">
        <f>ROUND(100.002377534843,5)</f>
        <v>100.00238</v>
      </c>
      <c r="D440" s="24">
        <f>F440</f>
        <v>99.80639</v>
      </c>
      <c r="E440" s="24">
        <f>F440</f>
        <v>99.80639</v>
      </c>
      <c r="F440" s="24">
        <f>ROUND(99.8063886593657,5)</f>
        <v>99.80639</v>
      </c>
      <c r="G440" s="25"/>
      <c r="H440" s="26"/>
    </row>
    <row r="441" spans="1:8" ht="12.75" customHeight="1">
      <c r="A441" s="23" t="s">
        <v>95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43174</v>
      </c>
      <c r="B442" s="23"/>
      <c r="C442" s="24">
        <f>ROUND(100.002377534843,5)</f>
        <v>100.00238</v>
      </c>
      <c r="D442" s="24">
        <f>F442</f>
        <v>99.73895</v>
      </c>
      <c r="E442" s="24">
        <f>F442</f>
        <v>99.73895</v>
      </c>
      <c r="F442" s="24">
        <f>ROUND(99.7389533568159,5)</f>
        <v>99.73895</v>
      </c>
      <c r="G442" s="25"/>
      <c r="H442" s="26"/>
    </row>
    <row r="443" spans="1:8" ht="12.75" customHeight="1">
      <c r="A443" s="23" t="s">
        <v>96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43272</v>
      </c>
      <c r="B444" s="23"/>
      <c r="C444" s="24">
        <f>ROUND(100.002377534843,5)</f>
        <v>100.00238</v>
      </c>
      <c r="D444" s="24">
        <f>F444</f>
        <v>99.87246</v>
      </c>
      <c r="E444" s="24">
        <f>F444</f>
        <v>99.87246</v>
      </c>
      <c r="F444" s="24">
        <f>ROUND(99.8724625933719,5)</f>
        <v>99.87246</v>
      </c>
      <c r="G444" s="25"/>
      <c r="H444" s="26"/>
    </row>
    <row r="445" spans="1:8" ht="12.75" customHeight="1">
      <c r="A445" s="23" t="s">
        <v>97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43363</v>
      </c>
      <c r="B446" s="23"/>
      <c r="C446" s="24">
        <f>ROUND(100.002377534843,5)</f>
        <v>100.00238</v>
      </c>
      <c r="D446" s="24">
        <f>F446</f>
        <v>100.00238</v>
      </c>
      <c r="E446" s="24">
        <f>F446</f>
        <v>100.00238</v>
      </c>
      <c r="F446" s="24">
        <f>ROUND(100.002377534843,5)</f>
        <v>100.00238</v>
      </c>
      <c r="G446" s="25"/>
      <c r="H446" s="26"/>
    </row>
    <row r="447" spans="1:8" ht="12.75" customHeight="1">
      <c r="A447" s="23" t="s">
        <v>98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43087</v>
      </c>
      <c r="B448" s="23"/>
      <c r="C448" s="24">
        <f>ROUND(99.9801807475705,5)</f>
        <v>99.98018</v>
      </c>
      <c r="D448" s="24">
        <f>F448</f>
        <v>99.8336</v>
      </c>
      <c r="E448" s="24">
        <f>F448</f>
        <v>99.8336</v>
      </c>
      <c r="F448" s="24">
        <f>ROUND(99.8336001487775,5)</f>
        <v>99.8336</v>
      </c>
      <c r="G448" s="25"/>
      <c r="H448" s="26"/>
    </row>
    <row r="449" spans="1:8" ht="12.75" customHeight="1">
      <c r="A449" s="23" t="s">
        <v>99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43175</v>
      </c>
      <c r="B450" s="23"/>
      <c r="C450" s="24">
        <f>ROUND(99.9801807475705,5)</f>
        <v>99.98018</v>
      </c>
      <c r="D450" s="24">
        <f>F450</f>
        <v>99.02032</v>
      </c>
      <c r="E450" s="24">
        <f>F450</f>
        <v>99.02032</v>
      </c>
      <c r="F450" s="24">
        <f>ROUND(99.0203167687281,5)</f>
        <v>99.02032</v>
      </c>
      <c r="G450" s="25"/>
      <c r="H450" s="26"/>
    </row>
    <row r="451" spans="1:8" ht="12.75" customHeight="1">
      <c r="A451" s="23" t="s">
        <v>100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43266</v>
      </c>
      <c r="B452" s="23"/>
      <c r="C452" s="24">
        <f>ROUND(99.9801807475705,5)</f>
        <v>99.98018</v>
      </c>
      <c r="D452" s="24">
        <f>F452</f>
        <v>98.5589</v>
      </c>
      <c r="E452" s="24">
        <f>F452</f>
        <v>98.5589</v>
      </c>
      <c r="F452" s="24">
        <f>ROUND(98.5588962786807,5)</f>
        <v>98.5589</v>
      </c>
      <c r="G452" s="25"/>
      <c r="H452" s="26"/>
    </row>
    <row r="453" spans="1:8" ht="12.75" customHeight="1">
      <c r="A453" s="23" t="s">
        <v>101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43364</v>
      </c>
      <c r="B454" s="23"/>
      <c r="C454" s="24">
        <f>ROUND(99.9801807475705,5)</f>
        <v>99.98018</v>
      </c>
      <c r="D454" s="24">
        <f>F454</f>
        <v>98.47183</v>
      </c>
      <c r="E454" s="24">
        <f>F454</f>
        <v>98.47183</v>
      </c>
      <c r="F454" s="24">
        <f>ROUND(98.4718254649723,5)</f>
        <v>98.47183</v>
      </c>
      <c r="G454" s="25"/>
      <c r="H454" s="26"/>
    </row>
    <row r="455" spans="1:8" ht="12.75" customHeight="1">
      <c r="A455" s="23" t="s">
        <v>102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43455</v>
      </c>
      <c r="B456" s="23"/>
      <c r="C456" s="25">
        <f>ROUND(99.9801807475705,2)</f>
        <v>99.98</v>
      </c>
      <c r="D456" s="25">
        <f>F456</f>
        <v>98.83</v>
      </c>
      <c r="E456" s="25">
        <f>F456</f>
        <v>98.83</v>
      </c>
      <c r="F456" s="25">
        <f>ROUND(98.8303215043589,2)</f>
        <v>98.83</v>
      </c>
      <c r="G456" s="25"/>
      <c r="H456" s="26"/>
    </row>
    <row r="457" spans="1:8" ht="12.75" customHeight="1">
      <c r="A457" s="23" t="s">
        <v>103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43539</v>
      </c>
      <c r="B458" s="23"/>
      <c r="C458" s="24">
        <f>ROUND(99.9801807475705,5)</f>
        <v>99.98018</v>
      </c>
      <c r="D458" s="24">
        <f>F458</f>
        <v>99.2045</v>
      </c>
      <c r="E458" s="24">
        <f>F458</f>
        <v>99.2045</v>
      </c>
      <c r="F458" s="24">
        <f>ROUND(99.2045024687546,5)</f>
        <v>99.2045</v>
      </c>
      <c r="G458" s="25"/>
      <c r="H458" s="26"/>
    </row>
    <row r="459" spans="1:8" ht="12.75" customHeight="1">
      <c r="A459" s="23" t="s">
        <v>104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43637</v>
      </c>
      <c r="B460" s="23"/>
      <c r="C460" s="24">
        <f>ROUND(99.9801807475705,5)</f>
        <v>99.98018</v>
      </c>
      <c r="D460" s="24">
        <f>F460</f>
        <v>99.57936</v>
      </c>
      <c r="E460" s="24">
        <f>F460</f>
        <v>99.57936</v>
      </c>
      <c r="F460" s="24">
        <f>ROUND(99.5793550036023,5)</f>
        <v>99.57936</v>
      </c>
      <c r="G460" s="25"/>
      <c r="H460" s="26"/>
    </row>
    <row r="461" spans="1:8" ht="12.75" customHeight="1">
      <c r="A461" s="23" t="s">
        <v>105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43728</v>
      </c>
      <c r="B462" s="23"/>
      <c r="C462" s="24">
        <f>ROUND(99.9801807475705,5)</f>
        <v>99.98018</v>
      </c>
      <c r="D462" s="24">
        <f>F462</f>
        <v>99.98018</v>
      </c>
      <c r="E462" s="24">
        <f>F462</f>
        <v>99.98018</v>
      </c>
      <c r="F462" s="24">
        <f>ROUND(99.9801807475705,5)</f>
        <v>99.98018</v>
      </c>
      <c r="G462" s="25"/>
      <c r="H462" s="26"/>
    </row>
    <row r="463" spans="1:8" ht="12.75" customHeight="1">
      <c r="A463" s="23" t="s">
        <v>106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44182</v>
      </c>
      <c r="B464" s="23"/>
      <c r="C464" s="24">
        <f>ROUND(100.412409029213,5)</f>
        <v>100.41241</v>
      </c>
      <c r="D464" s="24">
        <f>F464</f>
        <v>96.17471</v>
      </c>
      <c r="E464" s="24">
        <f>F464</f>
        <v>96.17471</v>
      </c>
      <c r="F464" s="24">
        <f>ROUND(96.1747106309257,5)</f>
        <v>96.17471</v>
      </c>
      <c r="G464" s="25"/>
      <c r="H464" s="26"/>
    </row>
    <row r="465" spans="1:8" ht="12.75" customHeight="1">
      <c r="A465" s="23" t="s">
        <v>107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44271</v>
      </c>
      <c r="B466" s="23"/>
      <c r="C466" s="24">
        <f>ROUND(100.412409029213,5)</f>
        <v>100.41241</v>
      </c>
      <c r="D466" s="24">
        <f>F466</f>
        <v>95.39958</v>
      </c>
      <c r="E466" s="24">
        <f>F466</f>
        <v>95.39958</v>
      </c>
      <c r="F466" s="24">
        <f>ROUND(95.3995842976132,5)</f>
        <v>95.39958</v>
      </c>
      <c r="G466" s="25"/>
      <c r="H466" s="26"/>
    </row>
    <row r="467" spans="1:8" ht="12.75" customHeight="1">
      <c r="A467" s="23" t="s">
        <v>108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44362</v>
      </c>
      <c r="B468" s="23"/>
      <c r="C468" s="24">
        <f>ROUND(100.412409029213,5)</f>
        <v>100.41241</v>
      </c>
      <c r="D468" s="24">
        <f>F468</f>
        <v>94.59232</v>
      </c>
      <c r="E468" s="24">
        <f>F468</f>
        <v>94.59232</v>
      </c>
      <c r="F468" s="24">
        <f>ROUND(94.5923184807829,5)</f>
        <v>94.59232</v>
      </c>
      <c r="G468" s="25"/>
      <c r="H468" s="26"/>
    </row>
    <row r="469" spans="1:8" ht="12.75" customHeight="1">
      <c r="A469" s="23" t="s">
        <v>109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44460</v>
      </c>
      <c r="B470" s="23"/>
      <c r="C470" s="24">
        <f>ROUND(100.412409029213,5)</f>
        <v>100.41241</v>
      </c>
      <c r="D470" s="24">
        <f>F470</f>
        <v>94.75908</v>
      </c>
      <c r="E470" s="24">
        <f>F470</f>
        <v>94.75908</v>
      </c>
      <c r="F470" s="24">
        <f>ROUND(94.7590841272233,5)</f>
        <v>94.75908</v>
      </c>
      <c r="G470" s="25"/>
      <c r="H470" s="26"/>
    </row>
    <row r="471" spans="1:8" ht="12.75" customHeight="1">
      <c r="A471" s="23" t="s">
        <v>110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44551</v>
      </c>
      <c r="B472" s="23"/>
      <c r="C472" s="24">
        <f>ROUND(100.412409029213,5)</f>
        <v>100.41241</v>
      </c>
      <c r="D472" s="24">
        <f>F472</f>
        <v>96.93398</v>
      </c>
      <c r="E472" s="24">
        <f>F472</f>
        <v>96.93398</v>
      </c>
      <c r="F472" s="24">
        <f>ROUND(96.9339782905454,5)</f>
        <v>96.93398</v>
      </c>
      <c r="G472" s="25"/>
      <c r="H472" s="26"/>
    </row>
    <row r="473" spans="1:8" ht="12.75" customHeight="1">
      <c r="A473" s="23" t="s">
        <v>111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44635</v>
      </c>
      <c r="B474" s="23"/>
      <c r="C474" s="24">
        <f>ROUND(100.412409029213,5)</f>
        <v>100.41241</v>
      </c>
      <c r="D474" s="24">
        <f>F474</f>
        <v>97.05308</v>
      </c>
      <c r="E474" s="24">
        <f>F474</f>
        <v>97.05308</v>
      </c>
      <c r="F474" s="24">
        <f>ROUND(97.0530756851836,5)</f>
        <v>97.05308</v>
      </c>
      <c r="G474" s="25"/>
      <c r="H474" s="26"/>
    </row>
    <row r="475" spans="1:8" ht="12.75" customHeight="1">
      <c r="A475" s="23" t="s">
        <v>112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44733</v>
      </c>
      <c r="B476" s="23"/>
      <c r="C476" s="24">
        <f>ROUND(100.412409029213,5)</f>
        <v>100.41241</v>
      </c>
      <c r="D476" s="24">
        <f>F476</f>
        <v>98.23118</v>
      </c>
      <c r="E476" s="24">
        <f>F476</f>
        <v>98.23118</v>
      </c>
      <c r="F476" s="24">
        <f>ROUND(98.2311846139868,5)</f>
        <v>98.23118</v>
      </c>
      <c r="G476" s="25"/>
      <c r="H476" s="26"/>
    </row>
    <row r="477" spans="1:8" ht="12.75" customHeight="1">
      <c r="A477" s="23" t="s">
        <v>113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44824</v>
      </c>
      <c r="B478" s="23"/>
      <c r="C478" s="24">
        <f>ROUND(100.412409029213,5)</f>
        <v>100.41241</v>
      </c>
      <c r="D478" s="24">
        <f>F478</f>
        <v>100.41241</v>
      </c>
      <c r="E478" s="24">
        <f>F478</f>
        <v>100.41241</v>
      </c>
      <c r="F478" s="24">
        <f>ROUND(100.412409029213,5)</f>
        <v>100.41241</v>
      </c>
      <c r="G478" s="25"/>
      <c r="H478" s="26"/>
    </row>
    <row r="479" spans="1:8" ht="12.75" customHeight="1">
      <c r="A479" s="23" t="s">
        <v>114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46008</v>
      </c>
      <c r="B480" s="23"/>
      <c r="C480" s="24">
        <f>ROUND(100.937369758638,5)</f>
        <v>100.93737</v>
      </c>
      <c r="D480" s="24">
        <f>F480</f>
        <v>94.85851</v>
      </c>
      <c r="E480" s="24">
        <f>F480</f>
        <v>94.85851</v>
      </c>
      <c r="F480" s="24">
        <f>ROUND(94.8585056983268,5)</f>
        <v>94.85851</v>
      </c>
      <c r="G480" s="25"/>
      <c r="H480" s="26"/>
    </row>
    <row r="481" spans="1:8" ht="12.75" customHeight="1">
      <c r="A481" s="23" t="s">
        <v>115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46097</v>
      </c>
      <c r="B482" s="23"/>
      <c r="C482" s="24">
        <f>ROUND(100.937369758638,5)</f>
        <v>100.93737</v>
      </c>
      <c r="D482" s="24">
        <f>F482</f>
        <v>91.8713</v>
      </c>
      <c r="E482" s="24">
        <f>F482</f>
        <v>91.8713</v>
      </c>
      <c r="F482" s="24">
        <f>ROUND(91.8712960179399,5)</f>
        <v>91.8713</v>
      </c>
      <c r="G482" s="25"/>
      <c r="H482" s="26"/>
    </row>
    <row r="483" spans="1:8" ht="12.75" customHeight="1">
      <c r="A483" s="23" t="s">
        <v>116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46188</v>
      </c>
      <c r="B484" s="23"/>
      <c r="C484" s="24">
        <f>ROUND(100.937369758638,5)</f>
        <v>100.93737</v>
      </c>
      <c r="D484" s="24">
        <f>F484</f>
        <v>90.6234</v>
      </c>
      <c r="E484" s="24">
        <f>F484</f>
        <v>90.6234</v>
      </c>
      <c r="F484" s="24">
        <f>ROUND(90.6233978353232,5)</f>
        <v>90.6234</v>
      </c>
      <c r="G484" s="25"/>
      <c r="H484" s="26"/>
    </row>
    <row r="485" spans="1:8" ht="12.75" customHeight="1">
      <c r="A485" s="23" t="s">
        <v>117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46286</v>
      </c>
      <c r="B486" s="23"/>
      <c r="C486" s="24">
        <f>ROUND(100.937369758638,5)</f>
        <v>100.93737</v>
      </c>
      <c r="D486" s="24">
        <f>F486</f>
        <v>92.78568</v>
      </c>
      <c r="E486" s="24">
        <f>F486</f>
        <v>92.78568</v>
      </c>
      <c r="F486" s="24">
        <f>ROUND(92.785683241167,5)</f>
        <v>92.78568</v>
      </c>
      <c r="G486" s="25"/>
      <c r="H486" s="26"/>
    </row>
    <row r="487" spans="1:8" ht="12.75" customHeight="1">
      <c r="A487" s="23" t="s">
        <v>118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46377</v>
      </c>
      <c r="B488" s="23"/>
      <c r="C488" s="24">
        <f>ROUND(100.937369758638,5)</f>
        <v>100.93737</v>
      </c>
      <c r="D488" s="24">
        <f>F488</f>
        <v>96.5672</v>
      </c>
      <c r="E488" s="24">
        <f>F488</f>
        <v>96.5672</v>
      </c>
      <c r="F488" s="24">
        <f>ROUND(96.5672001012555,5)</f>
        <v>96.5672</v>
      </c>
      <c r="G488" s="25"/>
      <c r="H488" s="26"/>
    </row>
    <row r="489" spans="1:8" ht="12.75" customHeight="1">
      <c r="A489" s="23" t="s">
        <v>119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46461</v>
      </c>
      <c r="B490" s="23"/>
      <c r="C490" s="24">
        <f>ROUND(100.937369758638,5)</f>
        <v>100.93737</v>
      </c>
      <c r="D490" s="24">
        <f>F490</f>
        <v>95.15026</v>
      </c>
      <c r="E490" s="24">
        <f>F490</f>
        <v>95.15026</v>
      </c>
      <c r="F490" s="24">
        <f>ROUND(95.1502613922159,5)</f>
        <v>95.15026</v>
      </c>
      <c r="G490" s="25"/>
      <c r="H490" s="26"/>
    </row>
    <row r="491" spans="1:8" ht="12.75" customHeight="1">
      <c r="A491" s="23" t="s">
        <v>120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46559</v>
      </c>
      <c r="B492" s="23"/>
      <c r="C492" s="24">
        <f>ROUND(100.937369758638,5)</f>
        <v>100.93737</v>
      </c>
      <c r="D492" s="24">
        <f>F492</f>
        <v>97.22422</v>
      </c>
      <c r="E492" s="24">
        <f>F492</f>
        <v>97.22422</v>
      </c>
      <c r="F492" s="24">
        <f>ROUND(97.2242151985997,5)</f>
        <v>97.22422</v>
      </c>
      <c r="G492" s="25"/>
      <c r="H492" s="26"/>
    </row>
    <row r="493" spans="1:8" ht="12.75" customHeight="1">
      <c r="A493" s="23" t="s">
        <v>121</v>
      </c>
      <c r="B493" s="23"/>
      <c r="C493" s="27"/>
      <c r="D493" s="27"/>
      <c r="E493" s="27"/>
      <c r="F493" s="27"/>
      <c r="G493" s="25"/>
      <c r="H493" s="26"/>
    </row>
    <row r="494" spans="1:8" ht="12.75" customHeight="1" thickBot="1">
      <c r="A494" s="31">
        <v>46650</v>
      </c>
      <c r="B494" s="31"/>
      <c r="C494" s="32">
        <f>ROUND(100.937369758638,5)</f>
        <v>100.93737</v>
      </c>
      <c r="D494" s="32">
        <f>F494</f>
        <v>100.93737</v>
      </c>
      <c r="E494" s="32">
        <f>F494</f>
        <v>100.93737</v>
      </c>
      <c r="F494" s="32">
        <f>ROUND(100.937369758638,5)</f>
        <v>100.93737</v>
      </c>
      <c r="G494" s="33"/>
      <c r="H494" s="34"/>
    </row>
  </sheetData>
  <sheetProtection/>
  <mergeCells count="493">
    <mergeCell ref="A490:B490"/>
    <mergeCell ref="A491:B491"/>
    <mergeCell ref="A492:B492"/>
    <mergeCell ref="A493:B493"/>
    <mergeCell ref="A494:B494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2017-06-27T16:17:28Z</dcterms:modified>
  <cp:category/>
  <cp:version/>
  <cp:contentType/>
  <cp:contentStatus/>
</cp:coreProperties>
</file>