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'Jerry'!$A$1:$H$511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<sst xmlns="http://schemas.openxmlformats.org/spreadsheetml/2006/main" count="122" uniqueCount="122">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</sst>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42943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ROUND(2.515,5)</f>
        <v>2.515</v>
      </c>
      <c r="D6" s="26">
        <f>F6</f>
        <v>2.515</v>
      </c>
      <c r="E6" s="26">
        <f>F6</f>
        <v>2.515</v>
      </c>
      <c r="F6" s="26">
        <f>ROUND(2.515,5)</f>
        <v>2.515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ROUND(2.45,5)</f>
        <v>2.45</v>
      </c>
      <c r="D8" s="26">
        <f>F8</f>
        <v>2.45</v>
      </c>
      <c r="E8" s="26">
        <f>F8</f>
        <v>2.45</v>
      </c>
      <c r="F8" s="26">
        <f>ROUND(2.45,5)</f>
        <v>2.45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ROUND(2.56,5)</f>
        <v>2.56</v>
      </c>
      <c r="D10" s="26">
        <f>F10</f>
        <v>2.56</v>
      </c>
      <c r="E10" s="26">
        <f>F10</f>
        <v>2.56</v>
      </c>
      <c r="F10" s="26">
        <f>ROUND(2.56,5)</f>
        <v>2.56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ROUND(3.22,5)</f>
        <v>3.22</v>
      </c>
      <c r="D12" s="26">
        <f>F12</f>
        <v>3.22</v>
      </c>
      <c r="E12" s="26">
        <f>F12</f>
        <v>3.22</v>
      </c>
      <c r="F12" s="26">
        <f>ROUND(3.22,5)</f>
        <v>3.22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ROUND(10.73,5)</f>
        <v>10.73</v>
      </c>
      <c r="D14" s="26">
        <f>F14</f>
        <v>10.73</v>
      </c>
      <c r="E14" s="26">
        <f>F14</f>
        <v>10.73</v>
      </c>
      <c r="F14" s="26">
        <f>ROUND(10.73,5)</f>
        <v>10.73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ROUND(7.825,5)</f>
        <v>7.825</v>
      </c>
      <c r="D16" s="26">
        <f>F16</f>
        <v>7.825</v>
      </c>
      <c r="E16" s="26">
        <f>F16</f>
        <v>7.825</v>
      </c>
      <c r="F16" s="26">
        <f>ROUND(7.825,5)</f>
        <v>7.825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ROUND(8.51,3)</f>
        <v>8.51</v>
      </c>
      <c r="D18" s="27">
        <f>F18</f>
        <v>8.51</v>
      </c>
      <c r="E18" s="27">
        <f>F18</f>
        <v>8.51</v>
      </c>
      <c r="F18" s="27">
        <f>ROUND(8.51,3)</f>
        <v>8.51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ROUND(2.47,3)</f>
        <v>2.47</v>
      </c>
      <c r="D20" s="27">
        <f>F20</f>
        <v>2.47</v>
      </c>
      <c r="E20" s="27">
        <f>F20</f>
        <v>2.47</v>
      </c>
      <c r="F20" s="27">
        <f>ROUND(2.47,3)</f>
        <v>2.47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ROUND(7.06,3)</f>
        <v>7.06</v>
      </c>
      <c r="D24" s="27">
        <f>F24</f>
        <v>7.06</v>
      </c>
      <c r="E24" s="27">
        <f>F24</f>
        <v>7.06</v>
      </c>
      <c r="F24" s="27">
        <f>ROUND(7.06,3)</f>
        <v>7.06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ROUND(7.08,3)</f>
        <v>7.08</v>
      </c>
      <c r="D26" s="27">
        <f>F26</f>
        <v>7.08</v>
      </c>
      <c r="E26" s="27">
        <f>F26</f>
        <v>7.08</v>
      </c>
      <c r="F26" s="27">
        <f>ROUND(7.08,3)</f>
        <v>7.08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ROUND(7.235,3)</f>
        <v>7.235</v>
      </c>
      <c r="D28" s="27">
        <f>F28</f>
        <v>7.235</v>
      </c>
      <c r="E28" s="27">
        <f>F28</f>
        <v>7.235</v>
      </c>
      <c r="F28" s="27">
        <f>ROUND(7.235,3)</f>
        <v>7.235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ROUND(7.385,3)</f>
        <v>7.385</v>
      </c>
      <c r="D30" s="27">
        <f>F30</f>
        <v>7.385</v>
      </c>
      <c r="E30" s="27">
        <f>F30</f>
        <v>7.385</v>
      </c>
      <c r="F30" s="27">
        <f>ROUND(7.385,3)</f>
        <v>7.385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ROUND(9.52,3)</f>
        <v>9.52</v>
      </c>
      <c r="D32" s="27">
        <f>F32</f>
        <v>9.52</v>
      </c>
      <c r="E32" s="27">
        <f>F32</f>
        <v>9.52</v>
      </c>
      <c r="F32" s="27">
        <f>ROUND(9.52,3)</f>
        <v>9.52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ROUND(2.5,3)</f>
        <v>2.5</v>
      </c>
      <c r="D34" s="27">
        <f>F34</f>
        <v>2.5</v>
      </c>
      <c r="E34" s="27">
        <f>F34</f>
        <v>2.5</v>
      </c>
      <c r="F34" s="27">
        <f>ROUND(2.5,3)</f>
        <v>2.5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ROUND(2.45,3)</f>
        <v>2.45</v>
      </c>
      <c r="D36" s="27">
        <f>F36</f>
        <v>2.45</v>
      </c>
      <c r="E36" s="27">
        <f>F36</f>
        <v>2.45</v>
      </c>
      <c r="F36" s="27">
        <f>ROUND(2.45,3)</f>
        <v>2.45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ROUND(9.18,3)</f>
        <v>9.18</v>
      </c>
      <c r="D38" s="27">
        <f>F38</f>
        <v>9.18</v>
      </c>
      <c r="E38" s="27">
        <f>F38</f>
        <v>9.18</v>
      </c>
      <c r="F38" s="27">
        <f>ROUND(9.18,3)</f>
        <v>9.18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ROUND(2.515,5)</f>
        <v>2.515</v>
      </c>
      <c r="D40" s="26">
        <f>F40</f>
        <v>127.4798</v>
      </c>
      <c r="E40" s="26">
        <f>F40</f>
        <v>127.4798</v>
      </c>
      <c r="F40" s="26">
        <f>ROUND(127.4798,5)</f>
        <v>127.4798</v>
      </c>
      <c r="G40" s="24"/>
      <c r="H40" s="36"/>
    </row>
    <row r="41" spans="1:8" ht="12.75" customHeight="1">
      <c r="A41" s="22">
        <v>43041</v>
      </c>
      <c r="B41" s="22"/>
      <c r="C41" s="26">
        <f>ROUND(2.515,5)</f>
        <v>2.515</v>
      </c>
      <c r="D41" s="26">
        <f>F41</f>
        <v>129.87811</v>
      </c>
      <c r="E41" s="26">
        <f>F41</f>
        <v>129.87811</v>
      </c>
      <c r="F41" s="26">
        <f>ROUND(129.87811,5)</f>
        <v>129.87811</v>
      </c>
      <c r="G41" s="24"/>
      <c r="H41" s="36"/>
    </row>
    <row r="42" spans="1:8" ht="12.75" customHeight="1">
      <c r="A42" s="22">
        <v>43132</v>
      </c>
      <c r="B42" s="22"/>
      <c r="C42" s="26">
        <f>ROUND(2.515,5)</f>
        <v>2.515</v>
      </c>
      <c r="D42" s="26">
        <f>F42</f>
        <v>130.99437</v>
      </c>
      <c r="E42" s="26">
        <f>F42</f>
        <v>130.99437</v>
      </c>
      <c r="F42" s="26">
        <f>ROUND(130.99437,5)</f>
        <v>130.99437</v>
      </c>
      <c r="G42" s="24"/>
      <c r="H42" s="36"/>
    </row>
    <row r="43" spans="1:8" ht="12.75" customHeight="1">
      <c r="A43" s="22">
        <v>43223</v>
      </c>
      <c r="B43" s="22"/>
      <c r="C43" s="26">
        <f>ROUND(2.515,5)</f>
        <v>2.515</v>
      </c>
      <c r="D43" s="26">
        <f>F43</f>
        <v>133.52602</v>
      </c>
      <c r="E43" s="26">
        <f>F43</f>
        <v>133.52602</v>
      </c>
      <c r="F43" s="26">
        <f>ROUND(133.52602,5)</f>
        <v>133.52602</v>
      </c>
      <c r="G43" s="24"/>
      <c r="H43" s="36"/>
    </row>
    <row r="44" spans="1:8" ht="12.75" customHeight="1">
      <c r="A44" s="22">
        <v>43314</v>
      </c>
      <c r="B44" s="22"/>
      <c r="C44" s="26">
        <f>ROUND(2.515,5)</f>
        <v>2.515</v>
      </c>
      <c r="D44" s="26">
        <f>F44</f>
        <v>136.05528</v>
      </c>
      <c r="E44" s="26">
        <f>F44</f>
        <v>136.05528</v>
      </c>
      <c r="F44" s="26">
        <f>ROUND(136.05528,5)</f>
        <v>136.05528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ROUND(99.11712,5)</f>
        <v>99.11712</v>
      </c>
      <c r="D46" s="26">
        <f>F46</f>
        <v>99.25512</v>
      </c>
      <c r="E46" s="26">
        <f>F46</f>
        <v>99.25512</v>
      </c>
      <c r="F46" s="26">
        <f>ROUND(99.25512,5)</f>
        <v>99.25512</v>
      </c>
      <c r="G46" s="24"/>
      <c r="H46" s="36"/>
    </row>
    <row r="47" spans="1:8" ht="12.75" customHeight="1">
      <c r="A47" s="22">
        <v>43041</v>
      </c>
      <c r="B47" s="22"/>
      <c r="C47" s="26">
        <f>ROUND(99.11712,5)</f>
        <v>99.11712</v>
      </c>
      <c r="D47" s="26">
        <f>F47</f>
        <v>100.1151</v>
      </c>
      <c r="E47" s="26">
        <f>F47</f>
        <v>100.1151</v>
      </c>
      <c r="F47" s="26">
        <f>ROUND(100.1151,5)</f>
        <v>100.1151</v>
      </c>
      <c r="G47" s="24"/>
      <c r="H47" s="36"/>
    </row>
    <row r="48" spans="1:8" ht="12.75" customHeight="1">
      <c r="A48" s="22">
        <v>43132</v>
      </c>
      <c r="B48" s="22"/>
      <c r="C48" s="26">
        <f>ROUND(99.11712,5)</f>
        <v>99.11712</v>
      </c>
      <c r="D48" s="26">
        <f>F48</f>
        <v>102.0178</v>
      </c>
      <c r="E48" s="26">
        <f>F48</f>
        <v>102.0178</v>
      </c>
      <c r="F48" s="26">
        <f>ROUND(102.0178,5)</f>
        <v>102.0178</v>
      </c>
      <c r="G48" s="24"/>
      <c r="H48" s="36"/>
    </row>
    <row r="49" spans="1:8" ht="12.75" customHeight="1">
      <c r="A49" s="22">
        <v>43223</v>
      </c>
      <c r="B49" s="22"/>
      <c r="C49" s="26">
        <f>ROUND(99.11712,5)</f>
        <v>99.11712</v>
      </c>
      <c r="D49" s="26">
        <f>F49</f>
        <v>102.96135</v>
      </c>
      <c r="E49" s="26">
        <f>F49</f>
        <v>102.96135</v>
      </c>
      <c r="F49" s="26">
        <f>ROUND(102.96135,5)</f>
        <v>102.96135</v>
      </c>
      <c r="G49" s="24"/>
      <c r="H49" s="36"/>
    </row>
    <row r="50" spans="1:8" ht="12.75" customHeight="1">
      <c r="A50" s="22">
        <v>43314</v>
      </c>
      <c r="B50" s="22"/>
      <c r="C50" s="26">
        <f>ROUND(99.11712,5)</f>
        <v>99.11712</v>
      </c>
      <c r="D50" s="26">
        <f>F50</f>
        <v>104.91139</v>
      </c>
      <c r="E50" s="26">
        <f>F50</f>
        <v>104.91139</v>
      </c>
      <c r="F50" s="26">
        <f>ROUND(104.91139,5)</f>
        <v>104.91139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ROUND(9.09,5)</f>
        <v>9.09</v>
      </c>
      <c r="D52" s="26">
        <f>F52</f>
        <v>9.09412</v>
      </c>
      <c r="E52" s="26">
        <f>F52</f>
        <v>9.09412</v>
      </c>
      <c r="F52" s="26">
        <f>ROUND(9.09412,5)</f>
        <v>9.09412</v>
      </c>
      <c r="G52" s="24"/>
      <c r="H52" s="36"/>
    </row>
    <row r="53" spans="1:8" ht="12.75" customHeight="1">
      <c r="A53" s="22">
        <v>43041</v>
      </c>
      <c r="B53" s="22"/>
      <c r="C53" s="26">
        <f>ROUND(9.09,5)</f>
        <v>9.09</v>
      </c>
      <c r="D53" s="26">
        <f>F53</f>
        <v>9.14526</v>
      </c>
      <c r="E53" s="26">
        <f>F53</f>
        <v>9.14526</v>
      </c>
      <c r="F53" s="26">
        <f>ROUND(9.14526,5)</f>
        <v>9.14526</v>
      </c>
      <c r="G53" s="24"/>
      <c r="H53" s="36"/>
    </row>
    <row r="54" spans="1:8" ht="12.75" customHeight="1">
      <c r="A54" s="22">
        <v>43132</v>
      </c>
      <c r="B54" s="22"/>
      <c r="C54" s="26">
        <f>ROUND(9.09,5)</f>
        <v>9.09</v>
      </c>
      <c r="D54" s="26">
        <f>F54</f>
        <v>9.19798</v>
      </c>
      <c r="E54" s="26">
        <f>F54</f>
        <v>9.19798</v>
      </c>
      <c r="F54" s="26">
        <f>ROUND(9.19798,5)</f>
        <v>9.19798</v>
      </c>
      <c r="G54" s="24"/>
      <c r="H54" s="36"/>
    </row>
    <row r="55" spans="1:8" ht="12.75" customHeight="1">
      <c r="A55" s="22">
        <v>43223</v>
      </c>
      <c r="B55" s="22"/>
      <c r="C55" s="26">
        <f>ROUND(9.09,5)</f>
        <v>9.09</v>
      </c>
      <c r="D55" s="26">
        <f>F55</f>
        <v>9.25386</v>
      </c>
      <c r="E55" s="26">
        <f>F55</f>
        <v>9.25386</v>
      </c>
      <c r="F55" s="26">
        <f>ROUND(9.25386,5)</f>
        <v>9.25386</v>
      </c>
      <c r="G55" s="24"/>
      <c r="H55" s="36"/>
    </row>
    <row r="56" spans="1:8" ht="12.75" customHeight="1">
      <c r="A56" s="22">
        <v>43314</v>
      </c>
      <c r="B56" s="22"/>
      <c r="C56" s="26">
        <f>ROUND(9.09,5)</f>
        <v>9.09</v>
      </c>
      <c r="D56" s="26">
        <f>F56</f>
        <v>9.30713</v>
      </c>
      <c r="E56" s="26">
        <f>F56</f>
        <v>9.30713</v>
      </c>
      <c r="F56" s="26">
        <f>ROUND(9.30713,5)</f>
        <v>9.30713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ROUND(9.305,5)</f>
        <v>9.305</v>
      </c>
      <c r="D58" s="26">
        <f>F58</f>
        <v>9.30957</v>
      </c>
      <c r="E58" s="26">
        <f>F58</f>
        <v>9.30957</v>
      </c>
      <c r="F58" s="26">
        <f>ROUND(9.30957,5)</f>
        <v>9.30957</v>
      </c>
      <c r="G58" s="24"/>
      <c r="H58" s="36"/>
    </row>
    <row r="59" spans="1:8" ht="12.75" customHeight="1">
      <c r="A59" s="22">
        <v>43041</v>
      </c>
      <c r="B59" s="22"/>
      <c r="C59" s="26">
        <f>ROUND(9.305,5)</f>
        <v>9.305</v>
      </c>
      <c r="D59" s="26">
        <f>F59</f>
        <v>9.36661</v>
      </c>
      <c r="E59" s="26">
        <f>F59</f>
        <v>9.36661</v>
      </c>
      <c r="F59" s="26">
        <f>ROUND(9.36661,5)</f>
        <v>9.36661</v>
      </c>
      <c r="G59" s="24"/>
      <c r="H59" s="36"/>
    </row>
    <row r="60" spans="1:8" ht="12.75" customHeight="1">
      <c r="A60" s="22">
        <v>43132</v>
      </c>
      <c r="B60" s="22"/>
      <c r="C60" s="26">
        <f>ROUND(9.305,5)</f>
        <v>9.305</v>
      </c>
      <c r="D60" s="26">
        <f>F60</f>
        <v>9.42482</v>
      </c>
      <c r="E60" s="26">
        <f>F60</f>
        <v>9.42482</v>
      </c>
      <c r="F60" s="26">
        <f>ROUND(9.42482,5)</f>
        <v>9.42482</v>
      </c>
      <c r="G60" s="24"/>
      <c r="H60" s="36"/>
    </row>
    <row r="61" spans="1:8" ht="12.75" customHeight="1">
      <c r="A61" s="22">
        <v>43223</v>
      </c>
      <c r="B61" s="22"/>
      <c r="C61" s="26">
        <f>ROUND(9.305,5)</f>
        <v>9.305</v>
      </c>
      <c r="D61" s="26">
        <f>F61</f>
        <v>9.48205</v>
      </c>
      <c r="E61" s="26">
        <f>F61</f>
        <v>9.48205</v>
      </c>
      <c r="F61" s="26">
        <f>ROUND(9.48205,5)</f>
        <v>9.48205</v>
      </c>
      <c r="G61" s="24"/>
      <c r="H61" s="36"/>
    </row>
    <row r="62" spans="1:8" ht="12.75" customHeight="1">
      <c r="A62" s="22">
        <v>43314</v>
      </c>
      <c r="B62" s="22"/>
      <c r="C62" s="26">
        <f>ROUND(9.305,5)</f>
        <v>9.305</v>
      </c>
      <c r="D62" s="26">
        <f>F62</f>
        <v>9.53501</v>
      </c>
      <c r="E62" s="26">
        <f>F62</f>
        <v>9.53501</v>
      </c>
      <c r="F62" s="26">
        <f>ROUND(9.53501,5)</f>
        <v>9.53501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ROUND(103.76179,5)</f>
        <v>103.76179</v>
      </c>
      <c r="D64" s="26">
        <f>F64</f>
        <v>103.90629</v>
      </c>
      <c r="E64" s="26">
        <f>F64</f>
        <v>103.90629</v>
      </c>
      <c r="F64" s="26">
        <f>ROUND(103.90629,5)</f>
        <v>103.90629</v>
      </c>
      <c r="G64" s="24"/>
      <c r="H64" s="36"/>
    </row>
    <row r="65" spans="1:8" ht="12.75" customHeight="1">
      <c r="A65" s="22">
        <v>43041</v>
      </c>
      <c r="B65" s="22"/>
      <c r="C65" s="26">
        <f>ROUND(103.76179,5)</f>
        <v>103.76179</v>
      </c>
      <c r="D65" s="26">
        <f>F65</f>
        <v>104.7889</v>
      </c>
      <c r="E65" s="26">
        <f>F65</f>
        <v>104.7889</v>
      </c>
      <c r="F65" s="26">
        <f>ROUND(104.7889,5)</f>
        <v>104.7889</v>
      </c>
      <c r="G65" s="24"/>
      <c r="H65" s="36"/>
    </row>
    <row r="66" spans="1:8" ht="12.75" customHeight="1">
      <c r="A66" s="22">
        <v>43132</v>
      </c>
      <c r="B66" s="22"/>
      <c r="C66" s="26">
        <f>ROUND(103.76179,5)</f>
        <v>103.76179</v>
      </c>
      <c r="D66" s="26">
        <f>F66</f>
        <v>106.7804</v>
      </c>
      <c r="E66" s="26">
        <f>F66</f>
        <v>106.7804</v>
      </c>
      <c r="F66" s="26">
        <f>ROUND(106.7804,5)</f>
        <v>106.7804</v>
      </c>
      <c r="G66" s="24"/>
      <c r="H66" s="36"/>
    </row>
    <row r="67" spans="1:8" ht="12.75" customHeight="1">
      <c r="A67" s="22">
        <v>43223</v>
      </c>
      <c r="B67" s="22"/>
      <c r="C67" s="26">
        <f>ROUND(103.76179,5)</f>
        <v>103.76179</v>
      </c>
      <c r="D67" s="26">
        <f>F67</f>
        <v>107.74545</v>
      </c>
      <c r="E67" s="26">
        <f>F67</f>
        <v>107.74545</v>
      </c>
      <c r="F67" s="26">
        <f>ROUND(107.74545,5)</f>
        <v>107.74545</v>
      </c>
      <c r="G67" s="24"/>
      <c r="H67" s="36"/>
    </row>
    <row r="68" spans="1:8" ht="12.75" customHeight="1">
      <c r="A68" s="22">
        <v>43314</v>
      </c>
      <c r="B68" s="22"/>
      <c r="C68" s="26">
        <f>ROUND(103.76179,5)</f>
        <v>103.76179</v>
      </c>
      <c r="D68" s="26">
        <f>F68</f>
        <v>109.78624</v>
      </c>
      <c r="E68" s="26">
        <f>F68</f>
        <v>109.78624</v>
      </c>
      <c r="F68" s="26">
        <f>ROUND(109.78624,5)</f>
        <v>109.78624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ROUND(9.635,5)</f>
        <v>9.635</v>
      </c>
      <c r="D70" s="26">
        <f>F70</f>
        <v>9.6396</v>
      </c>
      <c r="E70" s="26">
        <f>F70</f>
        <v>9.6396</v>
      </c>
      <c r="F70" s="26">
        <f>ROUND(9.6396,5)</f>
        <v>9.6396</v>
      </c>
      <c r="G70" s="24"/>
      <c r="H70" s="36"/>
    </row>
    <row r="71" spans="1:8" ht="12.75" customHeight="1">
      <c r="A71" s="22">
        <v>43041</v>
      </c>
      <c r="B71" s="22"/>
      <c r="C71" s="26">
        <f>ROUND(9.635,5)</f>
        <v>9.635</v>
      </c>
      <c r="D71" s="26">
        <f>F71</f>
        <v>9.69769</v>
      </c>
      <c r="E71" s="26">
        <f>F71</f>
        <v>9.69769</v>
      </c>
      <c r="F71" s="26">
        <f>ROUND(9.69769,5)</f>
        <v>9.69769</v>
      </c>
      <c r="G71" s="24"/>
      <c r="H71" s="36"/>
    </row>
    <row r="72" spans="1:8" ht="12.75" customHeight="1">
      <c r="A72" s="22">
        <v>43132</v>
      </c>
      <c r="B72" s="22"/>
      <c r="C72" s="26">
        <f>ROUND(9.635,5)</f>
        <v>9.635</v>
      </c>
      <c r="D72" s="26">
        <f>F72</f>
        <v>9.75756</v>
      </c>
      <c r="E72" s="26">
        <f>F72</f>
        <v>9.75756</v>
      </c>
      <c r="F72" s="26">
        <f>ROUND(9.75756,5)</f>
        <v>9.75756</v>
      </c>
      <c r="G72" s="24"/>
      <c r="H72" s="36"/>
    </row>
    <row r="73" spans="1:8" ht="12.75" customHeight="1">
      <c r="A73" s="22">
        <v>43223</v>
      </c>
      <c r="B73" s="22"/>
      <c r="C73" s="26">
        <f>ROUND(9.635,5)</f>
        <v>9.635</v>
      </c>
      <c r="D73" s="26">
        <f>F73</f>
        <v>9.81998</v>
      </c>
      <c r="E73" s="26">
        <f>F73</f>
        <v>9.81998</v>
      </c>
      <c r="F73" s="26">
        <f>ROUND(9.81998,5)</f>
        <v>9.81998</v>
      </c>
      <c r="G73" s="24"/>
      <c r="H73" s="36"/>
    </row>
    <row r="74" spans="1:8" ht="12.75" customHeight="1">
      <c r="A74" s="22">
        <v>43314</v>
      </c>
      <c r="B74" s="22"/>
      <c r="C74" s="26">
        <f>ROUND(9.635,5)</f>
        <v>9.635</v>
      </c>
      <c r="D74" s="26">
        <f>F74</f>
        <v>9.88064</v>
      </c>
      <c r="E74" s="26">
        <f>F74</f>
        <v>9.88064</v>
      </c>
      <c r="F74" s="26">
        <f>ROUND(9.88064,5)</f>
        <v>9.88064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ROUND(2.45,5)</f>
        <v>2.45</v>
      </c>
      <c r="D76" s="26">
        <f>F76</f>
        <v>127.86547</v>
      </c>
      <c r="E76" s="26">
        <f>F76</f>
        <v>127.86547</v>
      </c>
      <c r="F76" s="26">
        <f>ROUND(127.86547,5)</f>
        <v>127.86547</v>
      </c>
      <c r="G76" s="24"/>
      <c r="H76" s="36"/>
    </row>
    <row r="77" spans="1:8" ht="12.75" customHeight="1">
      <c r="A77" s="22">
        <v>43041</v>
      </c>
      <c r="B77" s="22"/>
      <c r="C77" s="26">
        <f>ROUND(2.45,5)</f>
        <v>2.45</v>
      </c>
      <c r="D77" s="26">
        <f>F77</f>
        <v>130.27094</v>
      </c>
      <c r="E77" s="26">
        <f>F77</f>
        <v>130.27094</v>
      </c>
      <c r="F77" s="26">
        <f>ROUND(130.27094,5)</f>
        <v>130.27094</v>
      </c>
      <c r="G77" s="24"/>
      <c r="H77" s="36"/>
    </row>
    <row r="78" spans="1:8" ht="12.75" customHeight="1">
      <c r="A78" s="22">
        <v>43132</v>
      </c>
      <c r="B78" s="22"/>
      <c r="C78" s="26">
        <f>ROUND(2.45,5)</f>
        <v>2.45</v>
      </c>
      <c r="D78" s="26">
        <f>F78</f>
        <v>131.22581</v>
      </c>
      <c r="E78" s="26">
        <f>F78</f>
        <v>131.22581</v>
      </c>
      <c r="F78" s="26">
        <f>ROUND(131.22581,5)</f>
        <v>131.22581</v>
      </c>
      <c r="G78" s="24"/>
      <c r="H78" s="36"/>
    </row>
    <row r="79" spans="1:8" ht="12.75" customHeight="1">
      <c r="A79" s="22">
        <v>43223</v>
      </c>
      <c r="B79" s="22"/>
      <c r="C79" s="26">
        <f>ROUND(2.45,5)</f>
        <v>2.45</v>
      </c>
      <c r="D79" s="26">
        <f>F79</f>
        <v>133.76185</v>
      </c>
      <c r="E79" s="26">
        <f>F79</f>
        <v>133.76185</v>
      </c>
      <c r="F79" s="26">
        <f>ROUND(133.76185,5)</f>
        <v>133.76185</v>
      </c>
      <c r="G79" s="24"/>
      <c r="H79" s="36"/>
    </row>
    <row r="80" spans="1:8" ht="12.75" customHeight="1">
      <c r="A80" s="22">
        <v>43314</v>
      </c>
      <c r="B80" s="22"/>
      <c r="C80" s="26">
        <f>ROUND(2.45,5)</f>
        <v>2.45</v>
      </c>
      <c r="D80" s="26">
        <f>F80</f>
        <v>136.29551</v>
      </c>
      <c r="E80" s="26">
        <f>F80</f>
        <v>136.29551</v>
      </c>
      <c r="F80" s="26">
        <f>ROUND(136.29551,5)</f>
        <v>136.29551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ROUND(9.805,5)</f>
        <v>9.805</v>
      </c>
      <c r="D82" s="26">
        <f>F82</f>
        <v>9.80983</v>
      </c>
      <c r="E82" s="26">
        <f>F82</f>
        <v>9.80983</v>
      </c>
      <c r="F82" s="26">
        <f>ROUND(9.80983,5)</f>
        <v>9.80983</v>
      </c>
      <c r="G82" s="24"/>
      <c r="H82" s="36"/>
    </row>
    <row r="83" spans="1:8" ht="12.75" customHeight="1">
      <c r="A83" s="22">
        <v>43041</v>
      </c>
      <c r="B83" s="22"/>
      <c r="C83" s="26">
        <f>ROUND(9.805,5)</f>
        <v>9.805</v>
      </c>
      <c r="D83" s="26">
        <f>F83</f>
        <v>9.87107</v>
      </c>
      <c r="E83" s="26">
        <f>F83</f>
        <v>9.87107</v>
      </c>
      <c r="F83" s="26">
        <f>ROUND(9.87107,5)</f>
        <v>9.87107</v>
      </c>
      <c r="G83" s="24"/>
      <c r="H83" s="36"/>
    </row>
    <row r="84" spans="1:8" ht="12.75" customHeight="1">
      <c r="A84" s="22">
        <v>43132</v>
      </c>
      <c r="B84" s="22"/>
      <c r="C84" s="26">
        <f>ROUND(9.805,5)</f>
        <v>9.805</v>
      </c>
      <c r="D84" s="26">
        <f>F84</f>
        <v>9.93425</v>
      </c>
      <c r="E84" s="26">
        <f>F84</f>
        <v>9.93425</v>
      </c>
      <c r="F84" s="26">
        <f>ROUND(9.93425,5)</f>
        <v>9.93425</v>
      </c>
      <c r="G84" s="24"/>
      <c r="H84" s="36"/>
    </row>
    <row r="85" spans="1:8" ht="12.75" customHeight="1">
      <c r="A85" s="22">
        <v>43223</v>
      </c>
      <c r="B85" s="22"/>
      <c r="C85" s="26">
        <f>ROUND(9.805,5)</f>
        <v>9.805</v>
      </c>
      <c r="D85" s="26">
        <f>F85</f>
        <v>9.99994</v>
      </c>
      <c r="E85" s="26">
        <f>F85</f>
        <v>9.99994</v>
      </c>
      <c r="F85" s="26">
        <f>ROUND(9.99994,5)</f>
        <v>9.99994</v>
      </c>
      <c r="G85" s="24"/>
      <c r="H85" s="36"/>
    </row>
    <row r="86" spans="1:8" ht="12.75" customHeight="1">
      <c r="A86" s="22">
        <v>43314</v>
      </c>
      <c r="B86" s="22"/>
      <c r="C86" s="26">
        <f>ROUND(9.805,5)</f>
        <v>9.805</v>
      </c>
      <c r="D86" s="26">
        <f>F86</f>
        <v>10.06413</v>
      </c>
      <c r="E86" s="26">
        <f>F86</f>
        <v>10.06413</v>
      </c>
      <c r="F86" s="26">
        <f>ROUND(10.06413,5)</f>
        <v>10.06413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ROUND(9.82,5)</f>
        <v>9.82</v>
      </c>
      <c r="D88" s="26">
        <f>F88</f>
        <v>9.82467</v>
      </c>
      <c r="E88" s="26">
        <f>F88</f>
        <v>9.82467</v>
      </c>
      <c r="F88" s="26">
        <f>ROUND(9.82467,5)</f>
        <v>9.82467</v>
      </c>
      <c r="G88" s="24"/>
      <c r="H88" s="36"/>
    </row>
    <row r="89" spans="1:8" ht="12.75" customHeight="1">
      <c r="A89" s="22">
        <v>43041</v>
      </c>
      <c r="B89" s="22"/>
      <c r="C89" s="26">
        <f>ROUND(9.82,5)</f>
        <v>9.82</v>
      </c>
      <c r="D89" s="26">
        <f>F89</f>
        <v>9.88372</v>
      </c>
      <c r="E89" s="26">
        <f>F89</f>
        <v>9.88372</v>
      </c>
      <c r="F89" s="26">
        <f>ROUND(9.88372,5)</f>
        <v>9.88372</v>
      </c>
      <c r="G89" s="24"/>
      <c r="H89" s="36"/>
    </row>
    <row r="90" spans="1:8" ht="12.75" customHeight="1">
      <c r="A90" s="22">
        <v>43132</v>
      </c>
      <c r="B90" s="22"/>
      <c r="C90" s="26">
        <f>ROUND(9.82,5)</f>
        <v>9.82</v>
      </c>
      <c r="D90" s="26">
        <f>F90</f>
        <v>9.94456</v>
      </c>
      <c r="E90" s="26">
        <f>F90</f>
        <v>9.94456</v>
      </c>
      <c r="F90" s="26">
        <f>ROUND(9.94456,5)</f>
        <v>9.94456</v>
      </c>
      <c r="G90" s="24"/>
      <c r="H90" s="36"/>
    </row>
    <row r="91" spans="1:8" ht="12.75" customHeight="1">
      <c r="A91" s="22">
        <v>43223</v>
      </c>
      <c r="B91" s="22"/>
      <c r="C91" s="26">
        <f>ROUND(9.82,5)</f>
        <v>9.82</v>
      </c>
      <c r="D91" s="26">
        <f>F91</f>
        <v>10.00769</v>
      </c>
      <c r="E91" s="26">
        <f>F91</f>
        <v>10.00769</v>
      </c>
      <c r="F91" s="26">
        <f>ROUND(10.00769,5)</f>
        <v>10.00769</v>
      </c>
      <c r="G91" s="24"/>
      <c r="H91" s="36"/>
    </row>
    <row r="92" spans="1:8" ht="12.75" customHeight="1">
      <c r="A92" s="22">
        <v>43314</v>
      </c>
      <c r="B92" s="22"/>
      <c r="C92" s="26">
        <f>ROUND(9.82,5)</f>
        <v>9.82</v>
      </c>
      <c r="D92" s="26">
        <f>F92</f>
        <v>10.06927</v>
      </c>
      <c r="E92" s="26">
        <f>F92</f>
        <v>10.06927</v>
      </c>
      <c r="F92" s="26">
        <f>ROUND(10.06927,5)</f>
        <v>10.06927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ROUND(124.61321,5)</f>
        <v>124.61321</v>
      </c>
      <c r="D94" s="26">
        <f>F94</f>
        <v>124.78656</v>
      </c>
      <c r="E94" s="26">
        <f>F94</f>
        <v>124.78656</v>
      </c>
      <c r="F94" s="26">
        <f>ROUND(124.78656,5)</f>
        <v>124.78656</v>
      </c>
      <c r="G94" s="24"/>
      <c r="H94" s="36"/>
    </row>
    <row r="95" spans="1:8" ht="12.75" customHeight="1">
      <c r="A95" s="22">
        <v>43041</v>
      </c>
      <c r="B95" s="22"/>
      <c r="C95" s="26">
        <f>ROUND(124.61321,5)</f>
        <v>124.61321</v>
      </c>
      <c r="D95" s="26">
        <f>F95</f>
        <v>125.55164</v>
      </c>
      <c r="E95" s="26">
        <f>F95</f>
        <v>125.55164</v>
      </c>
      <c r="F95" s="26">
        <f>ROUND(125.55164,5)</f>
        <v>125.55164</v>
      </c>
      <c r="G95" s="24"/>
      <c r="H95" s="36"/>
    </row>
    <row r="96" spans="1:8" ht="12.75" customHeight="1">
      <c r="A96" s="22">
        <v>43132</v>
      </c>
      <c r="B96" s="22"/>
      <c r="C96" s="26">
        <f>ROUND(124.61321,5)</f>
        <v>124.61321</v>
      </c>
      <c r="D96" s="26">
        <f>F96</f>
        <v>127.93758</v>
      </c>
      <c r="E96" s="26">
        <f>F96</f>
        <v>127.93758</v>
      </c>
      <c r="F96" s="26">
        <f>ROUND(127.93758,5)</f>
        <v>127.93758</v>
      </c>
      <c r="G96" s="24"/>
      <c r="H96" s="36"/>
    </row>
    <row r="97" spans="1:8" ht="12.75" customHeight="1">
      <c r="A97" s="22">
        <v>43223</v>
      </c>
      <c r="B97" s="22"/>
      <c r="C97" s="26">
        <f>ROUND(124.61321,5)</f>
        <v>124.61321</v>
      </c>
      <c r="D97" s="26">
        <f>F97</f>
        <v>128.79477</v>
      </c>
      <c r="E97" s="26">
        <f>F97</f>
        <v>128.79477</v>
      </c>
      <c r="F97" s="26">
        <f>ROUND(128.79477,5)</f>
        <v>128.79477</v>
      </c>
      <c r="G97" s="24"/>
      <c r="H97" s="36"/>
    </row>
    <row r="98" spans="1:8" ht="12.75" customHeight="1">
      <c r="A98" s="22">
        <v>43314</v>
      </c>
      <c r="B98" s="22"/>
      <c r="C98" s="26">
        <f>ROUND(124.61321,5)</f>
        <v>124.61321</v>
      </c>
      <c r="D98" s="26">
        <f>F98</f>
        <v>131.23387</v>
      </c>
      <c r="E98" s="26">
        <f>F98</f>
        <v>131.23387</v>
      </c>
      <c r="F98" s="26">
        <f>ROUND(131.23387,5)</f>
        <v>131.23387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ROUND(2.56,5)</f>
        <v>2.56</v>
      </c>
      <c r="D100" s="26">
        <f>F100</f>
        <v>130.48765</v>
      </c>
      <c r="E100" s="26">
        <f>F100</f>
        <v>130.48765</v>
      </c>
      <c r="F100" s="26">
        <f>ROUND(130.48765,5)</f>
        <v>130.48765</v>
      </c>
      <c r="G100" s="24"/>
      <c r="H100" s="36"/>
    </row>
    <row r="101" spans="1:8" ht="12.75" customHeight="1">
      <c r="A101" s="22">
        <v>43041</v>
      </c>
      <c r="B101" s="22"/>
      <c r="C101" s="26">
        <f>ROUND(2.56,5)</f>
        <v>2.56</v>
      </c>
      <c r="D101" s="26">
        <f>F101</f>
        <v>132.9423</v>
      </c>
      <c r="E101" s="26">
        <f>F101</f>
        <v>132.9423</v>
      </c>
      <c r="F101" s="26">
        <f>ROUND(132.9423,5)</f>
        <v>132.9423</v>
      </c>
      <c r="G101" s="24"/>
      <c r="H101" s="36"/>
    </row>
    <row r="102" spans="1:8" ht="12.75" customHeight="1">
      <c r="A102" s="22">
        <v>43132</v>
      </c>
      <c r="B102" s="22"/>
      <c r="C102" s="26">
        <f>ROUND(2.56,5)</f>
        <v>2.56</v>
      </c>
      <c r="D102" s="26">
        <f>F102</f>
        <v>133.77766</v>
      </c>
      <c r="E102" s="26">
        <f>F102</f>
        <v>133.77766</v>
      </c>
      <c r="F102" s="26">
        <f>ROUND(133.77766,5)</f>
        <v>133.77766</v>
      </c>
      <c r="G102" s="24"/>
      <c r="H102" s="36"/>
    </row>
    <row r="103" spans="1:8" ht="12.75" customHeight="1">
      <c r="A103" s="22">
        <v>43223</v>
      </c>
      <c r="B103" s="22"/>
      <c r="C103" s="26">
        <f>ROUND(2.56,5)</f>
        <v>2.56</v>
      </c>
      <c r="D103" s="26">
        <f>F103</f>
        <v>136.36298</v>
      </c>
      <c r="E103" s="26">
        <f>F103</f>
        <v>136.36298</v>
      </c>
      <c r="F103" s="26">
        <f>ROUND(136.36298,5)</f>
        <v>136.36298</v>
      </c>
      <c r="G103" s="24"/>
      <c r="H103" s="36"/>
    </row>
    <row r="104" spans="1:8" ht="12.75" customHeight="1">
      <c r="A104" s="22">
        <v>43314</v>
      </c>
      <c r="B104" s="22"/>
      <c r="C104" s="26">
        <f>ROUND(2.56,5)</f>
        <v>2.56</v>
      </c>
      <c r="D104" s="26">
        <f>F104</f>
        <v>138.94597</v>
      </c>
      <c r="E104" s="26">
        <f>F104</f>
        <v>138.94597</v>
      </c>
      <c r="F104" s="26">
        <f>ROUND(138.94597,5)</f>
        <v>138.94597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ROUND(3.22,5)</f>
        <v>3.22</v>
      </c>
      <c r="D106" s="26">
        <f>F106</f>
        <v>127.03239</v>
      </c>
      <c r="E106" s="26">
        <f>F106</f>
        <v>127.03239</v>
      </c>
      <c r="F106" s="26">
        <f>ROUND(127.03239,5)</f>
        <v>127.03239</v>
      </c>
      <c r="G106" s="24"/>
      <c r="H106" s="36"/>
    </row>
    <row r="107" spans="1:8" ht="12.75" customHeight="1">
      <c r="A107" s="22">
        <v>43041</v>
      </c>
      <c r="B107" s="22"/>
      <c r="C107" s="26">
        <f>ROUND(3.22,5)</f>
        <v>3.22</v>
      </c>
      <c r="D107" s="26">
        <f>F107</f>
        <v>127.67848</v>
      </c>
      <c r="E107" s="26">
        <f>F107</f>
        <v>127.67848</v>
      </c>
      <c r="F107" s="26">
        <f>ROUND(127.67848,5)</f>
        <v>127.67848</v>
      </c>
      <c r="G107" s="24"/>
      <c r="H107" s="36"/>
    </row>
    <row r="108" spans="1:8" ht="12.75" customHeight="1">
      <c r="A108" s="22">
        <v>43132</v>
      </c>
      <c r="B108" s="22"/>
      <c r="C108" s="26">
        <f>ROUND(3.22,5)</f>
        <v>3.22</v>
      </c>
      <c r="D108" s="26">
        <f>F108</f>
        <v>130.10482</v>
      </c>
      <c r="E108" s="26">
        <f>F108</f>
        <v>130.10482</v>
      </c>
      <c r="F108" s="26">
        <f>ROUND(130.10482,5)</f>
        <v>130.10482</v>
      </c>
      <c r="G108" s="24"/>
      <c r="H108" s="36"/>
    </row>
    <row r="109" spans="1:8" ht="12.75" customHeight="1">
      <c r="A109" s="22">
        <v>43223</v>
      </c>
      <c r="B109" s="22"/>
      <c r="C109" s="26">
        <f>ROUND(3.22,5)</f>
        <v>3.22</v>
      </c>
      <c r="D109" s="26">
        <f>F109</f>
        <v>132.61928</v>
      </c>
      <c r="E109" s="26">
        <f>F109</f>
        <v>132.61928</v>
      </c>
      <c r="F109" s="26">
        <f>ROUND(132.61928,5)</f>
        <v>132.61928</v>
      </c>
      <c r="G109" s="24"/>
      <c r="H109" s="36"/>
    </row>
    <row r="110" spans="1:8" ht="12.75" customHeight="1">
      <c r="A110" s="22">
        <v>43314</v>
      </c>
      <c r="B110" s="22"/>
      <c r="C110" s="26">
        <f>ROUND(3.22,5)</f>
        <v>3.22</v>
      </c>
      <c r="D110" s="26">
        <f>F110</f>
        <v>135.13155</v>
      </c>
      <c r="E110" s="26">
        <f>F110</f>
        <v>135.13155</v>
      </c>
      <c r="F110" s="26">
        <f>ROUND(135.13155,5)</f>
        <v>135.13155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ROUND(10.73,5)</f>
        <v>10.73</v>
      </c>
      <c r="D112" s="26">
        <f>F112</f>
        <v>10.73775</v>
      </c>
      <c r="E112" s="26">
        <f>F112</f>
        <v>10.73775</v>
      </c>
      <c r="F112" s="26">
        <f>ROUND(10.73775,5)</f>
        <v>10.73775</v>
      </c>
      <c r="G112" s="24"/>
      <c r="H112" s="36"/>
    </row>
    <row r="113" spans="1:8" ht="12.75" customHeight="1">
      <c r="A113" s="22">
        <v>43041</v>
      </c>
      <c r="B113" s="22"/>
      <c r="C113" s="26">
        <f>ROUND(10.73,5)</f>
        <v>10.73</v>
      </c>
      <c r="D113" s="26">
        <f>F113</f>
        <v>10.83826</v>
      </c>
      <c r="E113" s="26">
        <f>F113</f>
        <v>10.83826</v>
      </c>
      <c r="F113" s="26">
        <f>ROUND(10.83826,5)</f>
        <v>10.83826</v>
      </c>
      <c r="G113" s="24"/>
      <c r="H113" s="36"/>
    </row>
    <row r="114" spans="1:8" ht="12.75" customHeight="1">
      <c r="A114" s="22">
        <v>43132</v>
      </c>
      <c r="B114" s="22"/>
      <c r="C114" s="26">
        <f>ROUND(10.73,5)</f>
        <v>10.73</v>
      </c>
      <c r="D114" s="26">
        <f>F114</f>
        <v>10.94376</v>
      </c>
      <c r="E114" s="26">
        <f>F114</f>
        <v>10.94376</v>
      </c>
      <c r="F114" s="26">
        <f>ROUND(10.94376,5)</f>
        <v>10.94376</v>
      </c>
      <c r="G114" s="24"/>
      <c r="H114" s="36"/>
    </row>
    <row r="115" spans="1:8" ht="12.75" customHeight="1">
      <c r="A115" s="22">
        <v>43223</v>
      </c>
      <c r="B115" s="22"/>
      <c r="C115" s="26">
        <f>ROUND(10.73,5)</f>
        <v>10.73</v>
      </c>
      <c r="D115" s="26">
        <f>F115</f>
        <v>11.04691</v>
      </c>
      <c r="E115" s="26">
        <f>F115</f>
        <v>11.04691</v>
      </c>
      <c r="F115" s="26">
        <f>ROUND(11.04691,5)</f>
        <v>11.04691</v>
      </c>
      <c r="G115" s="24"/>
      <c r="H115" s="36"/>
    </row>
    <row r="116" spans="1:8" ht="12.75" customHeight="1">
      <c r="A116" s="22">
        <v>43314</v>
      </c>
      <c r="B116" s="22"/>
      <c r="C116" s="26">
        <f>ROUND(10.73,5)</f>
        <v>10.73</v>
      </c>
      <c r="D116" s="26">
        <f>F116</f>
        <v>11.14683</v>
      </c>
      <c r="E116" s="26">
        <f>F116</f>
        <v>11.14683</v>
      </c>
      <c r="F116" s="26">
        <f>ROUND(11.14683,5)</f>
        <v>11.14683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ROUND(11.015,5)</f>
        <v>11.015</v>
      </c>
      <c r="D118" s="26">
        <f>F118</f>
        <v>11.02291</v>
      </c>
      <c r="E118" s="26">
        <f>F118</f>
        <v>11.02291</v>
      </c>
      <c r="F118" s="26">
        <f>ROUND(11.02291,5)</f>
        <v>11.02291</v>
      </c>
      <c r="G118" s="24"/>
      <c r="H118" s="36"/>
    </row>
    <row r="119" spans="1:8" ht="12.75" customHeight="1">
      <c r="A119" s="22">
        <v>43041</v>
      </c>
      <c r="B119" s="22"/>
      <c r="C119" s="26">
        <f>ROUND(11.015,5)</f>
        <v>11.015</v>
      </c>
      <c r="D119" s="26">
        <f>F119</f>
        <v>11.12491</v>
      </c>
      <c r="E119" s="26">
        <f>F119</f>
        <v>11.12491</v>
      </c>
      <c r="F119" s="26">
        <f>ROUND(11.12491,5)</f>
        <v>11.12491</v>
      </c>
      <c r="G119" s="24"/>
      <c r="H119" s="36"/>
    </row>
    <row r="120" spans="1:8" ht="12.75" customHeight="1">
      <c r="A120" s="22">
        <v>43132</v>
      </c>
      <c r="B120" s="22"/>
      <c r="C120" s="26">
        <f>ROUND(11.015,5)</f>
        <v>11.015</v>
      </c>
      <c r="D120" s="26">
        <f>F120</f>
        <v>11.22845</v>
      </c>
      <c r="E120" s="26">
        <f>F120</f>
        <v>11.22845</v>
      </c>
      <c r="F120" s="26">
        <f>ROUND(11.22845,5)</f>
        <v>11.22845</v>
      </c>
      <c r="G120" s="24"/>
      <c r="H120" s="36"/>
    </row>
    <row r="121" spans="1:8" ht="12.75" customHeight="1">
      <c r="A121" s="22">
        <v>43223</v>
      </c>
      <c r="B121" s="22"/>
      <c r="C121" s="26">
        <f>ROUND(11.015,5)</f>
        <v>11.015</v>
      </c>
      <c r="D121" s="26">
        <f>F121</f>
        <v>11.33486</v>
      </c>
      <c r="E121" s="26">
        <f>F121</f>
        <v>11.33486</v>
      </c>
      <c r="F121" s="26">
        <f>ROUND(11.33486,5)</f>
        <v>11.33486</v>
      </c>
      <c r="G121" s="24"/>
      <c r="H121" s="36"/>
    </row>
    <row r="122" spans="1:8" ht="12.75" customHeight="1">
      <c r="A122" s="22">
        <v>43314</v>
      </c>
      <c r="B122" s="22"/>
      <c r="C122" s="26">
        <f>ROUND(11.015,5)</f>
        <v>11.015</v>
      </c>
      <c r="D122" s="26">
        <f>F122</f>
        <v>11.43655</v>
      </c>
      <c r="E122" s="26">
        <f>F122</f>
        <v>11.43655</v>
      </c>
      <c r="F122" s="26">
        <f>ROUND(11.43655,5)</f>
        <v>11.43655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ROUND(7.825,5)</f>
        <v>7.825</v>
      </c>
      <c r="D124" s="26">
        <f>F124</f>
        <v>7.82687</v>
      </c>
      <c r="E124" s="26">
        <f>F124</f>
        <v>7.82687</v>
      </c>
      <c r="F124" s="26">
        <f>ROUND(7.82687,5)</f>
        <v>7.82687</v>
      </c>
      <c r="G124" s="24"/>
      <c r="H124" s="36"/>
    </row>
    <row r="125" spans="1:8" ht="12.75" customHeight="1">
      <c r="A125" s="22">
        <v>43041</v>
      </c>
      <c r="B125" s="22"/>
      <c r="C125" s="26">
        <f>ROUND(7.825,5)</f>
        <v>7.825</v>
      </c>
      <c r="D125" s="26">
        <f>F125</f>
        <v>7.84999</v>
      </c>
      <c r="E125" s="26">
        <f>F125</f>
        <v>7.84999</v>
      </c>
      <c r="F125" s="26">
        <f>ROUND(7.84999,5)</f>
        <v>7.84999</v>
      </c>
      <c r="G125" s="24"/>
      <c r="H125" s="36"/>
    </row>
    <row r="126" spans="1:8" ht="12.75" customHeight="1">
      <c r="A126" s="22">
        <v>43132</v>
      </c>
      <c r="B126" s="22"/>
      <c r="C126" s="26">
        <f>ROUND(7.825,5)</f>
        <v>7.825</v>
      </c>
      <c r="D126" s="26">
        <f>F126</f>
        <v>7.87398</v>
      </c>
      <c r="E126" s="26">
        <f>F126</f>
        <v>7.87398</v>
      </c>
      <c r="F126" s="26">
        <f>ROUND(7.87398,5)</f>
        <v>7.87398</v>
      </c>
      <c r="G126" s="24"/>
      <c r="H126" s="36"/>
    </row>
    <row r="127" spans="1:8" ht="12.75" customHeight="1">
      <c r="A127" s="22">
        <v>43223</v>
      </c>
      <c r="B127" s="22"/>
      <c r="C127" s="26">
        <f>ROUND(7.825,5)</f>
        <v>7.825</v>
      </c>
      <c r="D127" s="26">
        <f>F127</f>
        <v>7.88824</v>
      </c>
      <c r="E127" s="26">
        <f>F127</f>
        <v>7.88824</v>
      </c>
      <c r="F127" s="26">
        <f>ROUND(7.88824,5)</f>
        <v>7.88824</v>
      </c>
      <c r="G127" s="24"/>
      <c r="H127" s="36"/>
    </row>
    <row r="128" spans="1:8" ht="12.75" customHeight="1">
      <c r="A128" s="22">
        <v>43314</v>
      </c>
      <c r="B128" s="22"/>
      <c r="C128" s="26">
        <f>ROUND(7.825,5)</f>
        <v>7.825</v>
      </c>
      <c r="D128" s="26">
        <f>F128</f>
        <v>7.89074</v>
      </c>
      <c r="E128" s="26">
        <f>F128</f>
        <v>7.89074</v>
      </c>
      <c r="F128" s="26">
        <f>ROUND(7.89074,5)</f>
        <v>7.89074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ROUND(9.555,5)</f>
        <v>9.555</v>
      </c>
      <c r="D130" s="26">
        <f>F130</f>
        <v>9.55981</v>
      </c>
      <c r="E130" s="26">
        <f>F130</f>
        <v>9.55981</v>
      </c>
      <c r="F130" s="26">
        <f>ROUND(9.55981,5)</f>
        <v>9.55981</v>
      </c>
      <c r="G130" s="24"/>
      <c r="H130" s="36"/>
    </row>
    <row r="131" spans="1:8" ht="12.75" customHeight="1">
      <c r="A131" s="22">
        <v>43041</v>
      </c>
      <c r="B131" s="22"/>
      <c r="C131" s="26">
        <f>ROUND(9.555,5)</f>
        <v>9.555</v>
      </c>
      <c r="D131" s="26">
        <f>F131</f>
        <v>9.6219</v>
      </c>
      <c r="E131" s="26">
        <f>F131</f>
        <v>9.6219</v>
      </c>
      <c r="F131" s="26">
        <f>ROUND(9.6219,5)</f>
        <v>9.6219</v>
      </c>
      <c r="G131" s="24"/>
      <c r="H131" s="36"/>
    </row>
    <row r="132" spans="1:8" ht="12.75" customHeight="1">
      <c r="A132" s="22">
        <v>43132</v>
      </c>
      <c r="B132" s="22"/>
      <c r="C132" s="26">
        <f>ROUND(9.555,5)</f>
        <v>9.555</v>
      </c>
      <c r="D132" s="26">
        <f>F132</f>
        <v>9.68648</v>
      </c>
      <c r="E132" s="26">
        <f>F132</f>
        <v>9.68648</v>
      </c>
      <c r="F132" s="26">
        <f>ROUND(9.68648,5)</f>
        <v>9.68648</v>
      </c>
      <c r="G132" s="24"/>
      <c r="H132" s="36"/>
    </row>
    <row r="133" spans="1:8" ht="12.75" customHeight="1">
      <c r="A133" s="22">
        <v>43223</v>
      </c>
      <c r="B133" s="22"/>
      <c r="C133" s="26">
        <f>ROUND(9.555,5)</f>
        <v>9.555</v>
      </c>
      <c r="D133" s="26">
        <f>F133</f>
        <v>9.74641</v>
      </c>
      <c r="E133" s="26">
        <f>F133</f>
        <v>9.74641</v>
      </c>
      <c r="F133" s="26">
        <f>ROUND(9.74641,5)</f>
        <v>9.74641</v>
      </c>
      <c r="G133" s="24"/>
      <c r="H133" s="36"/>
    </row>
    <row r="134" spans="1:8" ht="12.75" customHeight="1">
      <c r="A134" s="22">
        <v>43314</v>
      </c>
      <c r="B134" s="22"/>
      <c r="C134" s="26">
        <f>ROUND(9.555,5)</f>
        <v>9.555</v>
      </c>
      <c r="D134" s="26">
        <f>F134</f>
        <v>9.8029</v>
      </c>
      <c r="E134" s="26">
        <f>F134</f>
        <v>9.8029</v>
      </c>
      <c r="F134" s="26">
        <f>ROUND(9.8029,5)</f>
        <v>9.8029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ROUND(8.51,5)</f>
        <v>8.51</v>
      </c>
      <c r="D136" s="26">
        <f>F136</f>
        <v>8.51354</v>
      </c>
      <c r="E136" s="26">
        <f>F136</f>
        <v>8.51354</v>
      </c>
      <c r="F136" s="26">
        <f>ROUND(8.51354,5)</f>
        <v>8.51354</v>
      </c>
      <c r="G136" s="24"/>
      <c r="H136" s="36"/>
    </row>
    <row r="137" spans="1:8" ht="12.75" customHeight="1">
      <c r="A137" s="22">
        <v>43041</v>
      </c>
      <c r="B137" s="22"/>
      <c r="C137" s="26">
        <f>ROUND(8.51,5)</f>
        <v>8.51</v>
      </c>
      <c r="D137" s="26">
        <f>F137</f>
        <v>8.55621</v>
      </c>
      <c r="E137" s="26">
        <f>F137</f>
        <v>8.55621</v>
      </c>
      <c r="F137" s="26">
        <f>ROUND(8.55621,5)</f>
        <v>8.55621</v>
      </c>
      <c r="G137" s="24"/>
      <c r="H137" s="36"/>
    </row>
    <row r="138" spans="1:8" ht="12.75" customHeight="1">
      <c r="A138" s="22">
        <v>43132</v>
      </c>
      <c r="B138" s="22"/>
      <c r="C138" s="26">
        <f>ROUND(8.51,5)</f>
        <v>8.51</v>
      </c>
      <c r="D138" s="26">
        <f>F138</f>
        <v>8.59991</v>
      </c>
      <c r="E138" s="26">
        <f>F138</f>
        <v>8.59991</v>
      </c>
      <c r="F138" s="26">
        <f>ROUND(8.59991,5)</f>
        <v>8.59991</v>
      </c>
      <c r="G138" s="24"/>
      <c r="H138" s="36"/>
    </row>
    <row r="139" spans="1:8" ht="12.75" customHeight="1">
      <c r="A139" s="22">
        <v>43223</v>
      </c>
      <c r="B139" s="22"/>
      <c r="C139" s="26">
        <f>ROUND(8.51,5)</f>
        <v>8.51</v>
      </c>
      <c r="D139" s="26">
        <f>F139</f>
        <v>8.6433</v>
      </c>
      <c r="E139" s="26">
        <f>F139</f>
        <v>8.6433</v>
      </c>
      <c r="F139" s="26">
        <f>ROUND(8.6433,5)</f>
        <v>8.6433</v>
      </c>
      <c r="G139" s="24"/>
      <c r="H139" s="36"/>
    </row>
    <row r="140" spans="1:8" ht="12.75" customHeight="1">
      <c r="A140" s="22">
        <v>43314</v>
      </c>
      <c r="B140" s="22"/>
      <c r="C140" s="26">
        <f>ROUND(8.51,5)</f>
        <v>8.51</v>
      </c>
      <c r="D140" s="26">
        <f>F140</f>
        <v>8.68091</v>
      </c>
      <c r="E140" s="26">
        <f>F140</f>
        <v>8.68091</v>
      </c>
      <c r="F140" s="26">
        <f>ROUND(8.68091,5)</f>
        <v>8.68091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ROUND(2.47,5)</f>
        <v>2.47</v>
      </c>
      <c r="D142" s="26">
        <f>F142</f>
        <v>295.20356</v>
      </c>
      <c r="E142" s="26">
        <f>F142</f>
        <v>295.20356</v>
      </c>
      <c r="F142" s="26">
        <f>ROUND(295.20356,5)</f>
        <v>295.20356</v>
      </c>
      <c r="G142" s="24"/>
      <c r="H142" s="36"/>
    </row>
    <row r="143" spans="1:8" ht="12.75" customHeight="1">
      <c r="A143" s="22">
        <v>43041</v>
      </c>
      <c r="B143" s="22"/>
      <c r="C143" s="26">
        <f>ROUND(2.47,5)</f>
        <v>2.47</v>
      </c>
      <c r="D143" s="26">
        <f>F143</f>
        <v>300.75726</v>
      </c>
      <c r="E143" s="26">
        <f>F143</f>
        <v>300.75726</v>
      </c>
      <c r="F143" s="26">
        <f>ROUND(300.75726,5)</f>
        <v>300.75726</v>
      </c>
      <c r="G143" s="24"/>
      <c r="H143" s="36"/>
    </row>
    <row r="144" spans="1:8" ht="12.75" customHeight="1">
      <c r="A144" s="22">
        <v>43132</v>
      </c>
      <c r="B144" s="22"/>
      <c r="C144" s="26">
        <f>ROUND(2.47,5)</f>
        <v>2.47</v>
      </c>
      <c r="D144" s="26">
        <f>F144</f>
        <v>299.42291</v>
      </c>
      <c r="E144" s="26">
        <f>F144</f>
        <v>299.42291</v>
      </c>
      <c r="F144" s="26">
        <f>ROUND(299.42291,5)</f>
        <v>299.42291</v>
      </c>
      <c r="G144" s="24"/>
      <c r="H144" s="36"/>
    </row>
    <row r="145" spans="1:8" ht="12.75" customHeight="1">
      <c r="A145" s="22">
        <v>43223</v>
      </c>
      <c r="B145" s="22"/>
      <c r="C145" s="26">
        <f>ROUND(2.47,5)</f>
        <v>2.47</v>
      </c>
      <c r="D145" s="26">
        <f>F145</f>
        <v>305.2095</v>
      </c>
      <c r="E145" s="26">
        <f>F145</f>
        <v>305.2095</v>
      </c>
      <c r="F145" s="26">
        <f>ROUND(305.2095,5)</f>
        <v>305.2095</v>
      </c>
      <c r="G145" s="24"/>
      <c r="H145" s="36"/>
    </row>
    <row r="146" spans="1:8" ht="12.75" customHeight="1">
      <c r="A146" s="22">
        <v>43314</v>
      </c>
      <c r="B146" s="22"/>
      <c r="C146" s="26">
        <f>ROUND(2.47,5)</f>
        <v>2.47</v>
      </c>
      <c r="D146" s="26">
        <f>F146</f>
        <v>310.99008</v>
      </c>
      <c r="E146" s="26">
        <f>F146</f>
        <v>310.99008</v>
      </c>
      <c r="F146" s="26">
        <f>ROUND(310.99008,5)</f>
        <v>310.99008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ROUND(2.57,5)</f>
        <v>2.57</v>
      </c>
      <c r="D148" s="26">
        <f>F148</f>
        <v>236.62655</v>
      </c>
      <c r="E148" s="26">
        <f>F148</f>
        <v>236.62655</v>
      </c>
      <c r="F148" s="26">
        <f>ROUND(236.62655,5)</f>
        <v>236.62655</v>
      </c>
      <c r="G148" s="24"/>
      <c r="H148" s="36"/>
    </row>
    <row r="149" spans="1:8" ht="12.75" customHeight="1">
      <c r="A149" s="22">
        <v>43041</v>
      </c>
      <c r="B149" s="22"/>
      <c r="C149" s="26">
        <f>ROUND(2.57,5)</f>
        <v>2.57</v>
      </c>
      <c r="D149" s="26">
        <f>F149</f>
        <v>241.07813</v>
      </c>
      <c r="E149" s="26">
        <f>F149</f>
        <v>241.07813</v>
      </c>
      <c r="F149" s="26">
        <f>ROUND(241.07813,5)</f>
        <v>241.07813</v>
      </c>
      <c r="G149" s="24"/>
      <c r="H149" s="36"/>
    </row>
    <row r="150" spans="1:8" ht="12.75" customHeight="1">
      <c r="A150" s="22">
        <v>43132</v>
      </c>
      <c r="B150" s="22"/>
      <c r="C150" s="26">
        <f>ROUND(2.57,5)</f>
        <v>2.57</v>
      </c>
      <c r="D150" s="26">
        <f>F150</f>
        <v>241.91528</v>
      </c>
      <c r="E150" s="26">
        <f>F150</f>
        <v>241.91528</v>
      </c>
      <c r="F150" s="26">
        <f>ROUND(241.91528,5)</f>
        <v>241.91528</v>
      </c>
      <c r="G150" s="24"/>
      <c r="H150" s="36"/>
    </row>
    <row r="151" spans="1:8" ht="12.75" customHeight="1">
      <c r="A151" s="22">
        <v>43223</v>
      </c>
      <c r="B151" s="22"/>
      <c r="C151" s="26">
        <f>ROUND(2.57,5)</f>
        <v>2.57</v>
      </c>
      <c r="D151" s="26">
        <f>F151</f>
        <v>246.59045</v>
      </c>
      <c r="E151" s="26">
        <f>F151</f>
        <v>246.59045</v>
      </c>
      <c r="F151" s="26">
        <f>ROUND(246.59045,5)</f>
        <v>246.59045</v>
      </c>
      <c r="G151" s="24"/>
      <c r="H151" s="36"/>
    </row>
    <row r="152" spans="1:8" ht="12.75" customHeight="1">
      <c r="A152" s="22">
        <v>43314</v>
      </c>
      <c r="B152" s="22"/>
      <c r="C152" s="26">
        <f>ROUND(2.57,5)</f>
        <v>2.57</v>
      </c>
      <c r="D152" s="26">
        <f>F152</f>
        <v>251.26135</v>
      </c>
      <c r="E152" s="26">
        <f>F152</f>
        <v>251.26135</v>
      </c>
      <c r="F152" s="26">
        <f>ROUND(251.26135,5)</f>
        <v>251.26135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ROUND(7.06,5)</f>
        <v>7.06</v>
      </c>
      <c r="D154" s="26">
        <f>F154</f>
        <v>7.02458</v>
      </c>
      <c r="E154" s="26">
        <f>F154</f>
        <v>7.02458</v>
      </c>
      <c r="F154" s="26">
        <f>ROUND(7.02458,5)</f>
        <v>7.02458</v>
      </c>
      <c r="G154" s="24"/>
      <c r="H154" s="36"/>
    </row>
    <row r="155" spans="1:8" ht="12.75" customHeight="1">
      <c r="A155" s="22">
        <v>43041</v>
      </c>
      <c r="B155" s="22"/>
      <c r="C155" s="26">
        <f>ROUND(7.06,5)</f>
        <v>7.06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ROUND(7.08,5)</f>
        <v>7.08</v>
      </c>
      <c r="D157" s="26">
        <f>F157</f>
        <v>7.07612</v>
      </c>
      <c r="E157" s="26">
        <f>F157</f>
        <v>7.07612</v>
      </c>
      <c r="F157" s="26">
        <f>ROUND(7.07612,5)</f>
        <v>7.07612</v>
      </c>
      <c r="G157" s="24"/>
      <c r="H157" s="36"/>
    </row>
    <row r="158" spans="1:8" ht="12.75" customHeight="1">
      <c r="A158" s="22">
        <v>43041</v>
      </c>
      <c r="B158" s="22"/>
      <c r="C158" s="26">
        <f>ROUND(7.08,5)</f>
        <v>7.08</v>
      </c>
      <c r="D158" s="26">
        <f>F158</f>
        <v>6.98249</v>
      </c>
      <c r="E158" s="26">
        <f>F158</f>
        <v>6.98249</v>
      </c>
      <c r="F158" s="26">
        <f>ROUND(6.98249,5)</f>
        <v>6.98249</v>
      </c>
      <c r="G158" s="24"/>
      <c r="H158" s="36"/>
    </row>
    <row r="159" spans="1:8" ht="12.75" customHeight="1">
      <c r="A159" s="22">
        <v>43132</v>
      </c>
      <c r="B159" s="22"/>
      <c r="C159" s="26">
        <f>ROUND(7.08,5)</f>
        <v>7.08</v>
      </c>
      <c r="D159" s="26">
        <f>F159</f>
        <v>6.8233</v>
      </c>
      <c r="E159" s="26">
        <f>F159</f>
        <v>6.8233</v>
      </c>
      <c r="F159" s="26">
        <f>ROUND(6.8233,5)</f>
        <v>6.8233</v>
      </c>
      <c r="G159" s="24"/>
      <c r="H159" s="36"/>
    </row>
    <row r="160" spans="1:8" ht="12.75" customHeight="1">
      <c r="A160" s="22">
        <v>43223</v>
      </c>
      <c r="B160" s="22"/>
      <c r="C160" s="26">
        <f>ROUND(7.08,5)</f>
        <v>7.08</v>
      </c>
      <c r="D160" s="26">
        <f>F160</f>
        <v>6.50492</v>
      </c>
      <c r="E160" s="26">
        <f>F160</f>
        <v>6.50492</v>
      </c>
      <c r="F160" s="26">
        <f>ROUND(6.50492,5)</f>
        <v>6.50492</v>
      </c>
      <c r="G160" s="24"/>
      <c r="H160" s="36"/>
    </row>
    <row r="161" spans="1:8" ht="12.75" customHeight="1">
      <c r="A161" s="22">
        <v>43314</v>
      </c>
      <c r="B161" s="22"/>
      <c r="C161" s="26">
        <f>ROUND(7.08,5)</f>
        <v>7.08</v>
      </c>
      <c r="D161" s="26">
        <f>F161</f>
        <v>5.59936</v>
      </c>
      <c r="E161" s="26">
        <f>F161</f>
        <v>5.59936</v>
      </c>
      <c r="F161" s="26">
        <f>ROUND(5.59936,5)</f>
        <v>5.59936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ROUND(7.235,5)</f>
        <v>7.235</v>
      </c>
      <c r="D163" s="26">
        <f>F163</f>
        <v>7.23372</v>
      </c>
      <c r="E163" s="26">
        <f>F163</f>
        <v>7.23372</v>
      </c>
      <c r="F163" s="26">
        <f>ROUND(7.23372,5)</f>
        <v>7.23372</v>
      </c>
      <c r="G163" s="24"/>
      <c r="H163" s="36"/>
    </row>
    <row r="164" spans="1:8" ht="12.75" customHeight="1">
      <c r="A164" s="22">
        <v>43041</v>
      </c>
      <c r="B164" s="22"/>
      <c r="C164" s="26">
        <f>ROUND(7.235,5)</f>
        <v>7.235</v>
      </c>
      <c r="D164" s="26">
        <f>F164</f>
        <v>7.19883</v>
      </c>
      <c r="E164" s="26">
        <f>F164</f>
        <v>7.19883</v>
      </c>
      <c r="F164" s="26">
        <f>ROUND(7.19883,5)</f>
        <v>7.19883</v>
      </c>
      <c r="G164" s="24"/>
      <c r="H164" s="36"/>
    </row>
    <row r="165" spans="1:8" ht="12.75" customHeight="1">
      <c r="A165" s="22">
        <v>43132</v>
      </c>
      <c r="B165" s="22"/>
      <c r="C165" s="26">
        <f>ROUND(7.235,5)</f>
        <v>7.235</v>
      </c>
      <c r="D165" s="26">
        <f>F165</f>
        <v>7.14998</v>
      </c>
      <c r="E165" s="26">
        <f>F165</f>
        <v>7.14998</v>
      </c>
      <c r="F165" s="26">
        <f>ROUND(7.14998,5)</f>
        <v>7.14998</v>
      </c>
      <c r="G165" s="24"/>
      <c r="H165" s="36"/>
    </row>
    <row r="166" spans="1:8" ht="12.75" customHeight="1">
      <c r="A166" s="22">
        <v>43223</v>
      </c>
      <c r="B166" s="22"/>
      <c r="C166" s="26">
        <f>ROUND(7.235,5)</f>
        <v>7.235</v>
      </c>
      <c r="D166" s="26">
        <f>F166</f>
        <v>7.08678</v>
      </c>
      <c r="E166" s="26">
        <f>F166</f>
        <v>7.08678</v>
      </c>
      <c r="F166" s="26">
        <f>ROUND(7.08678,5)</f>
        <v>7.08678</v>
      </c>
      <c r="G166" s="24"/>
      <c r="H166" s="36"/>
    </row>
    <row r="167" spans="1:8" ht="12.75" customHeight="1">
      <c r="A167" s="22">
        <v>43314</v>
      </c>
      <c r="B167" s="22"/>
      <c r="C167" s="26">
        <f>ROUND(7.235,5)</f>
        <v>7.235</v>
      </c>
      <c r="D167" s="26">
        <f>F167</f>
        <v>6.96381</v>
      </c>
      <c r="E167" s="26">
        <f>F167</f>
        <v>6.96381</v>
      </c>
      <c r="F167" s="26">
        <f>ROUND(6.96381,5)</f>
        <v>6.96381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ROUND(7.385,5)</f>
        <v>7.385</v>
      </c>
      <c r="D169" s="26">
        <f>F169</f>
        <v>7.38523</v>
      </c>
      <c r="E169" s="26">
        <f>F169</f>
        <v>7.38523</v>
      </c>
      <c r="F169" s="26">
        <f>ROUND(7.38523,5)</f>
        <v>7.38523</v>
      </c>
      <c r="G169" s="24"/>
      <c r="H169" s="36"/>
    </row>
    <row r="170" spans="1:8" ht="12.75" customHeight="1">
      <c r="A170" s="22">
        <v>43041</v>
      </c>
      <c r="B170" s="22"/>
      <c r="C170" s="26">
        <f>ROUND(7.385,5)</f>
        <v>7.385</v>
      </c>
      <c r="D170" s="26">
        <f>F170</f>
        <v>7.37907</v>
      </c>
      <c r="E170" s="26">
        <f>F170</f>
        <v>7.37907</v>
      </c>
      <c r="F170" s="26">
        <f>ROUND(7.37907,5)</f>
        <v>7.37907</v>
      </c>
      <c r="G170" s="24"/>
      <c r="H170" s="36"/>
    </row>
    <row r="171" spans="1:8" ht="12.75" customHeight="1">
      <c r="A171" s="22">
        <v>43132</v>
      </c>
      <c r="B171" s="22"/>
      <c r="C171" s="26">
        <f>ROUND(7.385,5)</f>
        <v>7.385</v>
      </c>
      <c r="D171" s="26">
        <f>F171</f>
        <v>7.36861</v>
      </c>
      <c r="E171" s="26">
        <f>F171</f>
        <v>7.36861</v>
      </c>
      <c r="F171" s="26">
        <f>ROUND(7.36861,5)</f>
        <v>7.36861</v>
      </c>
      <c r="G171" s="24"/>
      <c r="H171" s="36"/>
    </row>
    <row r="172" spans="1:8" ht="12.75" customHeight="1">
      <c r="A172" s="22">
        <v>43223</v>
      </c>
      <c r="B172" s="22"/>
      <c r="C172" s="26">
        <f>ROUND(7.385,5)</f>
        <v>7.385</v>
      </c>
      <c r="D172" s="26">
        <f>F172</f>
        <v>7.34565</v>
      </c>
      <c r="E172" s="26">
        <f>F172</f>
        <v>7.34565</v>
      </c>
      <c r="F172" s="26">
        <f>ROUND(7.34565,5)</f>
        <v>7.34565</v>
      </c>
      <c r="G172" s="24"/>
      <c r="H172" s="36"/>
    </row>
    <row r="173" spans="1:8" ht="12.75" customHeight="1">
      <c r="A173" s="22">
        <v>43314</v>
      </c>
      <c r="B173" s="22"/>
      <c r="C173" s="26">
        <f>ROUND(7.385,5)</f>
        <v>7.385</v>
      </c>
      <c r="D173" s="26">
        <f>F173</f>
        <v>7.29821</v>
      </c>
      <c r="E173" s="26">
        <f>F173</f>
        <v>7.29821</v>
      </c>
      <c r="F173" s="26">
        <f>ROUND(7.29821,5)</f>
        <v>7.29821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ROUND(9.52,5)</f>
        <v>9.52</v>
      </c>
      <c r="D175" s="26">
        <f>F175</f>
        <v>9.52436</v>
      </c>
      <c r="E175" s="26">
        <f>F175</f>
        <v>9.52436</v>
      </c>
      <c r="F175" s="26">
        <f>ROUND(9.52436,5)</f>
        <v>9.52436</v>
      </c>
      <c r="G175" s="24"/>
      <c r="H175" s="36"/>
    </row>
    <row r="176" spans="1:8" ht="12.75" customHeight="1">
      <c r="A176" s="22">
        <v>43041</v>
      </c>
      <c r="B176" s="22"/>
      <c r="C176" s="26">
        <f>ROUND(9.52,5)</f>
        <v>9.52</v>
      </c>
      <c r="D176" s="26">
        <f>F176</f>
        <v>9.57888</v>
      </c>
      <c r="E176" s="26">
        <f>F176</f>
        <v>9.57888</v>
      </c>
      <c r="F176" s="26">
        <f>ROUND(9.57888,5)</f>
        <v>9.57888</v>
      </c>
      <c r="G176" s="24"/>
      <c r="H176" s="36"/>
    </row>
    <row r="177" spans="1:8" ht="12.75" customHeight="1">
      <c r="A177" s="22">
        <v>43132</v>
      </c>
      <c r="B177" s="22"/>
      <c r="C177" s="26">
        <f>ROUND(9.52,5)</f>
        <v>9.52</v>
      </c>
      <c r="D177" s="26">
        <f>F177</f>
        <v>9.63421</v>
      </c>
      <c r="E177" s="26">
        <f>F177</f>
        <v>9.63421</v>
      </c>
      <c r="F177" s="26">
        <f>ROUND(9.63421,5)</f>
        <v>9.63421</v>
      </c>
      <c r="G177" s="24"/>
      <c r="H177" s="36"/>
    </row>
    <row r="178" spans="1:8" ht="12.75" customHeight="1">
      <c r="A178" s="22">
        <v>43223</v>
      </c>
      <c r="B178" s="22"/>
      <c r="C178" s="26">
        <f>ROUND(9.52,5)</f>
        <v>9.52</v>
      </c>
      <c r="D178" s="26">
        <f>F178</f>
        <v>9.68853</v>
      </c>
      <c r="E178" s="26">
        <f>F178</f>
        <v>9.68853</v>
      </c>
      <c r="F178" s="26">
        <f>ROUND(9.68853,5)</f>
        <v>9.68853</v>
      </c>
      <c r="G178" s="24"/>
      <c r="H178" s="36"/>
    </row>
    <row r="179" spans="1:8" ht="12.75" customHeight="1">
      <c r="A179" s="22">
        <v>43314</v>
      </c>
      <c r="B179" s="22"/>
      <c r="C179" s="26">
        <f>ROUND(9.52,5)</f>
        <v>9.52</v>
      </c>
      <c r="D179" s="26">
        <f>F179</f>
        <v>9.73897</v>
      </c>
      <c r="E179" s="26">
        <f>F179</f>
        <v>9.73897</v>
      </c>
      <c r="F179" s="26">
        <f>ROUND(9.73897,5)</f>
        <v>9.73897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ROUND(2.5,5)</f>
        <v>2.5</v>
      </c>
      <c r="D181" s="26">
        <f>F181</f>
        <v>184.74713</v>
      </c>
      <c r="E181" s="26">
        <f>F181</f>
        <v>184.74713</v>
      </c>
      <c r="F181" s="26">
        <f>ROUND(184.74713,5)</f>
        <v>184.74713</v>
      </c>
      <c r="G181" s="24"/>
      <c r="H181" s="36"/>
    </row>
    <row r="182" spans="1:8" ht="12.75" customHeight="1">
      <c r="A182" s="22">
        <v>43041</v>
      </c>
      <c r="B182" s="22"/>
      <c r="C182" s="26">
        <f>ROUND(2.5,5)</f>
        <v>2.5</v>
      </c>
      <c r="D182" s="26">
        <f>F182</f>
        <v>185.82364</v>
      </c>
      <c r="E182" s="26">
        <f>F182</f>
        <v>185.82364</v>
      </c>
      <c r="F182" s="26">
        <f>ROUND(185.82364,5)</f>
        <v>185.82364</v>
      </c>
      <c r="G182" s="24"/>
      <c r="H182" s="36"/>
    </row>
    <row r="183" spans="1:8" ht="12.75" customHeight="1">
      <c r="A183" s="22">
        <v>43132</v>
      </c>
      <c r="B183" s="22"/>
      <c r="C183" s="26">
        <f>ROUND(2.5,5)</f>
        <v>2.5</v>
      </c>
      <c r="D183" s="26">
        <f>F183</f>
        <v>189.35499</v>
      </c>
      <c r="E183" s="26">
        <f>F183</f>
        <v>189.35499</v>
      </c>
      <c r="F183" s="26">
        <f>ROUND(189.35499,5)</f>
        <v>189.35499</v>
      </c>
      <c r="G183" s="24"/>
      <c r="H183" s="36"/>
    </row>
    <row r="184" spans="1:8" ht="12.75" customHeight="1">
      <c r="A184" s="22">
        <v>43223</v>
      </c>
      <c r="B184" s="22"/>
      <c r="C184" s="26">
        <f>ROUND(2.5,5)</f>
        <v>2.5</v>
      </c>
      <c r="D184" s="26">
        <f>F184</f>
        <v>190.56576</v>
      </c>
      <c r="E184" s="26">
        <f>F184</f>
        <v>190.56576</v>
      </c>
      <c r="F184" s="26">
        <f>ROUND(190.56576,5)</f>
        <v>190.56576</v>
      </c>
      <c r="G184" s="24"/>
      <c r="H184" s="36"/>
    </row>
    <row r="185" spans="1:8" ht="12.75" customHeight="1">
      <c r="A185" s="22">
        <v>43314</v>
      </c>
      <c r="B185" s="22"/>
      <c r="C185" s="26">
        <f>ROUND(2.5,5)</f>
        <v>2.5</v>
      </c>
      <c r="D185" s="26">
        <f>F185</f>
        <v>194.17462</v>
      </c>
      <c r="E185" s="26">
        <f>F185</f>
        <v>194.17462</v>
      </c>
      <c r="F185" s="26">
        <f>ROUND(194.17462,5)</f>
        <v>194.17462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ROUND(2.45,5)</f>
        <v>2.45</v>
      </c>
      <c r="D190" s="26">
        <f>F190</f>
        <v>148.24882</v>
      </c>
      <c r="E190" s="26">
        <f>F190</f>
        <v>148.24882</v>
      </c>
      <c r="F190" s="26">
        <f>ROUND(148.24882,5)</f>
        <v>148.24882</v>
      </c>
      <c r="G190" s="24"/>
      <c r="H190" s="36"/>
    </row>
    <row r="191" spans="1:8" ht="12.75" customHeight="1">
      <c r="A191" s="22">
        <v>43041</v>
      </c>
      <c r="B191" s="22"/>
      <c r="C191" s="26">
        <f>ROUND(2.45,5)</f>
        <v>2.45</v>
      </c>
      <c r="D191" s="26">
        <f>F191</f>
        <v>151.03786</v>
      </c>
      <c r="E191" s="26">
        <f>F191</f>
        <v>151.03786</v>
      </c>
      <c r="F191" s="26">
        <f>ROUND(151.03786,5)</f>
        <v>151.03786</v>
      </c>
      <c r="G191" s="24"/>
      <c r="H191" s="36"/>
    </row>
    <row r="192" spans="1:8" ht="12.75" customHeight="1">
      <c r="A192" s="22">
        <v>43132</v>
      </c>
      <c r="B192" s="22"/>
      <c r="C192" s="26">
        <f>ROUND(2.45,5)</f>
        <v>2.45</v>
      </c>
      <c r="D192" s="26">
        <f>F192</f>
        <v>151.84825</v>
      </c>
      <c r="E192" s="26">
        <f>F192</f>
        <v>151.84825</v>
      </c>
      <c r="F192" s="26">
        <f>ROUND(151.84825,5)</f>
        <v>151.84825</v>
      </c>
      <c r="G192" s="24"/>
      <c r="H192" s="36"/>
    </row>
    <row r="193" spans="1:8" ht="12.75" customHeight="1">
      <c r="A193" s="22">
        <v>43223</v>
      </c>
      <c r="B193" s="22"/>
      <c r="C193" s="26">
        <f>ROUND(2.45,5)</f>
        <v>2.45</v>
      </c>
      <c r="D193" s="26">
        <f>F193</f>
        <v>154.78285</v>
      </c>
      <c r="E193" s="26">
        <f>F193</f>
        <v>154.78285</v>
      </c>
      <c r="F193" s="26">
        <f>ROUND(154.78285,5)</f>
        <v>154.78285</v>
      </c>
      <c r="G193" s="24"/>
      <c r="H193" s="36"/>
    </row>
    <row r="194" spans="1:8" ht="12.75" customHeight="1">
      <c r="A194" s="22">
        <v>43314</v>
      </c>
      <c r="B194" s="22"/>
      <c r="C194" s="26">
        <f>ROUND(2.45,5)</f>
        <v>2.45</v>
      </c>
      <c r="D194" s="26">
        <f>F194</f>
        <v>157.71456</v>
      </c>
      <c r="E194" s="26">
        <f>F194</f>
        <v>157.71456</v>
      </c>
      <c r="F194" s="26">
        <f>ROUND(157.71456,5)</f>
        <v>157.71456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ROUND(9.18,5)</f>
        <v>9.18</v>
      </c>
      <c r="D196" s="26">
        <f>F196</f>
        <v>9.18418</v>
      </c>
      <c r="E196" s="26">
        <f>F196</f>
        <v>9.18418</v>
      </c>
      <c r="F196" s="26">
        <f>ROUND(9.18418,5)</f>
        <v>9.18418</v>
      </c>
      <c r="G196" s="24"/>
      <c r="H196" s="36"/>
    </row>
    <row r="197" spans="1:8" ht="12.75" customHeight="1">
      <c r="A197" s="22">
        <v>43041</v>
      </c>
      <c r="B197" s="22"/>
      <c r="C197" s="26">
        <f>ROUND(9.18,5)</f>
        <v>9.18</v>
      </c>
      <c r="D197" s="26">
        <f>F197</f>
        <v>9.23819</v>
      </c>
      <c r="E197" s="26">
        <f>F197</f>
        <v>9.23819</v>
      </c>
      <c r="F197" s="26">
        <f>ROUND(9.23819,5)</f>
        <v>9.23819</v>
      </c>
      <c r="G197" s="24"/>
      <c r="H197" s="36"/>
    </row>
    <row r="198" spans="1:8" ht="12.75" customHeight="1">
      <c r="A198" s="22">
        <v>43132</v>
      </c>
      <c r="B198" s="22"/>
      <c r="C198" s="26">
        <f>ROUND(9.18,5)</f>
        <v>9.18</v>
      </c>
      <c r="D198" s="26">
        <f>F198</f>
        <v>9.29439</v>
      </c>
      <c r="E198" s="26">
        <f>F198</f>
        <v>9.29439</v>
      </c>
      <c r="F198" s="26">
        <f>ROUND(9.29439,5)</f>
        <v>9.29439</v>
      </c>
      <c r="G198" s="24"/>
      <c r="H198" s="36"/>
    </row>
    <row r="199" spans="1:8" ht="12.75" customHeight="1">
      <c r="A199" s="22">
        <v>43223</v>
      </c>
      <c r="B199" s="22"/>
      <c r="C199" s="26">
        <f>ROUND(9.18,5)</f>
        <v>9.18</v>
      </c>
      <c r="D199" s="26">
        <f>F199</f>
        <v>9.34582</v>
      </c>
      <c r="E199" s="26">
        <f>F199</f>
        <v>9.34582</v>
      </c>
      <c r="F199" s="26">
        <f>ROUND(9.34582,5)</f>
        <v>9.34582</v>
      </c>
      <c r="G199" s="24"/>
      <c r="H199" s="36"/>
    </row>
    <row r="200" spans="1:8" ht="12.75" customHeight="1">
      <c r="A200" s="22">
        <v>43314</v>
      </c>
      <c r="B200" s="22"/>
      <c r="C200" s="26">
        <f>ROUND(9.18,5)</f>
        <v>9.18</v>
      </c>
      <c r="D200" s="26">
        <f>F200</f>
        <v>9.39325</v>
      </c>
      <c r="E200" s="26">
        <f>F200</f>
        <v>9.39325</v>
      </c>
      <c r="F200" s="26">
        <f>ROUND(9.39325,5)</f>
        <v>9.39325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ROUND(9.715,5)</f>
        <v>9.715</v>
      </c>
      <c r="D202" s="26">
        <f>F202</f>
        <v>9.71948</v>
      </c>
      <c r="E202" s="26">
        <f>F202</f>
        <v>9.71948</v>
      </c>
      <c r="F202" s="26">
        <f>ROUND(9.71948,5)</f>
        <v>9.71948</v>
      </c>
      <c r="G202" s="24"/>
      <c r="H202" s="36"/>
    </row>
    <row r="203" spans="1:8" ht="12.75" customHeight="1">
      <c r="A203" s="22">
        <v>43041</v>
      </c>
      <c r="B203" s="22"/>
      <c r="C203" s="26">
        <f>ROUND(9.715,5)</f>
        <v>9.715</v>
      </c>
      <c r="D203" s="26">
        <f>F203</f>
        <v>9.77717</v>
      </c>
      <c r="E203" s="26">
        <f>F203</f>
        <v>9.77717</v>
      </c>
      <c r="F203" s="26">
        <f>ROUND(9.77717,5)</f>
        <v>9.77717</v>
      </c>
      <c r="G203" s="24"/>
      <c r="H203" s="36"/>
    </row>
    <row r="204" spans="1:8" ht="12.75" customHeight="1">
      <c r="A204" s="22">
        <v>43132</v>
      </c>
      <c r="B204" s="22"/>
      <c r="C204" s="26">
        <f>ROUND(9.715,5)</f>
        <v>9.715</v>
      </c>
      <c r="D204" s="26">
        <f>F204</f>
        <v>9.83683</v>
      </c>
      <c r="E204" s="26">
        <f>F204</f>
        <v>9.83683</v>
      </c>
      <c r="F204" s="26">
        <f>ROUND(9.83683,5)</f>
        <v>9.83683</v>
      </c>
      <c r="G204" s="24"/>
      <c r="H204" s="36"/>
    </row>
    <row r="205" spans="1:8" ht="12.75" customHeight="1">
      <c r="A205" s="22">
        <v>43223</v>
      </c>
      <c r="B205" s="22"/>
      <c r="C205" s="26">
        <f>ROUND(9.715,5)</f>
        <v>9.715</v>
      </c>
      <c r="D205" s="26">
        <f>F205</f>
        <v>9.89215</v>
      </c>
      <c r="E205" s="26">
        <f>F205</f>
        <v>9.89215</v>
      </c>
      <c r="F205" s="26">
        <f>ROUND(9.89215,5)</f>
        <v>9.89215</v>
      </c>
      <c r="G205" s="24"/>
      <c r="H205" s="36"/>
    </row>
    <row r="206" spans="1:8" ht="12.75" customHeight="1">
      <c r="A206" s="22">
        <v>43314</v>
      </c>
      <c r="B206" s="22"/>
      <c r="C206" s="26">
        <f>ROUND(9.715,5)</f>
        <v>9.715</v>
      </c>
      <c r="D206" s="26">
        <f>F206</f>
        <v>9.9443</v>
      </c>
      <c r="E206" s="26">
        <f>F206</f>
        <v>9.9443</v>
      </c>
      <c r="F206" s="26">
        <f>ROUND(9.9443,5)</f>
        <v>9.9443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ROUND(9.785,5)</f>
        <v>9.785</v>
      </c>
      <c r="D208" s="26">
        <f>F208</f>
        <v>9.78966</v>
      </c>
      <c r="E208" s="26">
        <f>F208</f>
        <v>9.78966</v>
      </c>
      <c r="F208" s="26">
        <f>ROUND(9.78966,5)</f>
        <v>9.78966</v>
      </c>
      <c r="G208" s="24"/>
      <c r="H208" s="36"/>
    </row>
    <row r="209" spans="1:8" ht="12.75" customHeight="1">
      <c r="A209" s="22">
        <v>43041</v>
      </c>
      <c r="B209" s="22"/>
      <c r="C209" s="26">
        <f>ROUND(9.785,5)</f>
        <v>9.785</v>
      </c>
      <c r="D209" s="26">
        <f>F209</f>
        <v>9.84957</v>
      </c>
      <c r="E209" s="26">
        <f>F209</f>
        <v>9.84957</v>
      </c>
      <c r="F209" s="26">
        <f>ROUND(9.84957,5)</f>
        <v>9.84957</v>
      </c>
      <c r="G209" s="24"/>
      <c r="H209" s="36"/>
    </row>
    <row r="210" spans="1:8" ht="12.75" customHeight="1">
      <c r="A210" s="22">
        <v>43132</v>
      </c>
      <c r="B210" s="22"/>
      <c r="C210" s="26">
        <f>ROUND(9.785,5)</f>
        <v>9.785</v>
      </c>
      <c r="D210" s="26">
        <f>F210</f>
        <v>9.91161</v>
      </c>
      <c r="E210" s="26">
        <f>F210</f>
        <v>9.91161</v>
      </c>
      <c r="F210" s="26">
        <f>ROUND(9.91161,5)</f>
        <v>9.91161</v>
      </c>
      <c r="G210" s="24"/>
      <c r="H210" s="36"/>
    </row>
    <row r="211" spans="1:8" ht="12.75" customHeight="1">
      <c r="A211" s="22">
        <v>43223</v>
      </c>
      <c r="B211" s="22"/>
      <c r="C211" s="26">
        <f>ROUND(9.785,5)</f>
        <v>9.785</v>
      </c>
      <c r="D211" s="26">
        <f>F211</f>
        <v>9.96925</v>
      </c>
      <c r="E211" s="26">
        <f>F211</f>
        <v>9.96925</v>
      </c>
      <c r="F211" s="26">
        <f>ROUND(9.96925,5)</f>
        <v>9.96925</v>
      </c>
      <c r="G211" s="24"/>
      <c r="H211" s="36"/>
    </row>
    <row r="212" spans="1:8" ht="12.75" customHeight="1">
      <c r="A212" s="22">
        <v>43314</v>
      </c>
      <c r="B212" s="22"/>
      <c r="C212" s="26">
        <f>ROUND(9.785,5)</f>
        <v>9.785</v>
      </c>
      <c r="D212" s="26">
        <f>F212</f>
        <v>10.02381</v>
      </c>
      <c r="E212" s="26">
        <f>F212</f>
        <v>10.02381</v>
      </c>
      <c r="F212" s="26">
        <f>ROUND(10.02381,5)</f>
        <v>10.02381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42943</v>
      </c>
      <c r="B214" s="22"/>
      <c r="C214" s="25">
        <f>ROUND(15.15414425,4)</f>
        <v>15.1541</v>
      </c>
      <c r="D214" s="25">
        <f>F214</f>
        <v>15.1569</v>
      </c>
      <c r="E214" s="25">
        <f>F214</f>
        <v>15.1569</v>
      </c>
      <c r="F214" s="25">
        <f>ROUND(15.1569,4)</f>
        <v>15.1569</v>
      </c>
      <c r="G214" s="24"/>
      <c r="H214" s="36"/>
    </row>
    <row r="215" spans="1:8" ht="12.75" customHeight="1">
      <c r="A215" s="22">
        <v>42947</v>
      </c>
      <c r="B215" s="22"/>
      <c r="C215" s="25">
        <f>ROUND(15.15414425,4)</f>
        <v>15.1541</v>
      </c>
      <c r="D215" s="25">
        <f>F215</f>
        <v>15.1639</v>
      </c>
      <c r="E215" s="25">
        <f>F215</f>
        <v>15.1639</v>
      </c>
      <c r="F215" s="25">
        <f>ROUND(15.1639,4)</f>
        <v>15.1639</v>
      </c>
      <c r="G215" s="24"/>
      <c r="H215" s="36"/>
    </row>
    <row r="216" spans="1:8" ht="12.75" customHeight="1">
      <c r="A216" s="22">
        <v>42976</v>
      </c>
      <c r="B216" s="22"/>
      <c r="C216" s="25">
        <f>ROUND(15.15414425,4)</f>
        <v>15.1541</v>
      </c>
      <c r="D216" s="25">
        <f>F216</f>
        <v>15.2493</v>
      </c>
      <c r="E216" s="25">
        <f>F216</f>
        <v>15.2493</v>
      </c>
      <c r="F216" s="25">
        <f>ROUND(15.2493,4)</f>
        <v>15.2493</v>
      </c>
      <c r="G216" s="24"/>
      <c r="H216" s="36"/>
    </row>
    <row r="217" spans="1:8" ht="12.75" customHeight="1">
      <c r="A217" s="22">
        <v>43005</v>
      </c>
      <c r="B217" s="22"/>
      <c r="C217" s="25">
        <f>ROUND(15.15414425,4)</f>
        <v>15.1541</v>
      </c>
      <c r="D217" s="25">
        <f>F217</f>
        <v>15.3442</v>
      </c>
      <c r="E217" s="25">
        <f>F217</f>
        <v>15.3442</v>
      </c>
      <c r="F217" s="25">
        <f>ROUND(15.3442,4)</f>
        <v>15.3442</v>
      </c>
      <c r="G217" s="24"/>
      <c r="H217" s="36"/>
    </row>
    <row r="218" spans="1:8" ht="12.75" customHeight="1">
      <c r="A218" s="22">
        <v>43035</v>
      </c>
      <c r="B218" s="22"/>
      <c r="C218" s="25">
        <f>ROUND(15.15414425,4)</f>
        <v>15.1541</v>
      </c>
      <c r="D218" s="25">
        <f>F218</f>
        <v>15.4431</v>
      </c>
      <c r="E218" s="25">
        <f>F218</f>
        <v>15.4431</v>
      </c>
      <c r="F218" s="25">
        <f>ROUND(15.4431,4)</f>
        <v>15.4431</v>
      </c>
      <c r="G218" s="24"/>
      <c r="H218" s="36"/>
    </row>
    <row r="219" spans="1:8" ht="12.75" customHeight="1">
      <c r="A219" s="22">
        <v>43067</v>
      </c>
      <c r="B219" s="22"/>
      <c r="C219" s="25">
        <f>ROUND(15.15414425,4)</f>
        <v>15.1541</v>
      </c>
      <c r="D219" s="25">
        <f>F219</f>
        <v>15.546</v>
      </c>
      <c r="E219" s="25">
        <f>F219</f>
        <v>15.546</v>
      </c>
      <c r="F219" s="25">
        <f>ROUND(15.546,4)</f>
        <v>15.546</v>
      </c>
      <c r="G219" s="24"/>
      <c r="H219" s="36"/>
    </row>
    <row r="220" spans="1:8" ht="12.75" customHeight="1">
      <c r="A220" s="22">
        <v>43096</v>
      </c>
      <c r="B220" s="22"/>
      <c r="C220" s="25">
        <f>ROUND(15.15414425,4)</f>
        <v>15.1541</v>
      </c>
      <c r="D220" s="25">
        <f>F220</f>
        <v>15.6398</v>
      </c>
      <c r="E220" s="25">
        <f>F220</f>
        <v>15.6398</v>
      </c>
      <c r="F220" s="25">
        <f>ROUND(15.6398,4)</f>
        <v>15.6398</v>
      </c>
      <c r="G220" s="24"/>
      <c r="H220" s="36"/>
    </row>
    <row r="221" spans="1:8" ht="12.75" customHeight="1">
      <c r="A221" s="22" t="s">
        <v>60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42947</v>
      </c>
      <c r="B222" s="22"/>
      <c r="C222" s="25">
        <f>ROUND(16.98762625,4)</f>
        <v>16.9876</v>
      </c>
      <c r="D222" s="25">
        <f>F222</f>
        <v>16.9977</v>
      </c>
      <c r="E222" s="25">
        <f>F222</f>
        <v>16.9977</v>
      </c>
      <c r="F222" s="25">
        <f>ROUND(16.9977,4)</f>
        <v>16.9977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42943</v>
      </c>
      <c r="B224" s="22"/>
      <c r="C224" s="25">
        <f>ROUND(12.985,4)</f>
        <v>12.985</v>
      </c>
      <c r="D224" s="25">
        <f>F224</f>
        <v>12.9535</v>
      </c>
      <c r="E224" s="25">
        <f>F224</f>
        <v>12.9535</v>
      </c>
      <c r="F224" s="25">
        <f>ROUND(12.9535,4)</f>
        <v>12.9535</v>
      </c>
      <c r="G224" s="24"/>
      <c r="H224" s="36"/>
    </row>
    <row r="225" spans="1:8" ht="12.75" customHeight="1">
      <c r="A225" s="22">
        <v>42947</v>
      </c>
      <c r="B225" s="22"/>
      <c r="C225" s="25">
        <f>ROUND(12.985,4)</f>
        <v>12.985</v>
      </c>
      <c r="D225" s="25">
        <f>F225</f>
        <v>12.9915</v>
      </c>
      <c r="E225" s="25">
        <f>F225</f>
        <v>12.9915</v>
      </c>
      <c r="F225" s="25">
        <f>ROUND(12.9915,4)</f>
        <v>12.9915</v>
      </c>
      <c r="G225" s="24"/>
      <c r="H225" s="36"/>
    </row>
    <row r="226" spans="1:8" ht="12.75" customHeight="1">
      <c r="A226" s="22">
        <v>42951</v>
      </c>
      <c r="B226" s="22"/>
      <c r="C226" s="25">
        <f>ROUND(12.985,4)</f>
        <v>12.985</v>
      </c>
      <c r="D226" s="25">
        <f>F226</f>
        <v>12.9936</v>
      </c>
      <c r="E226" s="25">
        <f>F226</f>
        <v>12.9936</v>
      </c>
      <c r="F226" s="25">
        <f>ROUND(12.9936,4)</f>
        <v>12.9936</v>
      </c>
      <c r="G226" s="24"/>
      <c r="H226" s="36"/>
    </row>
    <row r="227" spans="1:8" ht="12.75" customHeight="1">
      <c r="A227" s="22">
        <v>42958</v>
      </c>
      <c r="B227" s="22"/>
      <c r="C227" s="25">
        <f>ROUND(12.985,4)</f>
        <v>12.985</v>
      </c>
      <c r="D227" s="25">
        <f>F227</f>
        <v>13.0085</v>
      </c>
      <c r="E227" s="25">
        <f>F227</f>
        <v>13.0085</v>
      </c>
      <c r="F227" s="25">
        <f>ROUND(13.0085,4)</f>
        <v>13.0085</v>
      </c>
      <c r="G227" s="24"/>
      <c r="H227" s="36"/>
    </row>
    <row r="228" spans="1:8" ht="12.75" customHeight="1">
      <c r="A228" s="22">
        <v>42963</v>
      </c>
      <c r="B228" s="22"/>
      <c r="C228" s="25">
        <f>ROUND(12.985,4)</f>
        <v>12.985</v>
      </c>
      <c r="D228" s="25">
        <f>F228</f>
        <v>13.0192</v>
      </c>
      <c r="E228" s="25">
        <f>F228</f>
        <v>13.0192</v>
      </c>
      <c r="F228" s="25">
        <f>ROUND(13.0192,4)</f>
        <v>13.0192</v>
      </c>
      <c r="G228" s="24"/>
      <c r="H228" s="36"/>
    </row>
    <row r="229" spans="1:8" ht="12.75" customHeight="1">
      <c r="A229" s="22">
        <v>42964</v>
      </c>
      <c r="B229" s="22"/>
      <c r="C229" s="25">
        <f>ROUND(12.985,4)</f>
        <v>12.985</v>
      </c>
      <c r="D229" s="25">
        <f>F229</f>
        <v>13.0213</v>
      </c>
      <c r="E229" s="25">
        <f>F229</f>
        <v>13.0213</v>
      </c>
      <c r="F229" s="25">
        <f>ROUND(13.0213,4)</f>
        <v>13.0213</v>
      </c>
      <c r="G229" s="24"/>
      <c r="H229" s="36"/>
    </row>
    <row r="230" spans="1:8" ht="12.75" customHeight="1">
      <c r="A230" s="22">
        <v>42976</v>
      </c>
      <c r="B230" s="22"/>
      <c r="C230" s="25">
        <f>ROUND(12.985,4)</f>
        <v>12.985</v>
      </c>
      <c r="D230" s="25">
        <f>F230</f>
        <v>13.0469</v>
      </c>
      <c r="E230" s="25">
        <f>F230</f>
        <v>13.0469</v>
      </c>
      <c r="F230" s="25">
        <f>ROUND(13.0469,4)</f>
        <v>13.0469</v>
      </c>
      <c r="G230" s="24"/>
      <c r="H230" s="36"/>
    </row>
    <row r="231" spans="1:8" ht="12.75" customHeight="1">
      <c r="A231" s="22">
        <v>42977</v>
      </c>
      <c r="B231" s="22"/>
      <c r="C231" s="25">
        <f>ROUND(12.985,4)</f>
        <v>12.985</v>
      </c>
      <c r="D231" s="25">
        <f>F231</f>
        <v>13.049</v>
      </c>
      <c r="E231" s="25">
        <f>F231</f>
        <v>13.049</v>
      </c>
      <c r="F231" s="25">
        <f>ROUND(13.049,4)</f>
        <v>13.049</v>
      </c>
      <c r="G231" s="24"/>
      <c r="H231" s="36"/>
    </row>
    <row r="232" spans="1:8" ht="12.75" customHeight="1">
      <c r="A232" s="22">
        <v>42978</v>
      </c>
      <c r="B232" s="22"/>
      <c r="C232" s="25">
        <f>ROUND(12.985,4)</f>
        <v>12.985</v>
      </c>
      <c r="D232" s="25">
        <f>F232</f>
        <v>13.0511</v>
      </c>
      <c r="E232" s="25">
        <f>F232</f>
        <v>13.0511</v>
      </c>
      <c r="F232" s="25">
        <f>ROUND(13.0511,4)</f>
        <v>13.0511</v>
      </c>
      <c r="G232" s="24"/>
      <c r="H232" s="36"/>
    </row>
    <row r="233" spans="1:8" ht="12.75" customHeight="1">
      <c r="A233" s="22">
        <v>43005</v>
      </c>
      <c r="B233" s="22"/>
      <c r="C233" s="25">
        <f>ROUND(12.985,4)</f>
        <v>12.985</v>
      </c>
      <c r="D233" s="25">
        <f>F233</f>
        <v>13.1082</v>
      </c>
      <c r="E233" s="25">
        <f>F233</f>
        <v>13.1082</v>
      </c>
      <c r="F233" s="25">
        <f>ROUND(13.1082,4)</f>
        <v>13.1082</v>
      </c>
      <c r="G233" s="24"/>
      <c r="H233" s="36"/>
    </row>
    <row r="234" spans="1:8" ht="12.75" customHeight="1">
      <c r="A234" s="22">
        <v>43006</v>
      </c>
      <c r="B234" s="22"/>
      <c r="C234" s="25">
        <f>ROUND(12.985,4)</f>
        <v>12.985</v>
      </c>
      <c r="D234" s="25">
        <f>F234</f>
        <v>13.1103</v>
      </c>
      <c r="E234" s="25">
        <f>F234</f>
        <v>13.1103</v>
      </c>
      <c r="F234" s="25">
        <f>ROUND(13.1103,4)</f>
        <v>13.1103</v>
      </c>
      <c r="G234" s="24"/>
      <c r="H234" s="36"/>
    </row>
    <row r="235" spans="1:8" ht="12.75" customHeight="1">
      <c r="A235" s="22">
        <v>43007</v>
      </c>
      <c r="B235" s="22"/>
      <c r="C235" s="25">
        <f>ROUND(12.985,4)</f>
        <v>12.985</v>
      </c>
      <c r="D235" s="25">
        <f>F235</f>
        <v>13.1124</v>
      </c>
      <c r="E235" s="25">
        <f>F235</f>
        <v>13.1124</v>
      </c>
      <c r="F235" s="25">
        <f>ROUND(13.1124,4)</f>
        <v>13.1124</v>
      </c>
      <c r="G235" s="24"/>
      <c r="H235" s="36"/>
    </row>
    <row r="236" spans="1:8" ht="12.75" customHeight="1">
      <c r="A236" s="22">
        <v>43031</v>
      </c>
      <c r="B236" s="22"/>
      <c r="C236" s="25">
        <f>ROUND(12.985,4)</f>
        <v>12.985</v>
      </c>
      <c r="D236" s="25">
        <f>F236</f>
        <v>13.1621</v>
      </c>
      <c r="E236" s="25">
        <f>F236</f>
        <v>13.1621</v>
      </c>
      <c r="F236" s="25">
        <f>ROUND(13.1621,4)</f>
        <v>13.1621</v>
      </c>
      <c r="G236" s="24"/>
      <c r="H236" s="36"/>
    </row>
    <row r="237" spans="1:8" ht="12.75" customHeight="1">
      <c r="A237" s="22">
        <v>43035</v>
      </c>
      <c r="B237" s="22"/>
      <c r="C237" s="25">
        <f>ROUND(12.985,4)</f>
        <v>12.985</v>
      </c>
      <c r="D237" s="25">
        <f>F237</f>
        <v>13.1704</v>
      </c>
      <c r="E237" s="25">
        <f>F237</f>
        <v>13.1704</v>
      </c>
      <c r="F237" s="25">
        <f>ROUND(13.1704,4)</f>
        <v>13.1704</v>
      </c>
      <c r="G237" s="24"/>
      <c r="H237" s="36"/>
    </row>
    <row r="238" spans="1:8" ht="12.75" customHeight="1">
      <c r="A238" s="22">
        <v>43052</v>
      </c>
      <c r="B238" s="22"/>
      <c r="C238" s="25">
        <f>ROUND(12.985,4)</f>
        <v>12.985</v>
      </c>
      <c r="D238" s="25">
        <f>F238</f>
        <v>13.2052</v>
      </c>
      <c r="E238" s="25">
        <f>F238</f>
        <v>13.2052</v>
      </c>
      <c r="F238" s="25">
        <f>ROUND(13.2052,4)</f>
        <v>13.2052</v>
      </c>
      <c r="G238" s="24"/>
      <c r="H238" s="36"/>
    </row>
    <row r="239" spans="1:8" ht="12.75" customHeight="1">
      <c r="A239" s="22">
        <v>43067</v>
      </c>
      <c r="B239" s="22"/>
      <c r="C239" s="25">
        <f>ROUND(12.985,4)</f>
        <v>12.985</v>
      </c>
      <c r="D239" s="25">
        <f>F239</f>
        <v>13.2358</v>
      </c>
      <c r="E239" s="25">
        <f>F239</f>
        <v>13.2358</v>
      </c>
      <c r="F239" s="25">
        <f>ROUND(13.2358,4)</f>
        <v>13.2358</v>
      </c>
      <c r="G239" s="24"/>
      <c r="H239" s="36"/>
    </row>
    <row r="240" spans="1:8" ht="12.75" customHeight="1">
      <c r="A240" s="22">
        <v>43084</v>
      </c>
      <c r="B240" s="22"/>
      <c r="C240" s="25">
        <f>ROUND(12.985,4)</f>
        <v>12.985</v>
      </c>
      <c r="D240" s="25">
        <f>F240</f>
        <v>13.2704</v>
      </c>
      <c r="E240" s="25">
        <f>F240</f>
        <v>13.2704</v>
      </c>
      <c r="F240" s="25">
        <f>ROUND(13.2704,4)</f>
        <v>13.2704</v>
      </c>
      <c r="G240" s="24"/>
      <c r="H240" s="36"/>
    </row>
    <row r="241" spans="1:8" ht="12.75" customHeight="1">
      <c r="A241" s="22">
        <v>43091</v>
      </c>
      <c r="B241" s="22"/>
      <c r="C241" s="25">
        <f>ROUND(12.985,4)</f>
        <v>12.985</v>
      </c>
      <c r="D241" s="25">
        <f>F241</f>
        <v>13.2847</v>
      </c>
      <c r="E241" s="25">
        <f>F241</f>
        <v>13.2847</v>
      </c>
      <c r="F241" s="25">
        <f>ROUND(13.2847,4)</f>
        <v>13.2847</v>
      </c>
      <c r="G241" s="24"/>
      <c r="H241" s="36"/>
    </row>
    <row r="242" spans="1:8" ht="12.75" customHeight="1">
      <c r="A242" s="22">
        <v>43096</v>
      </c>
      <c r="B242" s="22"/>
      <c r="C242" s="25">
        <f>ROUND(12.985,4)</f>
        <v>12.985</v>
      </c>
      <c r="D242" s="25">
        <f>F242</f>
        <v>13.2949</v>
      </c>
      <c r="E242" s="25">
        <f>F242</f>
        <v>13.2949</v>
      </c>
      <c r="F242" s="25">
        <f>ROUND(13.2949,4)</f>
        <v>13.2949</v>
      </c>
      <c r="G242" s="24"/>
      <c r="H242" s="36"/>
    </row>
    <row r="243" spans="1:8" ht="12.75" customHeight="1">
      <c r="A243" s="22">
        <v>43102</v>
      </c>
      <c r="B243" s="22"/>
      <c r="C243" s="25">
        <f>ROUND(12.985,4)</f>
        <v>12.985</v>
      </c>
      <c r="D243" s="25">
        <f>F243</f>
        <v>13.3071</v>
      </c>
      <c r="E243" s="25">
        <f>F243</f>
        <v>13.3071</v>
      </c>
      <c r="F243" s="25">
        <f>ROUND(13.3071,4)</f>
        <v>13.3071</v>
      </c>
      <c r="G243" s="24"/>
      <c r="H243" s="36"/>
    </row>
    <row r="244" spans="1:8" ht="12.75" customHeight="1">
      <c r="A244" s="22">
        <v>43109</v>
      </c>
      <c r="B244" s="22"/>
      <c r="C244" s="25">
        <f>ROUND(12.985,4)</f>
        <v>12.985</v>
      </c>
      <c r="D244" s="25">
        <f>F244</f>
        <v>13.3214</v>
      </c>
      <c r="E244" s="25">
        <f>F244</f>
        <v>13.3214</v>
      </c>
      <c r="F244" s="25">
        <f>ROUND(13.3214,4)</f>
        <v>13.3214</v>
      </c>
      <c r="G244" s="24"/>
      <c r="H244" s="36"/>
    </row>
    <row r="245" spans="1:8" ht="12.75" customHeight="1">
      <c r="A245" s="22">
        <v>43131</v>
      </c>
      <c r="B245" s="22"/>
      <c r="C245" s="25">
        <f>ROUND(12.985,4)</f>
        <v>12.985</v>
      </c>
      <c r="D245" s="25">
        <f>F245</f>
        <v>13.3662</v>
      </c>
      <c r="E245" s="25">
        <f>F245</f>
        <v>13.3662</v>
      </c>
      <c r="F245" s="25">
        <f>ROUND(13.3662,4)</f>
        <v>13.3662</v>
      </c>
      <c r="G245" s="24"/>
      <c r="H245" s="36"/>
    </row>
    <row r="246" spans="1:8" ht="12.75" customHeight="1">
      <c r="A246" s="22">
        <v>43132</v>
      </c>
      <c r="B246" s="22"/>
      <c r="C246" s="25">
        <f>ROUND(12.985,4)</f>
        <v>12.985</v>
      </c>
      <c r="D246" s="25">
        <f>F246</f>
        <v>13.3682</v>
      </c>
      <c r="E246" s="25">
        <f>F246</f>
        <v>13.3682</v>
      </c>
      <c r="F246" s="25">
        <f>ROUND(13.3682,4)</f>
        <v>13.3682</v>
      </c>
      <c r="G246" s="24"/>
      <c r="H246" s="36"/>
    </row>
    <row r="247" spans="1:8" ht="12.75" customHeight="1">
      <c r="A247" s="22">
        <v>43144</v>
      </c>
      <c r="B247" s="22"/>
      <c r="C247" s="25">
        <f>ROUND(12.985,4)</f>
        <v>12.985</v>
      </c>
      <c r="D247" s="25">
        <f>F247</f>
        <v>13.3917</v>
      </c>
      <c r="E247" s="25">
        <f>F247</f>
        <v>13.3917</v>
      </c>
      <c r="F247" s="25">
        <f>ROUND(13.3917,4)</f>
        <v>13.3917</v>
      </c>
      <c r="G247" s="24"/>
      <c r="H247" s="36"/>
    </row>
    <row r="248" spans="1:8" ht="12.75" customHeight="1">
      <c r="A248" s="22">
        <v>43146</v>
      </c>
      <c r="B248" s="22"/>
      <c r="C248" s="25">
        <f>ROUND(12.985,4)</f>
        <v>12.985</v>
      </c>
      <c r="D248" s="25">
        <f>F248</f>
        <v>13.3957</v>
      </c>
      <c r="E248" s="25">
        <f>F248</f>
        <v>13.3957</v>
      </c>
      <c r="F248" s="25">
        <f>ROUND(13.3957,4)</f>
        <v>13.3957</v>
      </c>
      <c r="G248" s="24"/>
      <c r="H248" s="36"/>
    </row>
    <row r="249" spans="1:8" ht="12.75" customHeight="1">
      <c r="A249" s="22">
        <v>43215</v>
      </c>
      <c r="B249" s="22"/>
      <c r="C249" s="25">
        <f>ROUND(12.985,4)</f>
        <v>12.985</v>
      </c>
      <c r="D249" s="25">
        <f>F249</f>
        <v>13.5312</v>
      </c>
      <c r="E249" s="25">
        <f>F249</f>
        <v>13.5312</v>
      </c>
      <c r="F249" s="25">
        <f>ROUND(13.5312,4)</f>
        <v>13.5312</v>
      </c>
      <c r="G249" s="24"/>
      <c r="H249" s="36"/>
    </row>
    <row r="250" spans="1:8" ht="12.75" customHeight="1">
      <c r="A250" s="22">
        <v>43231</v>
      </c>
      <c r="B250" s="22"/>
      <c r="C250" s="25">
        <f>ROUND(12.985,4)</f>
        <v>12.985</v>
      </c>
      <c r="D250" s="25">
        <f>F250</f>
        <v>13.5622</v>
      </c>
      <c r="E250" s="25">
        <f>F250</f>
        <v>13.5622</v>
      </c>
      <c r="F250" s="25">
        <f>ROUND(13.5622,4)</f>
        <v>13.5622</v>
      </c>
      <c r="G250" s="24"/>
      <c r="H250" s="36"/>
    </row>
    <row r="251" spans="1:8" ht="12.75" customHeight="1">
      <c r="A251" s="22">
        <v>43235</v>
      </c>
      <c r="B251" s="22"/>
      <c r="C251" s="25">
        <f>ROUND(12.985,4)</f>
        <v>12.985</v>
      </c>
      <c r="D251" s="25">
        <f>F251</f>
        <v>13.5698</v>
      </c>
      <c r="E251" s="25">
        <f>F251</f>
        <v>13.5698</v>
      </c>
      <c r="F251" s="25">
        <f>ROUND(13.5698,4)</f>
        <v>13.5698</v>
      </c>
      <c r="G251" s="24"/>
      <c r="H251" s="36"/>
    </row>
    <row r="252" spans="1:8" ht="12.75" customHeight="1">
      <c r="A252" s="22">
        <v>43325</v>
      </c>
      <c r="B252" s="22"/>
      <c r="C252" s="25">
        <f>ROUND(12.985,4)</f>
        <v>12.985</v>
      </c>
      <c r="D252" s="25">
        <f>F252</f>
        <v>13.7442</v>
      </c>
      <c r="E252" s="25">
        <f>F252</f>
        <v>13.7442</v>
      </c>
      <c r="F252" s="25">
        <f>ROUND(13.7442,4)</f>
        <v>13.7442</v>
      </c>
      <c r="G252" s="24"/>
      <c r="H252" s="36"/>
    </row>
    <row r="253" spans="1:8" ht="12.75" customHeight="1">
      <c r="A253" s="22">
        <v>43417</v>
      </c>
      <c r="B253" s="22"/>
      <c r="C253" s="25">
        <f>ROUND(12.985,4)</f>
        <v>12.985</v>
      </c>
      <c r="D253" s="25">
        <f>F253</f>
        <v>13.9319</v>
      </c>
      <c r="E253" s="25">
        <f>F253</f>
        <v>13.9319</v>
      </c>
      <c r="F253" s="25">
        <f>ROUND(13.9319,4)</f>
        <v>13.9319</v>
      </c>
      <c r="G253" s="24"/>
      <c r="H253" s="36"/>
    </row>
    <row r="254" spans="1:8" ht="12.75" customHeight="1">
      <c r="A254" s="22">
        <v>43509</v>
      </c>
      <c r="B254" s="22"/>
      <c r="C254" s="25">
        <f>ROUND(12.985,4)</f>
        <v>12.985</v>
      </c>
      <c r="D254" s="25">
        <f>F254</f>
        <v>14.1197</v>
      </c>
      <c r="E254" s="25">
        <f>F254</f>
        <v>14.1197</v>
      </c>
      <c r="F254" s="25">
        <f>ROUND(14.1197,4)</f>
        <v>14.1197</v>
      </c>
      <c r="G254" s="24"/>
      <c r="H254" s="36"/>
    </row>
    <row r="255" spans="1:8" ht="12.75" customHeight="1">
      <c r="A255" s="22">
        <v>44040</v>
      </c>
      <c r="B255" s="22"/>
      <c r="C255" s="25">
        <f>ROUND(12.985,4)</f>
        <v>12.985</v>
      </c>
      <c r="D255" s="25">
        <f>F255</f>
        <v>15.3233</v>
      </c>
      <c r="E255" s="25">
        <f>F255</f>
        <v>15.3233</v>
      </c>
      <c r="F255" s="25">
        <f>ROUND(15.3233,4)</f>
        <v>15.3233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42996</v>
      </c>
      <c r="B257" s="22"/>
      <c r="C257" s="25">
        <f>ROUND(1.16705,4)</f>
        <v>1.1671</v>
      </c>
      <c r="D257" s="25">
        <f>F257</f>
        <v>1.17</v>
      </c>
      <c r="E257" s="25">
        <f>F257</f>
        <v>1.17</v>
      </c>
      <c r="F257" s="25">
        <f>ROUND(1.17,4)</f>
        <v>1.17</v>
      </c>
      <c r="G257" s="24"/>
      <c r="H257" s="36"/>
    </row>
    <row r="258" spans="1:8" ht="12.75" customHeight="1">
      <c r="A258" s="22">
        <v>43087</v>
      </c>
      <c r="B258" s="22"/>
      <c r="C258" s="25">
        <f>ROUND(1.16705,4)</f>
        <v>1.1671</v>
      </c>
      <c r="D258" s="25">
        <f>F258</f>
        <v>1.1758</v>
      </c>
      <c r="E258" s="25">
        <f>F258</f>
        <v>1.1758</v>
      </c>
      <c r="F258" s="25">
        <f>ROUND(1.1758,4)</f>
        <v>1.1758</v>
      </c>
      <c r="G258" s="24"/>
      <c r="H258" s="36"/>
    </row>
    <row r="259" spans="1:8" ht="12.75" customHeight="1">
      <c r="A259" s="22">
        <v>43178</v>
      </c>
      <c r="B259" s="22"/>
      <c r="C259" s="25">
        <f>ROUND(1.16705,4)</f>
        <v>1.1671</v>
      </c>
      <c r="D259" s="25">
        <f>F259</f>
        <v>1.1818</v>
      </c>
      <c r="E259" s="25">
        <f>F259</f>
        <v>1.1818</v>
      </c>
      <c r="F259" s="25">
        <f>ROUND(1.1818,4)</f>
        <v>1.1818</v>
      </c>
      <c r="G259" s="24"/>
      <c r="H259" s="36"/>
    </row>
    <row r="260" spans="1:8" ht="12.75" customHeight="1">
      <c r="A260" s="22">
        <v>43269</v>
      </c>
      <c r="B260" s="22"/>
      <c r="C260" s="25">
        <f>ROUND(1.16705,4)</f>
        <v>1.1671</v>
      </c>
      <c r="D260" s="25">
        <f>F260</f>
        <v>1.1883</v>
      </c>
      <c r="E260" s="25">
        <f>F260</f>
        <v>1.1883</v>
      </c>
      <c r="F260" s="25">
        <f>ROUND(1.1883,4)</f>
        <v>1.1883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42996</v>
      </c>
      <c r="B262" s="22"/>
      <c r="C262" s="25">
        <f>ROUND(1.30825,4)</f>
        <v>1.3083</v>
      </c>
      <c r="D262" s="25">
        <f>F262</f>
        <v>1.3103</v>
      </c>
      <c r="E262" s="25">
        <f>F262</f>
        <v>1.3103</v>
      </c>
      <c r="F262" s="25">
        <f>ROUND(1.3103,4)</f>
        <v>1.3103</v>
      </c>
      <c r="G262" s="24"/>
      <c r="H262" s="36"/>
    </row>
    <row r="263" spans="1:8" ht="12.75" customHeight="1">
      <c r="A263" s="22">
        <v>43087</v>
      </c>
      <c r="B263" s="22"/>
      <c r="C263" s="25">
        <f>ROUND(1.30825,4)</f>
        <v>1.3083</v>
      </c>
      <c r="D263" s="25">
        <f>F263</f>
        <v>1.3141</v>
      </c>
      <c r="E263" s="25">
        <f>F263</f>
        <v>1.3141</v>
      </c>
      <c r="F263" s="25">
        <f>ROUND(1.3141,4)</f>
        <v>1.3141</v>
      </c>
      <c r="G263" s="24"/>
      <c r="H263" s="36"/>
    </row>
    <row r="264" spans="1:8" ht="12.75" customHeight="1">
      <c r="A264" s="22">
        <v>43178</v>
      </c>
      <c r="B264" s="22"/>
      <c r="C264" s="25">
        <f>ROUND(1.30825,4)</f>
        <v>1.3083</v>
      </c>
      <c r="D264" s="25">
        <f>F264</f>
        <v>1.318</v>
      </c>
      <c r="E264" s="25">
        <f>F264</f>
        <v>1.318</v>
      </c>
      <c r="F264" s="25">
        <f>ROUND(1.318,4)</f>
        <v>1.318</v>
      </c>
      <c r="G264" s="24"/>
      <c r="H264" s="36"/>
    </row>
    <row r="265" spans="1:8" ht="12.75" customHeight="1">
      <c r="A265" s="22">
        <v>43269</v>
      </c>
      <c r="B265" s="22"/>
      <c r="C265" s="25">
        <f>ROUND(1.30825,4)</f>
        <v>1.3083</v>
      </c>
      <c r="D265" s="25">
        <f>F265</f>
        <v>1.322</v>
      </c>
      <c r="E265" s="25">
        <f>F265</f>
        <v>1.322</v>
      </c>
      <c r="F265" s="25">
        <f>ROUND(1.322,4)</f>
        <v>1.322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42996</v>
      </c>
      <c r="B267" s="22"/>
      <c r="C267" s="25">
        <f>ROUND(10.36008225,4)</f>
        <v>10.3601</v>
      </c>
      <c r="D267" s="25">
        <f>F267</f>
        <v>10.4366</v>
      </c>
      <c r="E267" s="25">
        <f>F267</f>
        <v>10.4366</v>
      </c>
      <c r="F267" s="25">
        <f>ROUND(10.4366,4)</f>
        <v>10.4366</v>
      </c>
      <c r="G267" s="24"/>
      <c r="H267" s="36"/>
    </row>
    <row r="268" spans="1:8" ht="12.75" customHeight="1">
      <c r="A268" s="22">
        <v>43087</v>
      </c>
      <c r="B268" s="22"/>
      <c r="C268" s="25">
        <f>ROUND(10.36008225,4)</f>
        <v>10.3601</v>
      </c>
      <c r="D268" s="25">
        <f>F268</f>
        <v>10.5736</v>
      </c>
      <c r="E268" s="25">
        <f>F268</f>
        <v>10.5736</v>
      </c>
      <c r="F268" s="25">
        <f>ROUND(10.5736,4)</f>
        <v>10.5736</v>
      </c>
      <c r="G268" s="24"/>
      <c r="H268" s="36"/>
    </row>
    <row r="269" spans="1:8" ht="12.75" customHeight="1">
      <c r="A269" s="22">
        <v>43178</v>
      </c>
      <c r="B269" s="22"/>
      <c r="C269" s="25">
        <f>ROUND(10.36008225,4)</f>
        <v>10.3601</v>
      </c>
      <c r="D269" s="25">
        <f>F269</f>
        <v>10.7077</v>
      </c>
      <c r="E269" s="25">
        <f>F269</f>
        <v>10.7077</v>
      </c>
      <c r="F269" s="25">
        <f>ROUND(10.7077,4)</f>
        <v>10.7077</v>
      </c>
      <c r="G269" s="24"/>
      <c r="H269" s="36"/>
    </row>
    <row r="270" spans="1:8" ht="12.75" customHeight="1">
      <c r="A270" s="22">
        <v>43269</v>
      </c>
      <c r="B270" s="22"/>
      <c r="C270" s="25">
        <f>ROUND(10.36008225,4)</f>
        <v>10.3601</v>
      </c>
      <c r="D270" s="25">
        <f>F270</f>
        <v>10.8367</v>
      </c>
      <c r="E270" s="25">
        <f>F270</f>
        <v>10.8367</v>
      </c>
      <c r="F270" s="25">
        <f>ROUND(10.8367,4)</f>
        <v>10.8367</v>
      </c>
      <c r="G270" s="24"/>
      <c r="H270" s="36"/>
    </row>
    <row r="271" spans="1:8" ht="12.75" customHeight="1">
      <c r="A271" s="22">
        <v>43360</v>
      </c>
      <c r="B271" s="22"/>
      <c r="C271" s="25">
        <f>ROUND(10.36008225,4)</f>
        <v>10.3601</v>
      </c>
      <c r="D271" s="25">
        <f>F271</f>
        <v>10.9679</v>
      </c>
      <c r="E271" s="25">
        <f>F271</f>
        <v>10.9679</v>
      </c>
      <c r="F271" s="25">
        <f>ROUND(10.9679,4)</f>
        <v>10.9679</v>
      </c>
      <c r="G271" s="24"/>
      <c r="H271" s="36"/>
    </row>
    <row r="272" spans="1:8" ht="12.75" customHeight="1">
      <c r="A272" s="22">
        <v>43448</v>
      </c>
      <c r="B272" s="22"/>
      <c r="C272" s="25">
        <f>ROUND(10.36008225,4)</f>
        <v>10.3601</v>
      </c>
      <c r="D272" s="25">
        <f>F272</f>
        <v>11.0986</v>
      </c>
      <c r="E272" s="25">
        <f>F272</f>
        <v>11.0986</v>
      </c>
      <c r="F272" s="25">
        <f>ROUND(11.0986,4)</f>
        <v>11.0986</v>
      </c>
      <c r="G272" s="24"/>
      <c r="H272" s="36"/>
    </row>
    <row r="273" spans="1:8" ht="12.75" customHeight="1">
      <c r="A273" s="22">
        <v>43542</v>
      </c>
      <c r="B273" s="22"/>
      <c r="C273" s="25">
        <f>ROUND(10.36008225,4)</f>
        <v>10.3601</v>
      </c>
      <c r="D273" s="25">
        <f>F273</f>
        <v>11.2366</v>
      </c>
      <c r="E273" s="25">
        <f>F273</f>
        <v>11.2366</v>
      </c>
      <c r="F273" s="25">
        <f>ROUND(11.2366,4)</f>
        <v>11.2366</v>
      </c>
      <c r="G273" s="24"/>
      <c r="H273" s="36"/>
    </row>
    <row r="274" spans="1:8" ht="12.75" customHeight="1">
      <c r="A274" s="22">
        <v>43630</v>
      </c>
      <c r="B274" s="22"/>
      <c r="C274" s="25">
        <f>ROUND(10.36008225,4)</f>
        <v>10.3601</v>
      </c>
      <c r="D274" s="25">
        <f>F274</f>
        <v>11.3647</v>
      </c>
      <c r="E274" s="25">
        <f>F274</f>
        <v>11.3647</v>
      </c>
      <c r="F274" s="25">
        <f>ROUND(11.3647,4)</f>
        <v>11.3647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42996</v>
      </c>
      <c r="B276" s="22"/>
      <c r="C276" s="25">
        <f>ROUND(3.53525728287503,4)</f>
        <v>3.5353</v>
      </c>
      <c r="D276" s="25">
        <f>F276</f>
        <v>3.8625</v>
      </c>
      <c r="E276" s="25">
        <f>F276</f>
        <v>3.8625</v>
      </c>
      <c r="F276" s="25">
        <f>ROUND(3.8625,4)</f>
        <v>3.8625</v>
      </c>
      <c r="G276" s="24"/>
      <c r="H276" s="36"/>
    </row>
    <row r="277" spans="1:8" ht="12.75" customHeight="1">
      <c r="A277" s="22">
        <v>43087</v>
      </c>
      <c r="B277" s="22"/>
      <c r="C277" s="25">
        <f>ROUND(3.53525728287503,4)</f>
        <v>3.5353</v>
      </c>
      <c r="D277" s="25">
        <f>F277</f>
        <v>3.9114</v>
      </c>
      <c r="E277" s="25">
        <f>F277</f>
        <v>3.9114</v>
      </c>
      <c r="F277" s="25">
        <f>ROUND(3.9114,4)</f>
        <v>3.9114</v>
      </c>
      <c r="G277" s="24"/>
      <c r="H277" s="36"/>
    </row>
    <row r="278" spans="1:8" ht="12.75" customHeight="1">
      <c r="A278" s="22">
        <v>43178</v>
      </c>
      <c r="B278" s="22"/>
      <c r="C278" s="25">
        <f>ROUND(3.53525728287503,4)</f>
        <v>3.5353</v>
      </c>
      <c r="D278" s="25">
        <f>F278</f>
        <v>3.9679</v>
      </c>
      <c r="E278" s="25">
        <f>F278</f>
        <v>3.9679</v>
      </c>
      <c r="F278" s="25">
        <f>ROUND(3.9679,4)</f>
        <v>3.9679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42996</v>
      </c>
      <c r="B280" s="22"/>
      <c r="C280" s="25">
        <f>ROUND(1.280321,4)</f>
        <v>1.2803</v>
      </c>
      <c r="D280" s="25">
        <f>F280</f>
        <v>1.288</v>
      </c>
      <c r="E280" s="25">
        <f>F280</f>
        <v>1.288</v>
      </c>
      <c r="F280" s="25">
        <f>ROUND(1.288,4)</f>
        <v>1.288</v>
      </c>
      <c r="G280" s="24"/>
      <c r="H280" s="36"/>
    </row>
    <row r="281" spans="1:8" ht="12.75" customHeight="1">
      <c r="A281" s="22">
        <v>43087</v>
      </c>
      <c r="B281" s="22"/>
      <c r="C281" s="25">
        <f>ROUND(1.280321,4)</f>
        <v>1.2803</v>
      </c>
      <c r="D281" s="25">
        <f>F281</f>
        <v>1.2995</v>
      </c>
      <c r="E281" s="25">
        <f>F281</f>
        <v>1.2995</v>
      </c>
      <c r="F281" s="25">
        <f>ROUND(1.2995,4)</f>
        <v>1.2995</v>
      </c>
      <c r="G281" s="24"/>
      <c r="H281" s="36"/>
    </row>
    <row r="282" spans="1:8" ht="12.75" customHeight="1">
      <c r="A282" s="22">
        <v>43178</v>
      </c>
      <c r="B282" s="22"/>
      <c r="C282" s="25">
        <f>ROUND(1.280321,4)</f>
        <v>1.2803</v>
      </c>
      <c r="D282" s="25">
        <f>F282</f>
        <v>1.3109</v>
      </c>
      <c r="E282" s="25">
        <f>F282</f>
        <v>1.3109</v>
      </c>
      <c r="F282" s="25">
        <f>ROUND(1.3109,4)</f>
        <v>1.3109</v>
      </c>
      <c r="G282" s="24"/>
      <c r="H282" s="36"/>
    </row>
    <row r="283" spans="1:8" ht="12.75" customHeight="1">
      <c r="A283" s="22">
        <v>43269</v>
      </c>
      <c r="B283" s="22"/>
      <c r="C283" s="25">
        <f>ROUND(1.280321,4)</f>
        <v>1.2803</v>
      </c>
      <c r="D283" s="25">
        <f>F283</f>
        <v>1.3218</v>
      </c>
      <c r="E283" s="25">
        <f>F283</f>
        <v>1.3218</v>
      </c>
      <c r="F283" s="25">
        <f>ROUND(1.3218,4)</f>
        <v>1.3218</v>
      </c>
      <c r="G283" s="24"/>
      <c r="H283" s="36"/>
    </row>
    <row r="284" spans="1:8" ht="12.75" customHeight="1">
      <c r="A284" s="22">
        <v>43630</v>
      </c>
      <c r="B284" s="22"/>
      <c r="C284" s="25">
        <f>ROUND(1.280321,4)</f>
        <v>1.2803</v>
      </c>
      <c r="D284" s="25">
        <f>F284</f>
        <v>1.3381</v>
      </c>
      <c r="E284" s="25">
        <f>F284</f>
        <v>1.3381</v>
      </c>
      <c r="F284" s="25">
        <f>ROUND(1.3381,4)</f>
        <v>1.3381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42996</v>
      </c>
      <c r="B286" s="22"/>
      <c r="C286" s="25">
        <f>ROUND(10.3813559322034,4)</f>
        <v>10.3814</v>
      </c>
      <c r="D286" s="25">
        <f>F286</f>
        <v>10.4719</v>
      </c>
      <c r="E286" s="25">
        <f>F286</f>
        <v>10.4719</v>
      </c>
      <c r="F286" s="25">
        <f>ROUND(10.4719,4)</f>
        <v>10.4719</v>
      </c>
      <c r="G286" s="24"/>
      <c r="H286" s="36"/>
    </row>
    <row r="287" spans="1:8" ht="12.75" customHeight="1">
      <c r="A287" s="22">
        <v>43087</v>
      </c>
      <c r="B287" s="22"/>
      <c r="C287" s="25">
        <f>ROUND(10.3813559322034,4)</f>
        <v>10.3814</v>
      </c>
      <c r="D287" s="25">
        <f>F287</f>
        <v>10.6305</v>
      </c>
      <c r="E287" s="25">
        <f>F287</f>
        <v>10.6305</v>
      </c>
      <c r="F287" s="25">
        <f>ROUND(10.6305,4)</f>
        <v>10.6305</v>
      </c>
      <c r="G287" s="24"/>
      <c r="H287" s="36"/>
    </row>
    <row r="288" spans="1:8" ht="12.75" customHeight="1">
      <c r="A288" s="22">
        <v>43178</v>
      </c>
      <c r="B288" s="22"/>
      <c r="C288" s="25">
        <f>ROUND(10.3813559322034,4)</f>
        <v>10.3814</v>
      </c>
      <c r="D288" s="25">
        <f>F288</f>
        <v>10.7829</v>
      </c>
      <c r="E288" s="25">
        <f>F288</f>
        <v>10.7829</v>
      </c>
      <c r="F288" s="25">
        <f>ROUND(10.7829,4)</f>
        <v>10.7829</v>
      </c>
      <c r="G288" s="24"/>
      <c r="H288" s="36"/>
    </row>
    <row r="289" spans="1:8" ht="12.75" customHeight="1">
      <c r="A289" s="22">
        <v>43269</v>
      </c>
      <c r="B289" s="22"/>
      <c r="C289" s="25">
        <f>ROUND(10.3813559322034,4)</f>
        <v>10.3814</v>
      </c>
      <c r="D289" s="25">
        <f>F289</f>
        <v>10.7873</v>
      </c>
      <c r="E289" s="25">
        <f>F289</f>
        <v>10.7873</v>
      </c>
      <c r="F289" s="25">
        <v>10.7873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42996</v>
      </c>
      <c r="B291" s="22"/>
      <c r="C291" s="25">
        <f>ROUND(1.94175851889214,4)</f>
        <v>1.9418</v>
      </c>
      <c r="D291" s="25">
        <f>F291</f>
        <v>1.9371</v>
      </c>
      <c r="E291" s="25">
        <f>F291</f>
        <v>1.9371</v>
      </c>
      <c r="F291" s="25">
        <f>ROUND(1.9371,4)</f>
        <v>1.9371</v>
      </c>
      <c r="G291" s="24"/>
      <c r="H291" s="36"/>
    </row>
    <row r="292" spans="1:8" ht="12.75" customHeight="1">
      <c r="A292" s="22">
        <v>43087</v>
      </c>
      <c r="B292" s="22"/>
      <c r="C292" s="25">
        <f>ROUND(1.94175851889214,4)</f>
        <v>1.9418</v>
      </c>
      <c r="D292" s="25">
        <f>F292</f>
        <v>1.9555</v>
      </c>
      <c r="E292" s="25">
        <f>F292</f>
        <v>1.9555</v>
      </c>
      <c r="F292" s="25">
        <f>ROUND(1.9555,4)</f>
        <v>1.9555</v>
      </c>
      <c r="G292" s="24"/>
      <c r="H292" s="36"/>
    </row>
    <row r="293" spans="1:8" ht="12.75" customHeight="1">
      <c r="A293" s="22">
        <v>43178</v>
      </c>
      <c r="B293" s="22"/>
      <c r="C293" s="25">
        <f>ROUND(1.94175851889214,4)</f>
        <v>1.9418</v>
      </c>
      <c r="D293" s="25">
        <f>F293</f>
        <v>1.9725</v>
      </c>
      <c r="E293" s="25">
        <f>F293</f>
        <v>1.9725</v>
      </c>
      <c r="F293" s="25">
        <f>ROUND(1.9725,4)</f>
        <v>1.9725</v>
      </c>
      <c r="G293" s="24"/>
      <c r="H293" s="36"/>
    </row>
    <row r="294" spans="1:8" ht="12.75" customHeight="1">
      <c r="A294" s="22">
        <v>43269</v>
      </c>
      <c r="B294" s="22"/>
      <c r="C294" s="25">
        <f>ROUND(1.94175851889214,4)</f>
        <v>1.9418</v>
      </c>
      <c r="D294" s="25">
        <f>F294</f>
        <v>1.9883</v>
      </c>
      <c r="E294" s="25">
        <f>F294</f>
        <v>1.9883</v>
      </c>
      <c r="F294" s="25">
        <f>ROUND(1.9883,4)</f>
        <v>1.9883</v>
      </c>
      <c r="G294" s="24"/>
      <c r="H294" s="36"/>
    </row>
    <row r="295" spans="1:8" ht="12.75" customHeight="1">
      <c r="A295" s="22">
        <v>43630</v>
      </c>
      <c r="B295" s="22"/>
      <c r="C295" s="25">
        <f>ROUND(1.94175851889214,4)</f>
        <v>1.9418</v>
      </c>
      <c r="D295" s="25">
        <f>F295</f>
        <v>1.9751</v>
      </c>
      <c r="E295" s="25">
        <f>F295</f>
        <v>1.9751</v>
      </c>
      <c r="F295" s="25">
        <f>ROUND(1.9751,4)</f>
        <v>1.9751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42996</v>
      </c>
      <c r="B297" s="22"/>
      <c r="C297" s="25">
        <f>ROUND(2.03823755631249,4)</f>
        <v>2.0382</v>
      </c>
      <c r="D297" s="25">
        <f>F297</f>
        <v>2.0601</v>
      </c>
      <c r="E297" s="25">
        <f>F297</f>
        <v>2.0601</v>
      </c>
      <c r="F297" s="25">
        <f>ROUND(2.0601,4)</f>
        <v>2.0601</v>
      </c>
      <c r="G297" s="24"/>
      <c r="H297" s="36"/>
    </row>
    <row r="298" spans="1:8" ht="12.75" customHeight="1">
      <c r="A298" s="22">
        <v>43087</v>
      </c>
      <c r="B298" s="22"/>
      <c r="C298" s="25">
        <f>ROUND(2.03823755631249,4)</f>
        <v>2.0382</v>
      </c>
      <c r="D298" s="25">
        <f>F298</f>
        <v>2.1004</v>
      </c>
      <c r="E298" s="25">
        <f>F298</f>
        <v>2.1004</v>
      </c>
      <c r="F298" s="25">
        <f>ROUND(2.1004,4)</f>
        <v>2.1004</v>
      </c>
      <c r="G298" s="24"/>
      <c r="H298" s="36"/>
    </row>
    <row r="299" spans="1:8" ht="12.75" customHeight="1">
      <c r="A299" s="22">
        <v>43178</v>
      </c>
      <c r="B299" s="22"/>
      <c r="C299" s="25">
        <f>ROUND(2.03823755631249,4)</f>
        <v>2.0382</v>
      </c>
      <c r="D299" s="25">
        <f>F299</f>
        <v>2.1407</v>
      </c>
      <c r="E299" s="25">
        <f>F299</f>
        <v>2.1407</v>
      </c>
      <c r="F299" s="25">
        <f>ROUND(2.1407,4)</f>
        <v>2.1407</v>
      </c>
      <c r="G299" s="24"/>
      <c r="H299" s="36"/>
    </row>
    <row r="300" spans="1:8" ht="12.75" customHeight="1">
      <c r="A300" s="22">
        <v>43269</v>
      </c>
      <c r="B300" s="22"/>
      <c r="C300" s="25">
        <f>ROUND(2.03823755631249,4)</f>
        <v>2.0382</v>
      </c>
      <c r="D300" s="25">
        <f>F300</f>
        <v>2.1811</v>
      </c>
      <c r="E300" s="25">
        <f>F300</f>
        <v>2.1811</v>
      </c>
      <c r="F300" s="25">
        <f>ROUND(2.1811,4)</f>
        <v>2.1811</v>
      </c>
      <c r="G300" s="24"/>
      <c r="H300" s="36"/>
    </row>
    <row r="301" spans="1:8" ht="12.75" customHeight="1">
      <c r="A301" s="22">
        <v>43630</v>
      </c>
      <c r="B301" s="22"/>
      <c r="C301" s="25">
        <f>ROUND(2.03823755631249,4)</f>
        <v>2.0382</v>
      </c>
      <c r="D301" s="25">
        <f>F301</f>
        <v>2.3607</v>
      </c>
      <c r="E301" s="25">
        <f>F301</f>
        <v>2.3607</v>
      </c>
      <c r="F301" s="25">
        <f>ROUND(2.3607,4)</f>
        <v>2.3607</v>
      </c>
      <c r="G301" s="24"/>
      <c r="H301" s="36"/>
    </row>
    <row r="302" spans="1:8" ht="12.75" customHeight="1">
      <c r="A302" s="22" t="s">
        <v>70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42996</v>
      </c>
      <c r="B303" s="22"/>
      <c r="C303" s="25">
        <f>ROUND(15.15414425,4)</f>
        <v>15.1541</v>
      </c>
      <c r="D303" s="25">
        <f>F303</f>
        <v>15.3148</v>
      </c>
      <c r="E303" s="25">
        <f>F303</f>
        <v>15.3148</v>
      </c>
      <c r="F303" s="25">
        <f>ROUND(15.3148,4)</f>
        <v>15.3148</v>
      </c>
      <c r="G303" s="24"/>
      <c r="H303" s="36"/>
    </row>
    <row r="304" spans="1:8" ht="12.75" customHeight="1">
      <c r="A304" s="22">
        <v>43087</v>
      </c>
      <c r="B304" s="22"/>
      <c r="C304" s="25">
        <f>ROUND(15.15414425,4)</f>
        <v>15.1541</v>
      </c>
      <c r="D304" s="25">
        <f>F304</f>
        <v>15.6106</v>
      </c>
      <c r="E304" s="25">
        <f>F304</f>
        <v>15.6106</v>
      </c>
      <c r="F304" s="25">
        <f>ROUND(15.6106,4)</f>
        <v>15.6106</v>
      </c>
      <c r="G304" s="24"/>
      <c r="H304" s="36"/>
    </row>
    <row r="305" spans="1:8" ht="12.75" customHeight="1">
      <c r="A305" s="22">
        <v>43178</v>
      </c>
      <c r="B305" s="22"/>
      <c r="C305" s="25">
        <f>ROUND(15.15414425,4)</f>
        <v>15.1541</v>
      </c>
      <c r="D305" s="25">
        <f>F305</f>
        <v>15.9058</v>
      </c>
      <c r="E305" s="25">
        <f>F305</f>
        <v>15.9058</v>
      </c>
      <c r="F305" s="25">
        <f>ROUND(15.9058,4)</f>
        <v>15.9058</v>
      </c>
      <c r="G305" s="24"/>
      <c r="H305" s="36"/>
    </row>
    <row r="306" spans="1:8" ht="12.75" customHeight="1">
      <c r="A306" s="22">
        <v>43269</v>
      </c>
      <c r="B306" s="22"/>
      <c r="C306" s="25">
        <f>ROUND(15.15414425,4)</f>
        <v>15.1541</v>
      </c>
      <c r="D306" s="25">
        <f>F306</f>
        <v>16.2029</v>
      </c>
      <c r="E306" s="25">
        <f>F306</f>
        <v>16.2029</v>
      </c>
      <c r="F306" s="25">
        <f>ROUND(16.2029,4)</f>
        <v>16.2029</v>
      </c>
      <c r="G306" s="24"/>
      <c r="H306" s="36"/>
    </row>
    <row r="307" spans="1:8" ht="12.75" customHeight="1">
      <c r="A307" s="22">
        <v>43360</v>
      </c>
      <c r="B307" s="22"/>
      <c r="C307" s="25">
        <f>ROUND(15.15414425,4)</f>
        <v>15.1541</v>
      </c>
      <c r="D307" s="25">
        <f>F307</f>
        <v>16.4838</v>
      </c>
      <c r="E307" s="25">
        <f>F307</f>
        <v>16.4838</v>
      </c>
      <c r="F307" s="25">
        <f>ROUND(16.4838,4)</f>
        <v>16.4838</v>
      </c>
      <c r="G307" s="24"/>
      <c r="H307" s="36"/>
    </row>
    <row r="308" spans="1:8" ht="12.75" customHeight="1">
      <c r="A308" s="22">
        <v>43448</v>
      </c>
      <c r="B308" s="22"/>
      <c r="C308" s="25">
        <f>ROUND(15.15414425,4)</f>
        <v>15.1541</v>
      </c>
      <c r="D308" s="25">
        <f>F308</f>
        <v>16.7866</v>
      </c>
      <c r="E308" s="25">
        <f>F308</f>
        <v>16.7866</v>
      </c>
      <c r="F308" s="25">
        <f>ROUND(16.7866,4)</f>
        <v>16.7866</v>
      </c>
      <c r="G308" s="24"/>
      <c r="H308" s="36"/>
    </row>
    <row r="309" spans="1:8" ht="12.75" customHeight="1">
      <c r="A309" s="22">
        <v>43542</v>
      </c>
      <c r="B309" s="22"/>
      <c r="C309" s="25">
        <f>ROUND(15.15414425,4)</f>
        <v>15.1541</v>
      </c>
      <c r="D309" s="25">
        <f>F309</f>
        <v>17.1604</v>
      </c>
      <c r="E309" s="25">
        <f>F309</f>
        <v>17.1604</v>
      </c>
      <c r="F309" s="25">
        <f>ROUND(17.1604,4)</f>
        <v>17.1604</v>
      </c>
      <c r="G309" s="24"/>
      <c r="H309" s="36"/>
    </row>
    <row r="310" spans="1:8" ht="12.75" customHeight="1">
      <c r="A310" s="22">
        <v>43630</v>
      </c>
      <c r="B310" s="22"/>
      <c r="C310" s="25">
        <f>ROUND(15.15414425,4)</f>
        <v>15.1541</v>
      </c>
      <c r="D310" s="25">
        <f>F310</f>
        <v>17.5139</v>
      </c>
      <c r="E310" s="25">
        <f>F310</f>
        <v>17.5139</v>
      </c>
      <c r="F310" s="25">
        <f>ROUND(17.5139,4)</f>
        <v>17.5139</v>
      </c>
      <c r="G310" s="24"/>
      <c r="H310" s="36"/>
    </row>
    <row r="311" spans="1:8" ht="12.75" customHeight="1">
      <c r="A311" s="22" t="s">
        <v>71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42996</v>
      </c>
      <c r="B312" s="22"/>
      <c r="C312" s="25">
        <f>ROUND(13.4804048793148,4)</f>
        <v>13.4804</v>
      </c>
      <c r="D312" s="25">
        <f>F312</f>
        <v>13.6302</v>
      </c>
      <c r="E312" s="25">
        <f>F312</f>
        <v>13.6302</v>
      </c>
      <c r="F312" s="25">
        <f>ROUND(13.6302,4)</f>
        <v>13.6302</v>
      </c>
      <c r="G312" s="24"/>
      <c r="H312" s="36"/>
    </row>
    <row r="313" spans="1:8" ht="12.75" customHeight="1">
      <c r="A313" s="22">
        <v>43087</v>
      </c>
      <c r="B313" s="22"/>
      <c r="C313" s="25">
        <f>ROUND(13.4804048793148,4)</f>
        <v>13.4804</v>
      </c>
      <c r="D313" s="25">
        <f>F313</f>
        <v>13.907</v>
      </c>
      <c r="E313" s="25">
        <f>F313</f>
        <v>13.907</v>
      </c>
      <c r="F313" s="25">
        <f>ROUND(13.907,4)</f>
        <v>13.907</v>
      </c>
      <c r="G313" s="24"/>
      <c r="H313" s="36"/>
    </row>
    <row r="314" spans="1:8" ht="12.75" customHeight="1">
      <c r="A314" s="22">
        <v>43178</v>
      </c>
      <c r="B314" s="22"/>
      <c r="C314" s="25">
        <f>ROUND(13.4804048793148,4)</f>
        <v>13.4804</v>
      </c>
      <c r="D314" s="25">
        <f>F314</f>
        <v>14.1847</v>
      </c>
      <c r="E314" s="25">
        <f>F314</f>
        <v>14.1847</v>
      </c>
      <c r="F314" s="25">
        <f>ROUND(14.1847,4)</f>
        <v>14.1847</v>
      </c>
      <c r="G314" s="24"/>
      <c r="H314" s="36"/>
    </row>
    <row r="315" spans="1:8" ht="12.75" customHeight="1">
      <c r="A315" s="22">
        <v>43269</v>
      </c>
      <c r="B315" s="22"/>
      <c r="C315" s="25">
        <f>ROUND(13.4804048793148,4)</f>
        <v>13.4804</v>
      </c>
      <c r="D315" s="25">
        <f>F315</f>
        <v>14.4638</v>
      </c>
      <c r="E315" s="25">
        <f>F315</f>
        <v>14.4638</v>
      </c>
      <c r="F315" s="25">
        <f>ROUND(14.4638,4)</f>
        <v>14.4638</v>
      </c>
      <c r="G315" s="24"/>
      <c r="H315" s="36"/>
    </row>
    <row r="316" spans="1:8" ht="12.75" customHeight="1">
      <c r="A316" s="22">
        <v>43360</v>
      </c>
      <c r="B316" s="22"/>
      <c r="C316" s="25">
        <f>ROUND(13.4804048793148,4)</f>
        <v>13.4804</v>
      </c>
      <c r="D316" s="25">
        <f>F316</f>
        <v>14.7243</v>
      </c>
      <c r="E316" s="25">
        <f>F316</f>
        <v>14.7243</v>
      </c>
      <c r="F316" s="25">
        <f>ROUND(14.7243,4)</f>
        <v>14.7243</v>
      </c>
      <c r="G316" s="24"/>
      <c r="H316" s="36"/>
    </row>
    <row r="317" spans="1:8" ht="12.75" customHeight="1">
      <c r="A317" s="22">
        <v>43630</v>
      </c>
      <c r="B317" s="22"/>
      <c r="C317" s="25">
        <f>ROUND(13.4804048793148,4)</f>
        <v>13.4804</v>
      </c>
      <c r="D317" s="25">
        <f>F317</f>
        <v>15.452</v>
      </c>
      <c r="E317" s="25">
        <f>F317</f>
        <v>15.452</v>
      </c>
      <c r="F317" s="25">
        <f>ROUND(15.452,4)</f>
        <v>15.452</v>
      </c>
      <c r="G317" s="24"/>
      <c r="H317" s="36"/>
    </row>
    <row r="318" spans="1:8" ht="12.75" customHeight="1">
      <c r="A318" s="22" t="s">
        <v>72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42996</v>
      </c>
      <c r="B319" s="22"/>
      <c r="C319" s="25">
        <f>ROUND(16.98762625,4)</f>
        <v>16.9876</v>
      </c>
      <c r="D319" s="25">
        <f>F319</f>
        <v>17.1511</v>
      </c>
      <c r="E319" s="25">
        <f>F319</f>
        <v>17.1511</v>
      </c>
      <c r="F319" s="25">
        <f>ROUND(17.1511,4)</f>
        <v>17.1511</v>
      </c>
      <c r="G319" s="24"/>
      <c r="H319" s="36"/>
    </row>
    <row r="320" spans="1:8" ht="12.75" customHeight="1">
      <c r="A320" s="22">
        <v>43087</v>
      </c>
      <c r="B320" s="22"/>
      <c r="C320" s="25">
        <f>ROUND(16.98762625,4)</f>
        <v>16.9876</v>
      </c>
      <c r="D320" s="25">
        <f>F320</f>
        <v>17.4472</v>
      </c>
      <c r="E320" s="25">
        <f>F320</f>
        <v>17.4472</v>
      </c>
      <c r="F320" s="25">
        <f>ROUND(17.4472,4)</f>
        <v>17.4472</v>
      </c>
      <c r="G320" s="24"/>
      <c r="H320" s="36"/>
    </row>
    <row r="321" spans="1:8" ht="12.75" customHeight="1">
      <c r="A321" s="22">
        <v>43178</v>
      </c>
      <c r="B321" s="22"/>
      <c r="C321" s="25">
        <f>ROUND(16.98762625,4)</f>
        <v>16.9876</v>
      </c>
      <c r="D321" s="25">
        <f>F321</f>
        <v>17.7381</v>
      </c>
      <c r="E321" s="25">
        <f>F321</f>
        <v>17.7381</v>
      </c>
      <c r="F321" s="25">
        <f>ROUND(17.7381,4)</f>
        <v>17.7381</v>
      </c>
      <c r="G321" s="24"/>
      <c r="H321" s="36"/>
    </row>
    <row r="322" spans="1:8" ht="12.75" customHeight="1">
      <c r="A322" s="22">
        <v>43269</v>
      </c>
      <c r="B322" s="22"/>
      <c r="C322" s="25">
        <f>ROUND(16.98762625,4)</f>
        <v>16.9876</v>
      </c>
      <c r="D322" s="25">
        <f>F322</f>
        <v>18.0249</v>
      </c>
      <c r="E322" s="25">
        <f>F322</f>
        <v>18.0249</v>
      </c>
      <c r="F322" s="25">
        <f>ROUND(18.0249,4)</f>
        <v>18.0249</v>
      </c>
      <c r="G322" s="24"/>
      <c r="H322" s="36"/>
    </row>
    <row r="323" spans="1:8" ht="12.75" customHeight="1">
      <c r="A323" s="22">
        <v>43360</v>
      </c>
      <c r="B323" s="22"/>
      <c r="C323" s="25">
        <f>ROUND(16.98762625,4)</f>
        <v>16.9876</v>
      </c>
      <c r="D323" s="25">
        <f>F323</f>
        <v>18.3187</v>
      </c>
      <c r="E323" s="25">
        <f>F323</f>
        <v>18.3187</v>
      </c>
      <c r="F323" s="25">
        <f>ROUND(18.3187,4)</f>
        <v>18.3187</v>
      </c>
      <c r="G323" s="24"/>
      <c r="H323" s="36"/>
    </row>
    <row r="324" spans="1:8" ht="12.75" customHeight="1">
      <c r="A324" s="22">
        <v>43448</v>
      </c>
      <c r="B324" s="22"/>
      <c r="C324" s="25">
        <f>ROUND(16.98762625,4)</f>
        <v>16.9876</v>
      </c>
      <c r="D324" s="25">
        <f>F324</f>
        <v>18.6107</v>
      </c>
      <c r="E324" s="25">
        <f>F324</f>
        <v>18.6107</v>
      </c>
      <c r="F324" s="25">
        <f>ROUND(18.6107,4)</f>
        <v>18.6107</v>
      </c>
      <c r="G324" s="24"/>
      <c r="H324" s="36"/>
    </row>
    <row r="325" spans="1:8" ht="12.75" customHeight="1">
      <c r="A325" s="22">
        <v>43542</v>
      </c>
      <c r="B325" s="22"/>
      <c r="C325" s="25">
        <f>ROUND(16.98762625,4)</f>
        <v>16.9876</v>
      </c>
      <c r="D325" s="25">
        <f>F325</f>
        <v>18.6707</v>
      </c>
      <c r="E325" s="25">
        <f>F325</f>
        <v>18.6707</v>
      </c>
      <c r="F325" s="25">
        <f>ROUND(18.6707,4)</f>
        <v>18.6707</v>
      </c>
      <c r="G325" s="24"/>
      <c r="H325" s="36"/>
    </row>
    <row r="326" spans="1:8" ht="12.75" customHeight="1">
      <c r="A326" s="22">
        <v>43630</v>
      </c>
      <c r="B326" s="22"/>
      <c r="C326" s="25">
        <f>ROUND(16.98762625,4)</f>
        <v>16.9876</v>
      </c>
      <c r="D326" s="25">
        <f>F326</f>
        <v>19.2264</v>
      </c>
      <c r="E326" s="25">
        <f>F326</f>
        <v>19.2264</v>
      </c>
      <c r="F326" s="25">
        <f>ROUND(19.2264,4)</f>
        <v>19.2264</v>
      </c>
      <c r="G326" s="24"/>
      <c r="H326" s="36"/>
    </row>
    <row r="327" spans="1:8" ht="12.75" customHeight="1">
      <c r="A327" s="22" t="s">
        <v>73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42996</v>
      </c>
      <c r="B328" s="22"/>
      <c r="C328" s="25">
        <f>ROUND(1.66278235926856,4)</f>
        <v>1.6628</v>
      </c>
      <c r="D328" s="25">
        <f>F328</f>
        <v>1.6785</v>
      </c>
      <c r="E328" s="25">
        <f>F328</f>
        <v>1.6785</v>
      </c>
      <c r="F328" s="25">
        <f>ROUND(1.6785,4)</f>
        <v>1.6785</v>
      </c>
      <c r="G328" s="24"/>
      <c r="H328" s="36"/>
    </row>
    <row r="329" spans="1:8" ht="12.75" customHeight="1">
      <c r="A329" s="22">
        <v>43087</v>
      </c>
      <c r="B329" s="22"/>
      <c r="C329" s="25">
        <f>ROUND(1.66278235926856,4)</f>
        <v>1.6628</v>
      </c>
      <c r="D329" s="25">
        <f>F329</f>
        <v>1.7065</v>
      </c>
      <c r="E329" s="25">
        <f>F329</f>
        <v>1.7065</v>
      </c>
      <c r="F329" s="25">
        <f>ROUND(1.7065,4)</f>
        <v>1.7065</v>
      </c>
      <c r="G329" s="24"/>
      <c r="H329" s="36"/>
    </row>
    <row r="330" spans="1:8" ht="12.75" customHeight="1">
      <c r="A330" s="22">
        <v>43178</v>
      </c>
      <c r="B330" s="22"/>
      <c r="C330" s="25">
        <f>ROUND(1.66278235926856,4)</f>
        <v>1.6628</v>
      </c>
      <c r="D330" s="25">
        <f>F330</f>
        <v>1.7327</v>
      </c>
      <c r="E330" s="25">
        <f>F330</f>
        <v>1.7327</v>
      </c>
      <c r="F330" s="25">
        <f>ROUND(1.7327,4)</f>
        <v>1.7327</v>
      </c>
      <c r="G330" s="24"/>
      <c r="H330" s="36"/>
    </row>
    <row r="331" spans="1:8" ht="12.75" customHeight="1">
      <c r="A331" s="22">
        <v>43269</v>
      </c>
      <c r="B331" s="22"/>
      <c r="C331" s="25">
        <f>ROUND(1.66278235926856,4)</f>
        <v>1.6628</v>
      </c>
      <c r="D331" s="25">
        <f>F331</f>
        <v>1.7577</v>
      </c>
      <c r="E331" s="25">
        <f>F331</f>
        <v>1.7577</v>
      </c>
      <c r="F331" s="25">
        <v>1.7577</v>
      </c>
      <c r="G331" s="24"/>
      <c r="H331" s="36"/>
    </row>
    <row r="332" spans="1:8" ht="12.75" customHeight="1">
      <c r="A332" s="22">
        <v>43630</v>
      </c>
      <c r="B332" s="22"/>
      <c r="C332" s="25">
        <f>ROUND(1.66278235926856,4)</f>
        <v>1.6628</v>
      </c>
      <c r="D332" s="25">
        <f>F332</f>
        <v>1.8583</v>
      </c>
      <c r="E332" s="25">
        <f>F332</f>
        <v>1.8583</v>
      </c>
      <c r="F332" s="25">
        <f>ROUND(1.8583,4)</f>
        <v>1.8583</v>
      </c>
      <c r="G332" s="24"/>
      <c r="H332" s="36"/>
    </row>
    <row r="333" spans="1:8" ht="12.75" customHeight="1">
      <c r="A333" s="22" t="s">
        <v>74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42996</v>
      </c>
      <c r="B334" s="22"/>
      <c r="C334" s="28">
        <f>ROUND(0.116326987681971,6)</f>
        <v>0.116327</v>
      </c>
      <c r="D334" s="28">
        <f>F334</f>
        <v>0.117506</v>
      </c>
      <c r="E334" s="28">
        <f>F334</f>
        <v>0.117506</v>
      </c>
      <c r="F334" s="28">
        <f>ROUND(0.117506,6)</f>
        <v>0.117506</v>
      </c>
      <c r="G334" s="24"/>
      <c r="H334" s="36"/>
    </row>
    <row r="335" spans="1:8" ht="12.75" customHeight="1">
      <c r="A335" s="22">
        <v>43087</v>
      </c>
      <c r="B335" s="22"/>
      <c r="C335" s="28">
        <f>ROUND(0.116326987681971,6)</f>
        <v>0.116327</v>
      </c>
      <c r="D335" s="28">
        <f>F335</f>
        <v>0.119711</v>
      </c>
      <c r="E335" s="28">
        <f>F335</f>
        <v>0.119711</v>
      </c>
      <c r="F335" s="28">
        <f>ROUND(0.119711,6)</f>
        <v>0.119711</v>
      </c>
      <c r="G335" s="24"/>
      <c r="H335" s="36"/>
    </row>
    <row r="336" spans="1:8" ht="12.75" customHeight="1">
      <c r="A336" s="22">
        <v>43178</v>
      </c>
      <c r="B336" s="22"/>
      <c r="C336" s="28">
        <f>ROUND(0.116326987681971,6)</f>
        <v>0.116327</v>
      </c>
      <c r="D336" s="28">
        <f>F336</f>
        <v>0.121957</v>
      </c>
      <c r="E336" s="28">
        <f>F336</f>
        <v>0.121957</v>
      </c>
      <c r="F336" s="28">
        <f>ROUND(0.121957,6)</f>
        <v>0.121957</v>
      </c>
      <c r="G336" s="24"/>
      <c r="H336" s="36"/>
    </row>
    <row r="337" spans="1:8" ht="12.75" customHeight="1">
      <c r="A337" s="22">
        <v>43269</v>
      </c>
      <c r="B337" s="22"/>
      <c r="C337" s="28">
        <f>ROUND(0.116326987681971,6)</f>
        <v>0.116327</v>
      </c>
      <c r="D337" s="28">
        <f>F337</f>
        <v>0.124183</v>
      </c>
      <c r="E337" s="28">
        <f>F337</f>
        <v>0.124183</v>
      </c>
      <c r="F337" s="28">
        <f>ROUND(0.124183,6)</f>
        <v>0.124183</v>
      </c>
      <c r="G337" s="24"/>
      <c r="H337" s="36"/>
    </row>
    <row r="338" spans="1:8" ht="12.75" customHeight="1">
      <c r="A338" s="22">
        <v>43360</v>
      </c>
      <c r="B338" s="22"/>
      <c r="C338" s="28">
        <f>ROUND(0.116326987681971,6)</f>
        <v>0.116327</v>
      </c>
      <c r="D338" s="28">
        <f>F338</f>
        <v>0.126498</v>
      </c>
      <c r="E338" s="28">
        <f>F338</f>
        <v>0.126498</v>
      </c>
      <c r="F338" s="28">
        <f>ROUND(0.126498,6)</f>
        <v>0.126498</v>
      </c>
      <c r="G338" s="24"/>
      <c r="H338" s="36"/>
    </row>
    <row r="339" spans="1:8" ht="12.75" customHeight="1">
      <c r="A339" s="22">
        <v>43630</v>
      </c>
      <c r="B339" s="22"/>
      <c r="C339" s="28">
        <f>ROUND(0.116326987681971,6)</f>
        <v>0.116327</v>
      </c>
      <c r="D339" s="28">
        <f>F339</f>
        <v>0.13268</v>
      </c>
      <c r="E339" s="28">
        <f>F339</f>
        <v>0.13268</v>
      </c>
      <c r="F339" s="28">
        <f>ROUND(0.13268,6)</f>
        <v>0.13268</v>
      </c>
      <c r="G339" s="24"/>
      <c r="H339" s="36"/>
    </row>
    <row r="340" spans="1:8" ht="12.75" customHeight="1">
      <c r="A340" s="22" t="s">
        <v>75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42996</v>
      </c>
      <c r="B341" s="22"/>
      <c r="C341" s="25">
        <f>ROUND(0.124935896387395,4)</f>
        <v>0.1249</v>
      </c>
      <c r="D341" s="25">
        <f>F341</f>
        <v>0.125</v>
      </c>
      <c r="E341" s="25">
        <f>F341</f>
        <v>0.125</v>
      </c>
      <c r="F341" s="25">
        <f>ROUND(0.125,4)</f>
        <v>0.125</v>
      </c>
      <c r="G341" s="24"/>
      <c r="H341" s="36"/>
    </row>
    <row r="342" spans="1:8" ht="12.75" customHeight="1">
      <c r="A342" s="22">
        <v>43087</v>
      </c>
      <c r="B342" s="22"/>
      <c r="C342" s="25">
        <f>ROUND(0.124935896387395,4)</f>
        <v>0.1249</v>
      </c>
      <c r="D342" s="25">
        <f>F342</f>
        <v>0.1247</v>
      </c>
      <c r="E342" s="25">
        <f>F342</f>
        <v>0.1247</v>
      </c>
      <c r="F342" s="25">
        <f>ROUND(0.1247,4)</f>
        <v>0.1247</v>
      </c>
      <c r="G342" s="24"/>
      <c r="H342" s="36"/>
    </row>
    <row r="343" spans="1:8" ht="12.75" customHeight="1">
      <c r="A343" s="22">
        <v>43178</v>
      </c>
      <c r="B343" s="22"/>
      <c r="C343" s="25">
        <f>ROUND(0.124935896387395,4)</f>
        <v>0.1249</v>
      </c>
      <c r="D343" s="25">
        <f>F343</f>
        <v>0.124</v>
      </c>
      <c r="E343" s="25">
        <f>F343</f>
        <v>0.124</v>
      </c>
      <c r="F343" s="25">
        <f>ROUND(0.124,4)</f>
        <v>0.124</v>
      </c>
      <c r="G343" s="24"/>
      <c r="H343" s="36"/>
    </row>
    <row r="344" spans="1:8" ht="12.75" customHeight="1">
      <c r="A344" s="22">
        <v>43269</v>
      </c>
      <c r="B344" s="22"/>
      <c r="C344" s="25">
        <f>ROUND(0.124935896387395,4)</f>
        <v>0.1249</v>
      </c>
      <c r="D344" s="25">
        <f>F344</f>
        <v>0.1235</v>
      </c>
      <c r="E344" s="25">
        <f>F344</f>
        <v>0.1235</v>
      </c>
      <c r="F344" s="25">
        <f>ROUND(0.1235,4)</f>
        <v>0.1235</v>
      </c>
      <c r="G344" s="24"/>
      <c r="H344" s="36"/>
    </row>
    <row r="345" spans="1:8" ht="12.75" customHeight="1">
      <c r="A345" s="22">
        <v>43360</v>
      </c>
      <c r="B345" s="22"/>
      <c r="C345" s="25">
        <f>ROUND(0.124935896387395,4)</f>
        <v>0.1249</v>
      </c>
      <c r="D345" s="25">
        <f>F345</f>
        <v>0.1234</v>
      </c>
      <c r="E345" s="25">
        <f>F345</f>
        <v>0.1234</v>
      </c>
      <c r="F345" s="25">
        <f>ROUND(0.1234,4)</f>
        <v>0.1234</v>
      </c>
      <c r="G345" s="24"/>
      <c r="H345" s="36"/>
    </row>
    <row r="346" spans="1:8" ht="12.75" customHeight="1">
      <c r="A346" s="22">
        <v>43630</v>
      </c>
      <c r="B346" s="22"/>
      <c r="C346" s="25">
        <f>ROUND(0.124935896387395,4)</f>
        <v>0.1249</v>
      </c>
      <c r="D346" s="25">
        <f>F346</f>
        <v>0.1202</v>
      </c>
      <c r="E346" s="25">
        <f>F346</f>
        <v>0.1202</v>
      </c>
      <c r="F346" s="25">
        <f>ROUND(0.1202,4)</f>
        <v>0.1202</v>
      </c>
      <c r="G346" s="24"/>
      <c r="H346" s="36"/>
    </row>
    <row r="347" spans="1:8" ht="12.75" customHeight="1">
      <c r="A347" s="22" t="s">
        <v>76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42996</v>
      </c>
      <c r="B348" s="22"/>
      <c r="C348" s="25">
        <f>ROUND(1.6344435213856,4)</f>
        <v>1.6344</v>
      </c>
      <c r="D348" s="25">
        <f>F348</f>
        <v>1.6492</v>
      </c>
      <c r="E348" s="25">
        <f>F348</f>
        <v>1.6492</v>
      </c>
      <c r="F348" s="25">
        <f>ROUND(1.6492,4)</f>
        <v>1.6492</v>
      </c>
      <c r="G348" s="24"/>
      <c r="H348" s="36"/>
    </row>
    <row r="349" spans="1:8" ht="12.75" customHeight="1">
      <c r="A349" s="22">
        <v>43087</v>
      </c>
      <c r="B349" s="22"/>
      <c r="C349" s="25">
        <f>ROUND(1.6344435213856,4)</f>
        <v>1.6344</v>
      </c>
      <c r="D349" s="25">
        <f>F349</f>
        <v>1.6757</v>
      </c>
      <c r="E349" s="25">
        <f>F349</f>
        <v>1.6757</v>
      </c>
      <c r="F349" s="25">
        <f>ROUND(1.6757,4)</f>
        <v>1.6757</v>
      </c>
      <c r="G349" s="24"/>
      <c r="H349" s="36"/>
    </row>
    <row r="350" spans="1:8" ht="12.75" customHeight="1">
      <c r="A350" s="22">
        <v>43178</v>
      </c>
      <c r="B350" s="22"/>
      <c r="C350" s="25">
        <f>ROUND(1.6344435213856,4)</f>
        <v>1.6344</v>
      </c>
      <c r="D350" s="25">
        <f>F350</f>
        <v>1.7017</v>
      </c>
      <c r="E350" s="25">
        <f>F350</f>
        <v>1.7017</v>
      </c>
      <c r="F350" s="25">
        <f>ROUND(1.7017,4)</f>
        <v>1.7017</v>
      </c>
      <c r="G350" s="24"/>
      <c r="H350" s="36"/>
    </row>
    <row r="351" spans="1:8" ht="12.75" customHeight="1">
      <c r="A351" s="22">
        <v>43269</v>
      </c>
      <c r="B351" s="22"/>
      <c r="C351" s="25">
        <f>ROUND(1.6344435213856,4)</f>
        <v>1.6344</v>
      </c>
      <c r="D351" s="25">
        <f>F351</f>
        <v>1.7276</v>
      </c>
      <c r="E351" s="25">
        <f>F351</f>
        <v>1.7276</v>
      </c>
      <c r="F351" s="25">
        <f>ROUND(1.7276,4)</f>
        <v>1.7276</v>
      </c>
      <c r="G351" s="24"/>
      <c r="H351" s="36"/>
    </row>
    <row r="352" spans="1:8" ht="12.75" customHeight="1">
      <c r="A352" s="22">
        <v>43630</v>
      </c>
      <c r="B352" s="22"/>
      <c r="C352" s="25">
        <f>ROUND(1.6344435213856,4)</f>
        <v>1.6344</v>
      </c>
      <c r="D352" s="25">
        <f>F352</f>
        <v>1.8383</v>
      </c>
      <c r="E352" s="25">
        <f>F352</f>
        <v>1.8383</v>
      </c>
      <c r="F352" s="25">
        <f>ROUND(1.8383,4)</f>
        <v>1.8383</v>
      </c>
      <c r="G352" s="24"/>
      <c r="H352" s="36"/>
    </row>
    <row r="353" spans="1:8" ht="12.75" customHeight="1">
      <c r="A353" s="22" t="s">
        <v>77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42996</v>
      </c>
      <c r="B354" s="22"/>
      <c r="C354" s="25">
        <f>ROUND(0.0892261001517451,4)</f>
        <v>0.0892</v>
      </c>
      <c r="D354" s="25">
        <f>F354</f>
        <v>0.0383</v>
      </c>
      <c r="E354" s="25">
        <f>F354</f>
        <v>0.0383</v>
      </c>
      <c r="F354" s="25">
        <f>ROUND(0.0383,4)</f>
        <v>0.0383</v>
      </c>
      <c r="G354" s="24"/>
      <c r="H354" s="36"/>
    </row>
    <row r="355" spans="1:8" ht="12.75" customHeight="1">
      <c r="A355" s="22" t="s">
        <v>78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42996</v>
      </c>
      <c r="B356" s="22"/>
      <c r="C356" s="25">
        <f>ROUND(9.736153,4)</f>
        <v>9.7362</v>
      </c>
      <c r="D356" s="25">
        <f>F356</f>
        <v>9.8057</v>
      </c>
      <c r="E356" s="25">
        <f>F356</f>
        <v>9.8057</v>
      </c>
      <c r="F356" s="25">
        <f>ROUND(9.8057,4)</f>
        <v>9.8057</v>
      </c>
      <c r="G356" s="24"/>
      <c r="H356" s="36"/>
    </row>
    <row r="357" spans="1:8" ht="12.75" customHeight="1">
      <c r="A357" s="22">
        <v>43087</v>
      </c>
      <c r="B357" s="22"/>
      <c r="C357" s="25">
        <f>ROUND(9.736153,4)</f>
        <v>9.7362</v>
      </c>
      <c r="D357" s="25">
        <f>F357</f>
        <v>9.9299</v>
      </c>
      <c r="E357" s="25">
        <f>F357</f>
        <v>9.9299</v>
      </c>
      <c r="F357" s="25">
        <f>ROUND(9.9299,4)</f>
        <v>9.9299</v>
      </c>
      <c r="G357" s="24"/>
      <c r="H357" s="36"/>
    </row>
    <row r="358" spans="1:8" ht="12.75" customHeight="1">
      <c r="A358" s="22">
        <v>43178</v>
      </c>
      <c r="B358" s="22"/>
      <c r="C358" s="25">
        <f>ROUND(9.736153,4)</f>
        <v>9.7362</v>
      </c>
      <c r="D358" s="25">
        <f>F358</f>
        <v>10.0507</v>
      </c>
      <c r="E358" s="25">
        <f>F358</f>
        <v>10.0507</v>
      </c>
      <c r="F358" s="25">
        <f>ROUND(10.0507,4)</f>
        <v>10.0507</v>
      </c>
      <c r="G358" s="24"/>
      <c r="H358" s="36"/>
    </row>
    <row r="359" spans="1:8" ht="12.75" customHeight="1">
      <c r="A359" s="22">
        <v>43269</v>
      </c>
      <c r="B359" s="22"/>
      <c r="C359" s="25">
        <f>ROUND(9.736153,4)</f>
        <v>9.7362</v>
      </c>
      <c r="D359" s="25">
        <f>F359</f>
        <v>10.1655</v>
      </c>
      <c r="E359" s="25">
        <f>F359</f>
        <v>10.1655</v>
      </c>
      <c r="F359" s="25">
        <f>ROUND(10.1655,4)</f>
        <v>10.1655</v>
      </c>
      <c r="G359" s="24"/>
      <c r="H359" s="36"/>
    </row>
    <row r="360" spans="1:8" ht="12.75" customHeight="1">
      <c r="A360" s="22">
        <v>43630</v>
      </c>
      <c r="B360" s="22"/>
      <c r="C360" s="25">
        <f>ROUND(9.736153,4)</f>
        <v>9.7362</v>
      </c>
      <c r="D360" s="25">
        <f>F360</f>
        <v>10.6398</v>
      </c>
      <c r="E360" s="25">
        <f>F360</f>
        <v>10.6398</v>
      </c>
      <c r="F360" s="25">
        <f>ROUND(10.6398,4)</f>
        <v>10.6398</v>
      </c>
      <c r="G360" s="24"/>
      <c r="H360" s="36"/>
    </row>
    <row r="361" spans="1:8" ht="12.75" customHeight="1">
      <c r="A361" s="22" t="s">
        <v>79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42996</v>
      </c>
      <c r="B362" s="22"/>
      <c r="C362" s="25">
        <f>ROUND(9.54393443827864,4)</f>
        <v>9.5439</v>
      </c>
      <c r="D362" s="25">
        <f>F362</f>
        <v>9.6274</v>
      </c>
      <c r="E362" s="25">
        <f>F362</f>
        <v>9.6274</v>
      </c>
      <c r="F362" s="25">
        <f>ROUND(9.6274,4)</f>
        <v>9.6274</v>
      </c>
      <c r="G362" s="24"/>
      <c r="H362" s="36"/>
    </row>
    <row r="363" spans="1:8" ht="12.75" customHeight="1">
      <c r="A363" s="22">
        <v>43087</v>
      </c>
      <c r="B363" s="22"/>
      <c r="C363" s="25">
        <f>ROUND(9.54393443827864,4)</f>
        <v>9.5439</v>
      </c>
      <c r="D363" s="25">
        <f>F363</f>
        <v>9.7785</v>
      </c>
      <c r="E363" s="25">
        <f>F363</f>
        <v>9.7785</v>
      </c>
      <c r="F363" s="25">
        <f>ROUND(9.7785,4)</f>
        <v>9.7785</v>
      </c>
      <c r="G363" s="24"/>
      <c r="H363" s="36"/>
    </row>
    <row r="364" spans="1:8" ht="12.75" customHeight="1">
      <c r="A364" s="22">
        <v>43178</v>
      </c>
      <c r="B364" s="22"/>
      <c r="C364" s="25">
        <f>ROUND(9.54393443827864,4)</f>
        <v>9.5439</v>
      </c>
      <c r="D364" s="25">
        <f>F364</f>
        <v>9.9253</v>
      </c>
      <c r="E364" s="25">
        <f>F364</f>
        <v>9.9253</v>
      </c>
      <c r="F364" s="25">
        <f>ROUND(9.9253,4)</f>
        <v>9.9253</v>
      </c>
      <c r="G364" s="24"/>
      <c r="H364" s="36"/>
    </row>
    <row r="365" spans="1:8" ht="12.75" customHeight="1">
      <c r="A365" s="22">
        <v>43269</v>
      </c>
      <c r="B365" s="22"/>
      <c r="C365" s="25">
        <f>ROUND(9.54393443827864,4)</f>
        <v>9.5439</v>
      </c>
      <c r="D365" s="25">
        <f>F365</f>
        <v>10.0692</v>
      </c>
      <c r="E365" s="25">
        <f>F365</f>
        <v>10.0692</v>
      </c>
      <c r="F365" s="25">
        <f>ROUND(10.0692,4)</f>
        <v>10.0692</v>
      </c>
      <c r="G365" s="24"/>
      <c r="H365" s="36"/>
    </row>
    <row r="366" spans="1:8" ht="12.75" customHeight="1">
      <c r="A366" s="22">
        <v>43630</v>
      </c>
      <c r="B366" s="22"/>
      <c r="C366" s="25">
        <f>ROUND(9.54393443827864,4)</f>
        <v>9.5439</v>
      </c>
      <c r="D366" s="25">
        <f>F366</f>
        <v>10.6692</v>
      </c>
      <c r="E366" s="25">
        <f>F366</f>
        <v>10.6692</v>
      </c>
      <c r="F366" s="25">
        <f>ROUND(10.6692,4)</f>
        <v>10.6692</v>
      </c>
      <c r="G366" s="24"/>
      <c r="H366" s="36"/>
    </row>
    <row r="367" spans="1:8" ht="12.75" customHeight="1">
      <c r="A367" s="22" t="s">
        <v>80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42996</v>
      </c>
      <c r="B368" s="22"/>
      <c r="C368" s="25">
        <f>ROUND(3.67389090086012,4)</f>
        <v>3.6739</v>
      </c>
      <c r="D368" s="25">
        <f>F368</f>
        <v>3.6495</v>
      </c>
      <c r="E368" s="25">
        <f>F368</f>
        <v>3.6495</v>
      </c>
      <c r="F368" s="25">
        <f>ROUND(3.6495,4)</f>
        <v>3.6495</v>
      </c>
      <c r="G368" s="24"/>
      <c r="H368" s="36"/>
    </row>
    <row r="369" spans="1:8" ht="12.75" customHeight="1">
      <c r="A369" s="22">
        <v>43087</v>
      </c>
      <c r="B369" s="22"/>
      <c r="C369" s="25">
        <f>ROUND(3.67389090086012,4)</f>
        <v>3.6739</v>
      </c>
      <c r="D369" s="25">
        <f>F369</f>
        <v>3.6071</v>
      </c>
      <c r="E369" s="25">
        <f>F369</f>
        <v>3.6071</v>
      </c>
      <c r="F369" s="25">
        <f>ROUND(3.6071,4)</f>
        <v>3.6071</v>
      </c>
      <c r="G369" s="24"/>
      <c r="H369" s="36"/>
    </row>
    <row r="370" spans="1:8" ht="12.75" customHeight="1">
      <c r="A370" s="22">
        <v>43178</v>
      </c>
      <c r="B370" s="22"/>
      <c r="C370" s="25">
        <f>ROUND(3.67389090086012,4)</f>
        <v>3.6739</v>
      </c>
      <c r="D370" s="25">
        <f>F370</f>
        <v>3.567</v>
      </c>
      <c r="E370" s="25">
        <f>F370</f>
        <v>3.567</v>
      </c>
      <c r="F370" s="25">
        <f>ROUND(3.567,4)</f>
        <v>3.567</v>
      </c>
      <c r="G370" s="24"/>
      <c r="H370" s="36"/>
    </row>
    <row r="371" spans="1:8" ht="12.75" customHeight="1">
      <c r="A371" s="22">
        <v>43269</v>
      </c>
      <c r="B371" s="22"/>
      <c r="C371" s="25">
        <f>ROUND(3.67389090086012,4)</f>
        <v>3.6739</v>
      </c>
      <c r="D371" s="25">
        <f>F371</f>
        <v>3.5311</v>
      </c>
      <c r="E371" s="25">
        <f>F371</f>
        <v>3.5311</v>
      </c>
      <c r="F371" s="25">
        <f>ROUND(3.5311,4)</f>
        <v>3.5311</v>
      </c>
      <c r="G371" s="24"/>
      <c r="H371" s="36"/>
    </row>
    <row r="372" spans="1:8" ht="12.75" customHeight="1">
      <c r="A372" s="22">
        <v>43630</v>
      </c>
      <c r="B372" s="22"/>
      <c r="C372" s="25">
        <f>ROUND(3.67389090086012,4)</f>
        <v>3.6739</v>
      </c>
      <c r="D372" s="25">
        <f>F372</f>
        <v>3.4146</v>
      </c>
      <c r="E372" s="25">
        <f>F372</f>
        <v>3.4146</v>
      </c>
      <c r="F372" s="25">
        <f>ROUND(3.4146,4)</f>
        <v>3.4146</v>
      </c>
      <c r="G372" s="24"/>
      <c r="H372" s="36"/>
    </row>
    <row r="373" spans="1:8" ht="12.75" customHeight="1">
      <c r="A373" s="22" t="s">
        <v>81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42996</v>
      </c>
      <c r="B374" s="22"/>
      <c r="C374" s="25">
        <f>ROUND(12.985,4)</f>
        <v>12.985</v>
      </c>
      <c r="D374" s="25">
        <f>F374</f>
        <v>13.0892</v>
      </c>
      <c r="E374" s="25">
        <f>F374</f>
        <v>13.0892</v>
      </c>
      <c r="F374" s="25">
        <f>ROUND(13.0892,4)</f>
        <v>13.0892</v>
      </c>
      <c r="G374" s="24"/>
      <c r="H374" s="36"/>
    </row>
    <row r="375" spans="1:8" ht="12.75" customHeight="1">
      <c r="A375" s="22">
        <v>43087</v>
      </c>
      <c r="B375" s="22"/>
      <c r="C375" s="25">
        <f>ROUND(12.985,4)</f>
        <v>12.985</v>
      </c>
      <c r="D375" s="25">
        <f>F375</f>
        <v>13.2765</v>
      </c>
      <c r="E375" s="25">
        <f>F375</f>
        <v>13.2765</v>
      </c>
      <c r="F375" s="25">
        <f>ROUND(13.2765,4)</f>
        <v>13.2765</v>
      </c>
      <c r="G375" s="24"/>
      <c r="H375" s="36"/>
    </row>
    <row r="376" spans="1:8" ht="12.75" customHeight="1">
      <c r="A376" s="22">
        <v>43178</v>
      </c>
      <c r="B376" s="22"/>
      <c r="C376" s="25">
        <f>ROUND(12.985,4)</f>
        <v>12.985</v>
      </c>
      <c r="D376" s="25">
        <f>F376</f>
        <v>13.4585</v>
      </c>
      <c r="E376" s="25">
        <f>F376</f>
        <v>13.4585</v>
      </c>
      <c r="F376" s="25">
        <f>ROUND(13.4585,4)</f>
        <v>13.4585</v>
      </c>
      <c r="G376" s="24"/>
      <c r="H376" s="36"/>
    </row>
    <row r="377" spans="1:8" ht="12.75" customHeight="1">
      <c r="A377" s="22">
        <v>43269</v>
      </c>
      <c r="B377" s="22"/>
      <c r="C377" s="25">
        <f>ROUND(12.985,4)</f>
        <v>12.985</v>
      </c>
      <c r="D377" s="25">
        <f>F377</f>
        <v>13.6351</v>
      </c>
      <c r="E377" s="25">
        <f>F377</f>
        <v>13.6351</v>
      </c>
      <c r="F377" s="25">
        <f>ROUND(13.6351,4)</f>
        <v>13.6351</v>
      </c>
      <c r="G377" s="24"/>
      <c r="H377" s="36"/>
    </row>
    <row r="378" spans="1:8" ht="12.75" customHeight="1">
      <c r="A378" s="22">
        <v>43360</v>
      </c>
      <c r="B378" s="22"/>
      <c r="C378" s="25">
        <f>ROUND(12.985,4)</f>
        <v>12.985</v>
      </c>
      <c r="D378" s="25">
        <f>F378</f>
        <v>13.8156</v>
      </c>
      <c r="E378" s="25">
        <f>F378</f>
        <v>13.8156</v>
      </c>
      <c r="F378" s="25">
        <v>13.8156</v>
      </c>
      <c r="G378" s="24"/>
      <c r="H378" s="36"/>
    </row>
    <row r="379" spans="1:8" ht="12.75" customHeight="1">
      <c r="A379" s="22">
        <v>43630</v>
      </c>
      <c r="B379" s="22"/>
      <c r="C379" s="25">
        <f>ROUND(12.985,4)</f>
        <v>12.985</v>
      </c>
      <c r="D379" s="25">
        <f>F379</f>
        <v>14.3666</v>
      </c>
      <c r="E379" s="25">
        <f>F379</f>
        <v>14.3666</v>
      </c>
      <c r="F379" s="25">
        <v>14.3666</v>
      </c>
      <c r="G379" s="24"/>
      <c r="H379" s="36"/>
    </row>
    <row r="380" spans="1:8" ht="12.75" customHeight="1">
      <c r="A380" s="22" t="s">
        <v>82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42996</v>
      </c>
      <c r="B381" s="22"/>
      <c r="C381" s="25">
        <f>ROUND(12.985,4)</f>
        <v>12.985</v>
      </c>
      <c r="D381" s="25">
        <f>F381</f>
        <v>13.0892</v>
      </c>
      <c r="E381" s="25">
        <f>F381</f>
        <v>13.0892</v>
      </c>
      <c r="F381" s="25">
        <f>ROUND(13.0892,4)</f>
        <v>13.0892</v>
      </c>
      <c r="G381" s="24"/>
      <c r="H381" s="36"/>
    </row>
    <row r="382" spans="1:8" ht="12.75" customHeight="1">
      <c r="A382" s="22">
        <v>43087</v>
      </c>
      <c r="B382" s="22"/>
      <c r="C382" s="25">
        <f>ROUND(12.985,4)</f>
        <v>12.985</v>
      </c>
      <c r="D382" s="25">
        <f>F382</f>
        <v>13.2765</v>
      </c>
      <c r="E382" s="25">
        <f>F382</f>
        <v>13.2765</v>
      </c>
      <c r="F382" s="25">
        <f>ROUND(13.2765,4)</f>
        <v>13.2765</v>
      </c>
      <c r="G382" s="24"/>
      <c r="H382" s="36"/>
    </row>
    <row r="383" spans="1:8" ht="12.75" customHeight="1">
      <c r="A383" s="22">
        <v>43175</v>
      </c>
      <c r="B383" s="22"/>
      <c r="C383" s="25">
        <f>ROUND(12.985,4)</f>
        <v>12.985</v>
      </c>
      <c r="D383" s="25">
        <f>F383</f>
        <v>17.5004</v>
      </c>
      <c r="E383" s="25">
        <f>F383</f>
        <v>17.5004</v>
      </c>
      <c r="F383" s="25">
        <f>ROUND(17.5004,4)</f>
        <v>17.5004</v>
      </c>
      <c r="G383" s="24"/>
      <c r="H383" s="36"/>
    </row>
    <row r="384" spans="1:8" ht="12.75" customHeight="1">
      <c r="A384" s="22">
        <v>43178</v>
      </c>
      <c r="B384" s="22"/>
      <c r="C384" s="25">
        <f>ROUND(12.985,4)</f>
        <v>12.985</v>
      </c>
      <c r="D384" s="25">
        <f>F384</f>
        <v>13.4585</v>
      </c>
      <c r="E384" s="25">
        <f>F384</f>
        <v>13.4585</v>
      </c>
      <c r="F384" s="25">
        <f>ROUND(13.4585,4)</f>
        <v>13.4585</v>
      </c>
      <c r="G384" s="24"/>
      <c r="H384" s="36"/>
    </row>
    <row r="385" spans="1:8" ht="12.75" customHeight="1">
      <c r="A385" s="22">
        <v>43269</v>
      </c>
      <c r="B385" s="22"/>
      <c r="C385" s="25">
        <f>ROUND(12.985,4)</f>
        <v>12.985</v>
      </c>
      <c r="D385" s="25">
        <f>F385</f>
        <v>13.6351</v>
      </c>
      <c r="E385" s="25">
        <f>F385</f>
        <v>13.6351</v>
      </c>
      <c r="F385" s="25">
        <f>ROUND(13.6351,4)</f>
        <v>13.6351</v>
      </c>
      <c r="G385" s="24"/>
      <c r="H385" s="36"/>
    </row>
    <row r="386" spans="1:8" ht="12.75" customHeight="1">
      <c r="A386" s="22">
        <v>43360</v>
      </c>
      <c r="B386" s="22"/>
      <c r="C386" s="25">
        <f>ROUND(12.985,4)</f>
        <v>12.985</v>
      </c>
      <c r="D386" s="25">
        <f>F386</f>
        <v>13.8156</v>
      </c>
      <c r="E386" s="25">
        <f>F386</f>
        <v>13.8156</v>
      </c>
      <c r="F386" s="25">
        <f>ROUND(13.8156,4)</f>
        <v>13.8156</v>
      </c>
      <c r="G386" s="24"/>
      <c r="H386" s="36"/>
    </row>
    <row r="387" spans="1:8" ht="12.75" customHeight="1">
      <c r="A387" s="22">
        <v>43448</v>
      </c>
      <c r="B387" s="22"/>
      <c r="C387" s="25">
        <f>ROUND(12.985,4)</f>
        <v>12.985</v>
      </c>
      <c r="D387" s="25">
        <f>F387</f>
        <v>13.9952</v>
      </c>
      <c r="E387" s="25">
        <f>F387</f>
        <v>13.9952</v>
      </c>
      <c r="F387" s="25">
        <f>ROUND(13.9952,4)</f>
        <v>13.9952</v>
      </c>
      <c r="G387" s="24"/>
      <c r="H387" s="36"/>
    </row>
    <row r="388" spans="1:8" ht="12.75" customHeight="1">
      <c r="A388" s="22">
        <v>43542</v>
      </c>
      <c r="B388" s="22"/>
      <c r="C388" s="25">
        <f>ROUND(12.985,4)</f>
        <v>12.985</v>
      </c>
      <c r="D388" s="25">
        <f>F388</f>
        <v>14.187</v>
      </c>
      <c r="E388" s="25">
        <f>F388</f>
        <v>14.187</v>
      </c>
      <c r="F388" s="25">
        <f>ROUND(14.187,4)</f>
        <v>14.187</v>
      </c>
      <c r="G388" s="24"/>
      <c r="H388" s="36"/>
    </row>
    <row r="389" spans="1:8" ht="12.75" customHeight="1">
      <c r="A389" s="22">
        <v>43630</v>
      </c>
      <c r="B389" s="22"/>
      <c r="C389" s="25">
        <f>ROUND(12.985,4)</f>
        <v>12.985</v>
      </c>
      <c r="D389" s="25">
        <f>F389</f>
        <v>14.3666</v>
      </c>
      <c r="E389" s="25">
        <f>F389</f>
        <v>14.3666</v>
      </c>
      <c r="F389" s="25">
        <f>ROUND(14.3666,4)</f>
        <v>14.3666</v>
      </c>
      <c r="G389" s="24"/>
      <c r="H389" s="36"/>
    </row>
    <row r="390" spans="1:8" ht="12.75" customHeight="1">
      <c r="A390" s="22">
        <v>43724</v>
      </c>
      <c r="B390" s="22"/>
      <c r="C390" s="25">
        <f>ROUND(12.985,4)</f>
        <v>12.985</v>
      </c>
      <c r="D390" s="25">
        <f>F390</f>
        <v>14.574</v>
      </c>
      <c r="E390" s="25">
        <f>F390</f>
        <v>14.574</v>
      </c>
      <c r="F390" s="25">
        <f>ROUND(14.574,4)</f>
        <v>14.574</v>
      </c>
      <c r="G390" s="24"/>
      <c r="H390" s="36"/>
    </row>
    <row r="391" spans="1:8" ht="12.75" customHeight="1">
      <c r="A391" s="22">
        <v>43812</v>
      </c>
      <c r="B391" s="22"/>
      <c r="C391" s="25">
        <f>ROUND(12.985,4)</f>
        <v>12.985</v>
      </c>
      <c r="D391" s="25">
        <f>F391</f>
        <v>14.7826</v>
      </c>
      <c r="E391" s="25">
        <f>F391</f>
        <v>14.7826</v>
      </c>
      <c r="F391" s="25">
        <f>ROUND(14.7826,4)</f>
        <v>14.7826</v>
      </c>
      <c r="G391" s="24"/>
      <c r="H391" s="36"/>
    </row>
    <row r="392" spans="1:8" ht="12.75" customHeight="1">
      <c r="A392" s="22">
        <v>43906</v>
      </c>
      <c r="B392" s="22"/>
      <c r="C392" s="25">
        <f>ROUND(12.985,4)</f>
        <v>12.985</v>
      </c>
      <c r="D392" s="25">
        <f>F392</f>
        <v>15.0055</v>
      </c>
      <c r="E392" s="25">
        <f>F392</f>
        <v>15.0055</v>
      </c>
      <c r="F392" s="25">
        <f>ROUND(15.0055,4)</f>
        <v>15.0055</v>
      </c>
      <c r="G392" s="24"/>
      <c r="H392" s="36"/>
    </row>
    <row r="393" spans="1:8" ht="12.75" customHeight="1">
      <c r="A393" s="22">
        <v>43994</v>
      </c>
      <c r="B393" s="22"/>
      <c r="C393" s="25">
        <f>ROUND(12.985,4)</f>
        <v>12.985</v>
      </c>
      <c r="D393" s="25">
        <f>F393</f>
        <v>15.2142</v>
      </c>
      <c r="E393" s="25">
        <f>F393</f>
        <v>15.2142</v>
      </c>
      <c r="F393" s="25">
        <f>ROUND(15.2142,4)</f>
        <v>15.2142</v>
      </c>
      <c r="G393" s="24"/>
      <c r="H393" s="36"/>
    </row>
    <row r="394" spans="1:8" ht="12.75" customHeight="1">
      <c r="A394" s="22">
        <v>44088</v>
      </c>
      <c r="B394" s="22"/>
      <c r="C394" s="25">
        <f>ROUND(12.985,4)</f>
        <v>12.985</v>
      </c>
      <c r="D394" s="25">
        <f>F394</f>
        <v>15.4371</v>
      </c>
      <c r="E394" s="25">
        <f>F394</f>
        <v>15.4371</v>
      </c>
      <c r="F394" s="25">
        <f>ROUND(15.4371,4)</f>
        <v>15.4371</v>
      </c>
      <c r="G394" s="24"/>
      <c r="H394" s="36"/>
    </row>
    <row r="395" spans="1:8" ht="12.75" customHeight="1">
      <c r="A395" s="22" t="s">
        <v>83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42996</v>
      </c>
      <c r="B396" s="22"/>
      <c r="C396" s="25">
        <f>ROUND(1.4630985915493,4)</f>
        <v>1.4631</v>
      </c>
      <c r="D396" s="25">
        <f>F396</f>
        <v>1.4418</v>
      </c>
      <c r="E396" s="25">
        <f>F396</f>
        <v>1.4418</v>
      </c>
      <c r="F396" s="25">
        <f>ROUND(1.4418,4)</f>
        <v>1.4418</v>
      </c>
      <c r="G396" s="24"/>
      <c r="H396" s="36"/>
    </row>
    <row r="397" spans="1:8" ht="12.75" customHeight="1">
      <c r="A397" s="22">
        <v>43087</v>
      </c>
      <c r="B397" s="22"/>
      <c r="C397" s="25">
        <f>ROUND(1.4630985915493,4)</f>
        <v>1.4631</v>
      </c>
      <c r="D397" s="25">
        <f>F397</f>
        <v>1.4185</v>
      </c>
      <c r="E397" s="25">
        <f>F397</f>
        <v>1.4185</v>
      </c>
      <c r="F397" s="25">
        <f>ROUND(1.4185,4)</f>
        <v>1.4185</v>
      </c>
      <c r="G397" s="24"/>
      <c r="H397" s="36"/>
    </row>
    <row r="398" spans="1:8" ht="12.75" customHeight="1">
      <c r="A398" s="22">
        <v>43178</v>
      </c>
      <c r="B398" s="22"/>
      <c r="C398" s="25">
        <f>ROUND(1.4630985915493,4)</f>
        <v>1.4631</v>
      </c>
      <c r="D398" s="25">
        <f>F398</f>
        <v>1.3932</v>
      </c>
      <c r="E398" s="25">
        <f>F398</f>
        <v>1.3932</v>
      </c>
      <c r="F398" s="25">
        <f>ROUND(1.3932,4)</f>
        <v>1.3932</v>
      </c>
      <c r="G398" s="24"/>
      <c r="H398" s="36"/>
    </row>
    <row r="399" spans="1:8" ht="12.75" customHeight="1">
      <c r="A399" s="22">
        <v>43269</v>
      </c>
      <c r="B399" s="22"/>
      <c r="C399" s="25">
        <f>ROUND(1.4630985915493,4)</f>
        <v>1.4631</v>
      </c>
      <c r="D399" s="25">
        <f>F399</f>
        <v>1.362</v>
      </c>
      <c r="E399" s="25">
        <f>F399</f>
        <v>1.362</v>
      </c>
      <c r="F399" s="25">
        <f>ROUND(1.362,4)</f>
        <v>1.362</v>
      </c>
      <c r="G399" s="24"/>
      <c r="H399" s="36"/>
    </row>
    <row r="400" spans="1:8" ht="12.75" customHeight="1">
      <c r="A400" s="22">
        <v>43630</v>
      </c>
      <c r="B400" s="22"/>
      <c r="C400" s="25">
        <f>ROUND(1.4630985915493,4)</f>
        <v>1.4631</v>
      </c>
      <c r="D400" s="25">
        <f>F400</f>
        <v>1.2007</v>
      </c>
      <c r="E400" s="25">
        <f>F400</f>
        <v>1.2007</v>
      </c>
      <c r="F400" s="25">
        <f>ROUND(1.2007,4)</f>
        <v>1.2007</v>
      </c>
      <c r="G400" s="24"/>
      <c r="H400" s="36"/>
    </row>
    <row r="401" spans="1:8" ht="12.75" customHeight="1">
      <c r="A401" s="22" t="s">
        <v>84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42950</v>
      </c>
      <c r="B402" s="22"/>
      <c r="C402" s="27">
        <f>ROUND(612.96,3)</f>
        <v>612.96</v>
      </c>
      <c r="D402" s="27">
        <f>F402</f>
        <v>613.806</v>
      </c>
      <c r="E402" s="27">
        <f>F402</f>
        <v>613.806</v>
      </c>
      <c r="F402" s="27">
        <f>ROUND(613.806,3)</f>
        <v>613.806</v>
      </c>
      <c r="G402" s="24"/>
      <c r="H402" s="36"/>
    </row>
    <row r="403" spans="1:8" ht="12.75" customHeight="1">
      <c r="A403" s="22">
        <v>43041</v>
      </c>
      <c r="B403" s="22"/>
      <c r="C403" s="27">
        <f>ROUND(612.96,3)</f>
        <v>612.96</v>
      </c>
      <c r="D403" s="27">
        <f>F403</f>
        <v>625.112</v>
      </c>
      <c r="E403" s="27">
        <f>F403</f>
        <v>625.112</v>
      </c>
      <c r="F403" s="27">
        <f>ROUND(625.112,3)</f>
        <v>625.112</v>
      </c>
      <c r="G403" s="24"/>
      <c r="H403" s="36"/>
    </row>
    <row r="404" spans="1:8" ht="12.75" customHeight="1">
      <c r="A404" s="22">
        <v>43132</v>
      </c>
      <c r="B404" s="22"/>
      <c r="C404" s="27">
        <f>ROUND(612.96,3)</f>
        <v>612.96</v>
      </c>
      <c r="D404" s="27">
        <f>F404</f>
        <v>636.722</v>
      </c>
      <c r="E404" s="27">
        <f>F404</f>
        <v>636.722</v>
      </c>
      <c r="F404" s="27">
        <f>ROUND(636.722,3)</f>
        <v>636.722</v>
      </c>
      <c r="G404" s="24"/>
      <c r="H404" s="36"/>
    </row>
    <row r="405" spans="1:8" ht="12.75" customHeight="1">
      <c r="A405" s="22">
        <v>43223</v>
      </c>
      <c r="B405" s="22"/>
      <c r="C405" s="27">
        <f>ROUND(612.96,3)</f>
        <v>612.96</v>
      </c>
      <c r="D405" s="27">
        <f>F405</f>
        <v>648.696</v>
      </c>
      <c r="E405" s="27">
        <f>F405</f>
        <v>648.696</v>
      </c>
      <c r="F405" s="27">
        <f>ROUND(648.696,3)</f>
        <v>648.696</v>
      </c>
      <c r="G405" s="24"/>
      <c r="H405" s="36"/>
    </row>
    <row r="406" spans="1:8" ht="12.75" customHeight="1">
      <c r="A406" s="22" t="s">
        <v>85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42950</v>
      </c>
      <c r="B407" s="22"/>
      <c r="C407" s="27">
        <f>ROUND(548.706,3)</f>
        <v>548.706</v>
      </c>
      <c r="D407" s="27">
        <f>F407</f>
        <v>549.464</v>
      </c>
      <c r="E407" s="27">
        <f>F407</f>
        <v>549.464</v>
      </c>
      <c r="F407" s="27">
        <f>ROUND(549.464,3)</f>
        <v>549.464</v>
      </c>
      <c r="G407" s="24"/>
      <c r="H407" s="36"/>
    </row>
    <row r="408" spans="1:8" ht="12.75" customHeight="1">
      <c r="A408" s="22">
        <v>43041</v>
      </c>
      <c r="B408" s="22"/>
      <c r="C408" s="27">
        <f>ROUND(548.706,3)</f>
        <v>548.706</v>
      </c>
      <c r="D408" s="27">
        <f>F408</f>
        <v>559.584</v>
      </c>
      <c r="E408" s="27">
        <f>F408</f>
        <v>559.584</v>
      </c>
      <c r="F408" s="27">
        <f>ROUND(559.584,3)</f>
        <v>559.584</v>
      </c>
      <c r="G408" s="24"/>
      <c r="H408" s="36"/>
    </row>
    <row r="409" spans="1:8" ht="12.75" customHeight="1">
      <c r="A409" s="22">
        <v>43132</v>
      </c>
      <c r="B409" s="22"/>
      <c r="C409" s="27">
        <f>ROUND(548.706,3)</f>
        <v>548.706</v>
      </c>
      <c r="D409" s="27">
        <f>F409</f>
        <v>569.977</v>
      </c>
      <c r="E409" s="27">
        <f>F409</f>
        <v>569.977</v>
      </c>
      <c r="F409" s="27">
        <f>ROUND(569.977,3)</f>
        <v>569.977</v>
      </c>
      <c r="G409" s="24"/>
      <c r="H409" s="36"/>
    </row>
    <row r="410" spans="1:8" ht="12.75" customHeight="1">
      <c r="A410" s="22">
        <v>43223</v>
      </c>
      <c r="B410" s="22"/>
      <c r="C410" s="27">
        <f>ROUND(548.706,3)</f>
        <v>548.706</v>
      </c>
      <c r="D410" s="27">
        <f>F410</f>
        <v>580.696</v>
      </c>
      <c r="E410" s="27">
        <f>F410</f>
        <v>580.696</v>
      </c>
      <c r="F410" s="27">
        <f>ROUND(580.696,3)</f>
        <v>580.696</v>
      </c>
      <c r="G410" s="24"/>
      <c r="H410" s="36"/>
    </row>
    <row r="411" spans="1:8" ht="12.75" customHeight="1">
      <c r="A411" s="22" t="s">
        <v>86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42950</v>
      </c>
      <c r="B412" s="22"/>
      <c r="C412" s="27">
        <f>ROUND(631.587,3)</f>
        <v>631.587</v>
      </c>
      <c r="D412" s="27">
        <f>F412</f>
        <v>632.459</v>
      </c>
      <c r="E412" s="27">
        <f>F412</f>
        <v>632.459</v>
      </c>
      <c r="F412" s="27">
        <f>ROUND(632.459,3)</f>
        <v>632.459</v>
      </c>
      <c r="G412" s="24"/>
      <c r="H412" s="36"/>
    </row>
    <row r="413" spans="1:8" ht="12.75" customHeight="1">
      <c r="A413" s="22">
        <v>43041</v>
      </c>
      <c r="B413" s="22"/>
      <c r="C413" s="27">
        <f>ROUND(631.587,3)</f>
        <v>631.587</v>
      </c>
      <c r="D413" s="27">
        <f>F413</f>
        <v>644.109</v>
      </c>
      <c r="E413" s="27">
        <f>F413</f>
        <v>644.109</v>
      </c>
      <c r="F413" s="27">
        <f>ROUND(644.109,3)</f>
        <v>644.109</v>
      </c>
      <c r="G413" s="24"/>
      <c r="H413" s="36"/>
    </row>
    <row r="414" spans="1:8" ht="12.75" customHeight="1">
      <c r="A414" s="22">
        <v>43132</v>
      </c>
      <c r="B414" s="22"/>
      <c r="C414" s="27">
        <f>ROUND(631.587,3)</f>
        <v>631.587</v>
      </c>
      <c r="D414" s="27">
        <f>F414</f>
        <v>656.071</v>
      </c>
      <c r="E414" s="27">
        <f>F414</f>
        <v>656.071</v>
      </c>
      <c r="F414" s="27">
        <f>ROUND(656.071,3)</f>
        <v>656.071</v>
      </c>
      <c r="G414" s="24"/>
      <c r="H414" s="36"/>
    </row>
    <row r="415" spans="1:8" ht="12.75" customHeight="1">
      <c r="A415" s="22">
        <v>43223</v>
      </c>
      <c r="B415" s="22"/>
      <c r="C415" s="27">
        <f>ROUND(631.587,3)</f>
        <v>631.587</v>
      </c>
      <c r="D415" s="27">
        <f>F415</f>
        <v>668.409</v>
      </c>
      <c r="E415" s="27">
        <f>F415</f>
        <v>668.409</v>
      </c>
      <c r="F415" s="27">
        <f>ROUND(668.409,3)</f>
        <v>668.409</v>
      </c>
      <c r="G415" s="24"/>
      <c r="H415" s="36"/>
    </row>
    <row r="416" spans="1:8" ht="12.75" customHeight="1">
      <c r="A416" s="22" t="s">
        <v>87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42950</v>
      </c>
      <c r="B417" s="22"/>
      <c r="C417" s="27">
        <f>ROUND(565.714,3)</f>
        <v>565.714</v>
      </c>
      <c r="D417" s="27">
        <f>F417</f>
        <v>566.495</v>
      </c>
      <c r="E417" s="27">
        <f>F417</f>
        <v>566.495</v>
      </c>
      <c r="F417" s="27">
        <f>ROUND(566.495,3)</f>
        <v>566.495</v>
      </c>
      <c r="G417" s="24"/>
      <c r="H417" s="36"/>
    </row>
    <row r="418" spans="1:8" ht="12.75" customHeight="1">
      <c r="A418" s="22">
        <v>43041</v>
      </c>
      <c r="B418" s="22"/>
      <c r="C418" s="27">
        <f>ROUND(565.714,3)</f>
        <v>565.714</v>
      </c>
      <c r="D418" s="27">
        <f>F418</f>
        <v>576.93</v>
      </c>
      <c r="E418" s="27">
        <f>F418</f>
        <v>576.93</v>
      </c>
      <c r="F418" s="27">
        <f>ROUND(576.93,3)</f>
        <v>576.93</v>
      </c>
      <c r="G418" s="24"/>
      <c r="H418" s="36"/>
    </row>
    <row r="419" spans="1:8" ht="12.75" customHeight="1">
      <c r="A419" s="22">
        <v>43132</v>
      </c>
      <c r="B419" s="22"/>
      <c r="C419" s="27">
        <f>ROUND(565.714,3)</f>
        <v>565.714</v>
      </c>
      <c r="D419" s="27">
        <f>F419</f>
        <v>587.644</v>
      </c>
      <c r="E419" s="27">
        <f>F419</f>
        <v>587.644</v>
      </c>
      <c r="F419" s="27">
        <f>ROUND(587.644,3)</f>
        <v>587.644</v>
      </c>
      <c r="G419" s="24"/>
      <c r="H419" s="36"/>
    </row>
    <row r="420" spans="1:8" ht="12.75" customHeight="1">
      <c r="A420" s="22">
        <v>43223</v>
      </c>
      <c r="B420" s="22"/>
      <c r="C420" s="27">
        <f>ROUND(565.714,3)</f>
        <v>565.714</v>
      </c>
      <c r="D420" s="27">
        <f>F420</f>
        <v>598.696</v>
      </c>
      <c r="E420" s="27">
        <f>F420</f>
        <v>598.696</v>
      </c>
      <c r="F420" s="27">
        <f>ROUND(598.696,3)</f>
        <v>598.696</v>
      </c>
      <c r="G420" s="24"/>
      <c r="H420" s="36"/>
    </row>
    <row r="421" spans="1:8" ht="12.75" customHeight="1">
      <c r="A421" s="22" t="s">
        <v>88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42950</v>
      </c>
      <c r="B422" s="22"/>
      <c r="C422" s="27">
        <f>ROUND(246.115768034606,3)</f>
        <v>246.116</v>
      </c>
      <c r="D422" s="27">
        <f>F422</f>
        <v>246.458</v>
      </c>
      <c r="E422" s="27">
        <f>F422</f>
        <v>246.458</v>
      </c>
      <c r="F422" s="27">
        <f>ROUND(246.458,3)</f>
        <v>246.458</v>
      </c>
      <c r="G422" s="24"/>
      <c r="H422" s="36"/>
    </row>
    <row r="423" spans="1:8" ht="12.75" customHeight="1">
      <c r="A423" s="22">
        <v>43041</v>
      </c>
      <c r="B423" s="22"/>
      <c r="C423" s="27">
        <f>ROUND(246.115768034606,3)</f>
        <v>246.116</v>
      </c>
      <c r="D423" s="27">
        <f>F423</f>
        <v>251.095</v>
      </c>
      <c r="E423" s="27">
        <f>F423</f>
        <v>251.095</v>
      </c>
      <c r="F423" s="27">
        <f>ROUND(251.095,3)</f>
        <v>251.095</v>
      </c>
      <c r="G423" s="24"/>
      <c r="H423" s="36"/>
    </row>
    <row r="424" spans="1:8" ht="12.75" customHeight="1">
      <c r="A424" s="22">
        <v>43132</v>
      </c>
      <c r="B424" s="22"/>
      <c r="C424" s="27">
        <f>ROUND(246.115768034606,3)</f>
        <v>246.116</v>
      </c>
      <c r="D424" s="27">
        <f>F424</f>
        <v>255.867</v>
      </c>
      <c r="E424" s="27">
        <f>F424</f>
        <v>255.867</v>
      </c>
      <c r="F424" s="27">
        <f>ROUND(255.867,3)</f>
        <v>255.867</v>
      </c>
      <c r="G424" s="24"/>
      <c r="H424" s="36"/>
    </row>
    <row r="425" spans="1:8" ht="12.75" customHeight="1">
      <c r="A425" s="22">
        <v>43223</v>
      </c>
      <c r="B425" s="22"/>
      <c r="C425" s="27">
        <f>ROUND(246.115768034606,3)</f>
        <v>246.116</v>
      </c>
      <c r="D425" s="27">
        <f>F425</f>
        <v>260.812</v>
      </c>
      <c r="E425" s="27">
        <f>F425</f>
        <v>260.812</v>
      </c>
      <c r="F425" s="27">
        <f>ROUND(260.812,3)</f>
        <v>260.812</v>
      </c>
      <c r="G425" s="24"/>
      <c r="H425" s="36"/>
    </row>
    <row r="426" spans="1:8" ht="12.75" customHeight="1">
      <c r="A426" s="22" t="s">
        <v>89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42950</v>
      </c>
      <c r="B427" s="22"/>
      <c r="C427" s="27">
        <f>ROUND(675.731,3)</f>
        <v>675.731</v>
      </c>
      <c r="D427" s="27">
        <f>F427</f>
        <v>695.694</v>
      </c>
      <c r="E427" s="27">
        <f>F427</f>
        <v>695.694</v>
      </c>
      <c r="F427" s="27">
        <f>ROUND(695.694,3)</f>
        <v>695.694</v>
      </c>
      <c r="G427" s="24"/>
      <c r="H427" s="36"/>
    </row>
    <row r="428" spans="1:8" ht="12.75" customHeight="1">
      <c r="A428" s="22">
        <v>43041</v>
      </c>
      <c r="B428" s="22"/>
      <c r="C428" s="27">
        <f>ROUND(675.731,3)</f>
        <v>675.731</v>
      </c>
      <c r="D428" s="27">
        <f>F428</f>
        <v>709.665</v>
      </c>
      <c r="E428" s="27">
        <f>F428</f>
        <v>709.665</v>
      </c>
      <c r="F428" s="27">
        <f>ROUND(709.665,3)</f>
        <v>709.665</v>
      </c>
      <c r="G428" s="24"/>
      <c r="H428" s="36"/>
    </row>
    <row r="429" spans="1:8" ht="12.75" customHeight="1">
      <c r="A429" s="22">
        <v>43132</v>
      </c>
      <c r="B429" s="22"/>
      <c r="C429" s="27">
        <f>ROUND(675.731,3)</f>
        <v>675.731</v>
      </c>
      <c r="D429" s="27">
        <f>F429</f>
        <v>724.173</v>
      </c>
      <c r="E429" s="27">
        <f>F429</f>
        <v>724.173</v>
      </c>
      <c r="F429" s="27">
        <f>ROUND(724.173,3)</f>
        <v>724.173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42996</v>
      </c>
      <c r="B431" s="22"/>
      <c r="C431" s="24">
        <f>ROUND(22800.43,2)</f>
        <v>22800.43</v>
      </c>
      <c r="D431" s="24">
        <f>F431</f>
        <v>22991.69</v>
      </c>
      <c r="E431" s="24">
        <f>F431</f>
        <v>22991.69</v>
      </c>
      <c r="F431" s="24">
        <f>ROUND(22991.69,2)</f>
        <v>22991.69</v>
      </c>
      <c r="G431" s="24"/>
      <c r="H431" s="36"/>
    </row>
    <row r="432" spans="1:8" ht="12.75" customHeight="1">
      <c r="A432" s="22">
        <v>43087</v>
      </c>
      <c r="B432" s="22"/>
      <c r="C432" s="24">
        <f>ROUND(22800.43,2)</f>
        <v>22800.43</v>
      </c>
      <c r="D432" s="24">
        <f>F432</f>
        <v>23355.25</v>
      </c>
      <c r="E432" s="24">
        <f>F432</f>
        <v>23355.25</v>
      </c>
      <c r="F432" s="24">
        <f>ROUND(23355.25,2)</f>
        <v>23355.25</v>
      </c>
      <c r="G432" s="24"/>
      <c r="H432" s="36"/>
    </row>
    <row r="433" spans="1:8" ht="12.75" customHeight="1">
      <c r="A433" s="22">
        <v>43178</v>
      </c>
      <c r="B433" s="22"/>
      <c r="C433" s="24">
        <f>ROUND(22800.43,2)</f>
        <v>22800.43</v>
      </c>
      <c r="D433" s="24">
        <f>F433</f>
        <v>23712.2</v>
      </c>
      <c r="E433" s="24">
        <f>F433</f>
        <v>23712.2</v>
      </c>
      <c r="F433" s="24">
        <f>ROUND(23712.2,2)</f>
        <v>23712.2</v>
      </c>
      <c r="G433" s="24"/>
      <c r="H433" s="36"/>
    </row>
    <row r="434" spans="1:8" ht="12.75" customHeight="1">
      <c r="A434" s="22" t="s">
        <v>91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42963</v>
      </c>
      <c r="B435" s="22"/>
      <c r="C435" s="27">
        <f>ROUND(7.08333,3)</f>
        <v>7.083</v>
      </c>
      <c r="D435" s="27">
        <f>ROUND(7.11,3)</f>
        <v>7.11</v>
      </c>
      <c r="E435" s="27">
        <f>ROUND(7.01,3)</f>
        <v>7.01</v>
      </c>
      <c r="F435" s="27">
        <f>ROUND(7.06,3)</f>
        <v>7.06</v>
      </c>
      <c r="G435" s="24"/>
      <c r="H435" s="36"/>
    </row>
    <row r="436" spans="1:8" ht="12.75" customHeight="1">
      <c r="A436" s="22">
        <v>42998</v>
      </c>
      <c r="B436" s="22"/>
      <c r="C436" s="27">
        <f>ROUND(7.08333,3)</f>
        <v>7.083</v>
      </c>
      <c r="D436" s="27">
        <f>ROUND(6.98,3)</f>
        <v>6.98</v>
      </c>
      <c r="E436" s="27">
        <f>ROUND(6.88,3)</f>
        <v>6.88</v>
      </c>
      <c r="F436" s="27">
        <f>ROUND(6.93,3)</f>
        <v>6.93</v>
      </c>
      <c r="G436" s="24"/>
      <c r="H436" s="36"/>
    </row>
    <row r="437" spans="1:8" ht="12.75" customHeight="1">
      <c r="A437" s="22">
        <v>43026</v>
      </c>
      <c r="B437" s="22"/>
      <c r="C437" s="27">
        <f>ROUND(7.08333,3)</f>
        <v>7.083</v>
      </c>
      <c r="D437" s="27">
        <f>ROUND(6.95,3)</f>
        <v>6.95</v>
      </c>
      <c r="E437" s="27">
        <f>ROUND(6.85,3)</f>
        <v>6.85</v>
      </c>
      <c r="F437" s="27">
        <f>ROUND(6.9,3)</f>
        <v>6.9</v>
      </c>
      <c r="G437" s="24"/>
      <c r="H437" s="36"/>
    </row>
    <row r="438" spans="1:8" ht="12.75" customHeight="1">
      <c r="A438" s="22">
        <v>43054</v>
      </c>
      <c r="B438" s="22"/>
      <c r="C438" s="27">
        <f>ROUND(7.08333,3)</f>
        <v>7.083</v>
      </c>
      <c r="D438" s="27">
        <f>ROUND(6.87,3)</f>
        <v>6.87</v>
      </c>
      <c r="E438" s="27">
        <f>ROUND(6.77,3)</f>
        <v>6.77</v>
      </c>
      <c r="F438" s="27">
        <f>ROUND(6.82,3)</f>
        <v>6.82</v>
      </c>
      <c r="G438" s="24"/>
      <c r="H438" s="36"/>
    </row>
    <row r="439" spans="1:8" ht="12.75" customHeight="1">
      <c r="A439" s="22">
        <v>43089</v>
      </c>
      <c r="B439" s="22"/>
      <c r="C439" s="27">
        <f>ROUND(7.08333,3)</f>
        <v>7.083</v>
      </c>
      <c r="D439" s="27">
        <f>ROUND(6.81,3)</f>
        <v>6.81</v>
      </c>
      <c r="E439" s="27">
        <f>ROUND(6.71,3)</f>
        <v>6.71</v>
      </c>
      <c r="F439" s="27">
        <f>ROUND(6.76,3)</f>
        <v>6.76</v>
      </c>
      <c r="G439" s="24"/>
      <c r="H439" s="36"/>
    </row>
    <row r="440" spans="1:8" ht="12.75" customHeight="1">
      <c r="A440" s="22">
        <v>43117</v>
      </c>
      <c r="B440" s="22"/>
      <c r="C440" s="27">
        <f>ROUND(7.08333,3)</f>
        <v>7.083</v>
      </c>
      <c r="D440" s="27">
        <f>ROUND(6.78,3)</f>
        <v>6.78</v>
      </c>
      <c r="E440" s="27">
        <f>ROUND(6.68,3)</f>
        <v>6.68</v>
      </c>
      <c r="F440" s="27">
        <f>ROUND(6.73,3)</f>
        <v>6.73</v>
      </c>
      <c r="G440" s="24"/>
      <c r="H440" s="36"/>
    </row>
    <row r="441" spans="1:8" ht="12.75" customHeight="1">
      <c r="A441" s="22">
        <v>43179</v>
      </c>
      <c r="B441" s="22"/>
      <c r="C441" s="27">
        <f>ROUND(7.08333,3)</f>
        <v>7.083</v>
      </c>
      <c r="D441" s="27">
        <f>ROUND(6.71,3)</f>
        <v>6.71</v>
      </c>
      <c r="E441" s="27">
        <f>ROUND(6.61,3)</f>
        <v>6.61</v>
      </c>
      <c r="F441" s="27">
        <f>ROUND(6.66,3)</f>
        <v>6.66</v>
      </c>
      <c r="G441" s="24"/>
      <c r="H441" s="36"/>
    </row>
    <row r="442" spans="1:8" ht="12.75" customHeight="1">
      <c r="A442" s="22">
        <v>43269</v>
      </c>
      <c r="B442" s="22"/>
      <c r="C442" s="27">
        <f>ROUND(7.08333,3)</f>
        <v>7.083</v>
      </c>
      <c r="D442" s="27">
        <f>ROUND(7.51,3)</f>
        <v>7.51</v>
      </c>
      <c r="E442" s="27">
        <f>ROUND(7.41,3)</f>
        <v>7.41</v>
      </c>
      <c r="F442" s="27">
        <f>ROUND(7.46,3)</f>
        <v>7.46</v>
      </c>
      <c r="G442" s="24"/>
      <c r="H442" s="36"/>
    </row>
    <row r="443" spans="1:8" ht="12.75" customHeight="1">
      <c r="A443" s="22">
        <v>43271</v>
      </c>
      <c r="B443" s="22"/>
      <c r="C443" s="27">
        <f>ROUND(7.08333,3)</f>
        <v>7.083</v>
      </c>
      <c r="D443" s="27">
        <f>ROUND(6.68,3)</f>
        <v>6.68</v>
      </c>
      <c r="E443" s="27">
        <f>ROUND(6.58,3)</f>
        <v>6.58</v>
      </c>
      <c r="F443" s="27">
        <f>ROUND(6.63,3)</f>
        <v>6.63</v>
      </c>
      <c r="G443" s="24"/>
      <c r="H443" s="36"/>
    </row>
    <row r="444" spans="1:8" ht="12.75" customHeight="1">
      <c r="A444" s="22">
        <v>43362</v>
      </c>
      <c r="B444" s="22"/>
      <c r="C444" s="27">
        <f>ROUND(7.08333,3)</f>
        <v>7.083</v>
      </c>
      <c r="D444" s="27">
        <f>ROUND(6.7,3)</f>
        <v>6.7</v>
      </c>
      <c r="E444" s="27">
        <f>ROUND(6.6,3)</f>
        <v>6.6</v>
      </c>
      <c r="F444" s="27">
        <f>ROUND(6.65,3)</f>
        <v>6.65</v>
      </c>
      <c r="G444" s="24"/>
      <c r="H444" s="36"/>
    </row>
    <row r="445" spans="1:8" ht="12.75" customHeight="1">
      <c r="A445" s="22">
        <v>43453</v>
      </c>
      <c r="B445" s="22"/>
      <c r="C445" s="27">
        <f>ROUND(7.08333,3)</f>
        <v>7.083</v>
      </c>
      <c r="D445" s="27">
        <f>ROUND(6.75,3)</f>
        <v>6.75</v>
      </c>
      <c r="E445" s="27">
        <f>ROUND(6.65,3)</f>
        <v>6.65</v>
      </c>
      <c r="F445" s="27">
        <f>ROUND(6.7,3)</f>
        <v>6.7</v>
      </c>
      <c r="G445" s="24"/>
      <c r="H445" s="36"/>
    </row>
    <row r="446" spans="1:8" ht="12.75" customHeight="1">
      <c r="A446" s="22">
        <v>43544</v>
      </c>
      <c r="B446" s="22"/>
      <c r="C446" s="27">
        <f>ROUND(7.08333,3)</f>
        <v>7.083</v>
      </c>
      <c r="D446" s="27">
        <f>ROUND(6.82,3)</f>
        <v>6.82</v>
      </c>
      <c r="E446" s="27">
        <f>ROUND(6.72,3)</f>
        <v>6.72</v>
      </c>
      <c r="F446" s="27">
        <f>ROUND(6.77,3)</f>
        <v>6.77</v>
      </c>
      <c r="G446" s="24"/>
      <c r="H446" s="36"/>
    </row>
    <row r="447" spans="1:8" ht="12.75" customHeight="1">
      <c r="A447" s="22">
        <v>43635</v>
      </c>
      <c r="B447" s="22"/>
      <c r="C447" s="27">
        <f>ROUND(7.08333,3)</f>
        <v>7.083</v>
      </c>
      <c r="D447" s="27">
        <f>ROUND(6.88,3)</f>
        <v>6.88</v>
      </c>
      <c r="E447" s="27">
        <f>ROUND(6.78,3)</f>
        <v>6.78</v>
      </c>
      <c r="F447" s="27">
        <f>ROUND(6.83,3)</f>
        <v>6.83</v>
      </c>
      <c r="G447" s="24"/>
      <c r="H447" s="36"/>
    </row>
    <row r="448" spans="1:8" ht="12.75" customHeight="1">
      <c r="A448" s="22" t="s">
        <v>92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42950</v>
      </c>
      <c r="B449" s="22"/>
      <c r="C449" s="27">
        <f>ROUND(564.713,3)</f>
        <v>564.713</v>
      </c>
      <c r="D449" s="27">
        <f>F449</f>
        <v>565.493</v>
      </c>
      <c r="E449" s="27">
        <f>F449</f>
        <v>565.493</v>
      </c>
      <c r="F449" s="27">
        <f>ROUND(565.493,3)</f>
        <v>565.493</v>
      </c>
      <c r="G449" s="24"/>
      <c r="H449" s="36"/>
    </row>
    <row r="450" spans="1:8" ht="12.75" customHeight="1">
      <c r="A450" s="22">
        <v>43041</v>
      </c>
      <c r="B450" s="22"/>
      <c r="C450" s="27">
        <f>ROUND(564.713,3)</f>
        <v>564.713</v>
      </c>
      <c r="D450" s="27">
        <f>F450</f>
        <v>575.909</v>
      </c>
      <c r="E450" s="27">
        <f>F450</f>
        <v>575.909</v>
      </c>
      <c r="F450" s="27">
        <f>ROUND(575.909,3)</f>
        <v>575.909</v>
      </c>
      <c r="G450" s="24"/>
      <c r="H450" s="36"/>
    </row>
    <row r="451" spans="1:8" ht="12.75" customHeight="1">
      <c r="A451" s="22">
        <v>43132</v>
      </c>
      <c r="B451" s="22"/>
      <c r="C451" s="27">
        <f>ROUND(564.713,3)</f>
        <v>564.713</v>
      </c>
      <c r="D451" s="27">
        <f>F451</f>
        <v>586.605</v>
      </c>
      <c r="E451" s="27">
        <f>F451</f>
        <v>586.605</v>
      </c>
      <c r="F451" s="27">
        <f>ROUND(586.605,3)</f>
        <v>586.605</v>
      </c>
      <c r="G451" s="24"/>
      <c r="H451" s="36"/>
    </row>
    <row r="452" spans="1:8" ht="12.75" customHeight="1">
      <c r="A452" s="22">
        <v>43223</v>
      </c>
      <c r="B452" s="22"/>
      <c r="C452" s="27">
        <f>ROUND(564.713,3)</f>
        <v>564.713</v>
      </c>
      <c r="D452" s="27">
        <f>F452</f>
        <v>597.637</v>
      </c>
      <c r="E452" s="27">
        <f>F452</f>
        <v>597.637</v>
      </c>
      <c r="F452" s="27">
        <f>ROUND(597.637,3)</f>
        <v>597.637</v>
      </c>
      <c r="G452" s="24"/>
      <c r="H452" s="36"/>
    </row>
    <row r="453" spans="1:8" ht="12.75" customHeight="1">
      <c r="A453" s="22" t="s">
        <v>93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42999</v>
      </c>
      <c r="B454" s="22"/>
      <c r="C454" s="26">
        <f>ROUND(99.7621012649799,5)</f>
        <v>99.7621</v>
      </c>
      <c r="D454" s="26">
        <f>F454</f>
        <v>99.61254</v>
      </c>
      <c r="E454" s="26">
        <f>F454</f>
        <v>99.61254</v>
      </c>
      <c r="F454" s="26">
        <f>ROUND(99.6125439569375,5)</f>
        <v>99.61254</v>
      </c>
      <c r="G454" s="24"/>
      <c r="H454" s="36"/>
    </row>
    <row r="455" spans="1:8" ht="12.75" customHeight="1">
      <c r="A455" s="22" t="s">
        <v>94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43090</v>
      </c>
      <c r="B456" s="22"/>
      <c r="C456" s="26">
        <f>ROUND(99.7621012649799,5)</f>
        <v>99.7621</v>
      </c>
      <c r="D456" s="26">
        <f>F456</f>
        <v>99.74964</v>
      </c>
      <c r="E456" s="26">
        <f>F456</f>
        <v>99.74964</v>
      </c>
      <c r="F456" s="26">
        <f>ROUND(99.749637996353,5)</f>
        <v>99.74964</v>
      </c>
      <c r="G456" s="24"/>
      <c r="H456" s="36"/>
    </row>
    <row r="457" spans="1:8" ht="12.75" customHeight="1">
      <c r="A457" s="22" t="s">
        <v>95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43174</v>
      </c>
      <c r="B458" s="22"/>
      <c r="C458" s="26">
        <f>ROUND(99.7621012649799,5)</f>
        <v>99.7621</v>
      </c>
      <c r="D458" s="26">
        <f>F458</f>
        <v>99.62327</v>
      </c>
      <c r="E458" s="26">
        <f>F458</f>
        <v>99.62327</v>
      </c>
      <c r="F458" s="26">
        <f>ROUND(99.623274816343,5)</f>
        <v>99.62327</v>
      </c>
      <c r="G458" s="24"/>
      <c r="H458" s="36"/>
    </row>
    <row r="459" spans="1:8" ht="12.75" customHeight="1">
      <c r="A459" s="22" t="s">
        <v>96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43272</v>
      </c>
      <c r="B460" s="22"/>
      <c r="C460" s="26">
        <f>ROUND(99.7621012649799,5)</f>
        <v>99.7621</v>
      </c>
      <c r="D460" s="26">
        <f>F460</f>
        <v>99.67599</v>
      </c>
      <c r="E460" s="26">
        <f>F460</f>
        <v>99.67599</v>
      </c>
      <c r="F460" s="26">
        <f>ROUND(99.6759913930377,5)</f>
        <v>99.67599</v>
      </c>
      <c r="G460" s="24"/>
      <c r="H460" s="36"/>
    </row>
    <row r="461" spans="1:8" ht="12.75" customHeight="1">
      <c r="A461" s="22" t="s">
        <v>97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43363</v>
      </c>
      <c r="B462" s="22"/>
      <c r="C462" s="26">
        <f>ROUND(99.7621012649799,5)</f>
        <v>99.7621</v>
      </c>
      <c r="D462" s="26">
        <f>F462</f>
        <v>99.7621</v>
      </c>
      <c r="E462" s="26">
        <f>F462</f>
        <v>99.7621</v>
      </c>
      <c r="F462" s="26">
        <f>ROUND(99.7621012649799,5)</f>
        <v>99.7621</v>
      </c>
      <c r="G462" s="24"/>
      <c r="H462" s="36"/>
    </row>
    <row r="463" spans="1:8" ht="12.75" customHeight="1">
      <c r="A463" s="22" t="s">
        <v>98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43087</v>
      </c>
      <c r="B464" s="22"/>
      <c r="C464" s="26">
        <f>ROUND(99.4861343872402,5)</f>
        <v>99.48613</v>
      </c>
      <c r="D464" s="26">
        <f>F464</f>
        <v>99.78176</v>
      </c>
      <c r="E464" s="26">
        <f>F464</f>
        <v>99.78176</v>
      </c>
      <c r="F464" s="26">
        <f>ROUND(99.7817637001803,5)</f>
        <v>99.78176</v>
      </c>
      <c r="G464" s="24"/>
      <c r="H464" s="36"/>
    </row>
    <row r="465" spans="1:8" ht="12.75" customHeight="1">
      <c r="A465" s="22" t="s">
        <v>99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43175</v>
      </c>
      <c r="B466" s="22"/>
      <c r="C466" s="26">
        <f>ROUND(99.4861343872402,5)</f>
        <v>99.48613</v>
      </c>
      <c r="D466" s="26">
        <f>F466</f>
        <v>98.89972</v>
      </c>
      <c r="E466" s="26">
        <f>F466</f>
        <v>98.89972</v>
      </c>
      <c r="F466" s="26">
        <f>ROUND(98.8997228049221,5)</f>
        <v>98.89972</v>
      </c>
      <c r="G466" s="24"/>
      <c r="H466" s="36"/>
    </row>
    <row r="467" spans="1:8" ht="12.75" customHeight="1">
      <c r="A467" s="22" t="s">
        <v>100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43266</v>
      </c>
      <c r="B468" s="22"/>
      <c r="C468" s="26">
        <f>ROUND(99.4861343872402,5)</f>
        <v>99.48613</v>
      </c>
      <c r="D468" s="26">
        <f>F468</f>
        <v>98.37124</v>
      </c>
      <c r="E468" s="26">
        <f>F468</f>
        <v>98.37124</v>
      </c>
      <c r="F468" s="26">
        <f>ROUND(98.3712416494492,5)</f>
        <v>98.37124</v>
      </c>
      <c r="G468" s="24"/>
      <c r="H468" s="36"/>
    </row>
    <row r="469" spans="1:8" ht="12.75" customHeight="1">
      <c r="A469" s="22" t="s">
        <v>101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43364</v>
      </c>
      <c r="B470" s="22"/>
      <c r="C470" s="26">
        <f>ROUND(99.4861343872402,5)</f>
        <v>99.48613</v>
      </c>
      <c r="D470" s="26">
        <f>F470</f>
        <v>98.22735</v>
      </c>
      <c r="E470" s="26">
        <f>F470</f>
        <v>98.22735</v>
      </c>
      <c r="F470" s="26">
        <f>ROUND(98.2273540829227,5)</f>
        <v>98.22735</v>
      </c>
      <c r="G470" s="24"/>
      <c r="H470" s="36"/>
    </row>
    <row r="471" spans="1:8" ht="12.75" customHeight="1">
      <c r="A471" s="22" t="s">
        <v>102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43455</v>
      </c>
      <c r="B472" s="22"/>
      <c r="C472" s="24">
        <f>ROUND(99.4861343872402,2)</f>
        <v>99.49</v>
      </c>
      <c r="D472" s="24">
        <f>F472</f>
        <v>98.51</v>
      </c>
      <c r="E472" s="24">
        <f>F472</f>
        <v>98.51</v>
      </c>
      <c r="F472" s="24">
        <f>ROUND(98.5146416946822,2)</f>
        <v>98.51</v>
      </c>
      <c r="G472" s="24"/>
      <c r="H472" s="36"/>
    </row>
    <row r="473" spans="1:8" ht="12.75" customHeight="1">
      <c r="A473" s="22" t="s">
        <v>103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43539</v>
      </c>
      <c r="B474" s="22"/>
      <c r="C474" s="26">
        <f>ROUND(99.4861343872402,5)</f>
        <v>99.48613</v>
      </c>
      <c r="D474" s="26">
        <f>F474</f>
        <v>98.83073</v>
      </c>
      <c r="E474" s="26">
        <f>F474</f>
        <v>98.83073</v>
      </c>
      <c r="F474" s="26">
        <f>ROUND(98.8307305660627,5)</f>
        <v>98.83073</v>
      </c>
      <c r="G474" s="24"/>
      <c r="H474" s="36"/>
    </row>
    <row r="475" spans="1:8" ht="12.75" customHeight="1">
      <c r="A475" s="22" t="s">
        <v>104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43637</v>
      </c>
      <c r="B476" s="22"/>
      <c r="C476" s="26">
        <f>ROUND(99.4861343872402,5)</f>
        <v>99.48613</v>
      </c>
      <c r="D476" s="26">
        <f>F476</f>
        <v>99.14421</v>
      </c>
      <c r="E476" s="26">
        <f>F476</f>
        <v>99.14421</v>
      </c>
      <c r="F476" s="26">
        <f>ROUND(99.1442092781776,5)</f>
        <v>99.14421</v>
      </c>
      <c r="G476" s="24"/>
      <c r="H476" s="36"/>
    </row>
    <row r="477" spans="1:8" ht="12.75" customHeight="1">
      <c r="A477" s="22" t="s">
        <v>105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43728</v>
      </c>
      <c r="B478" s="22"/>
      <c r="C478" s="26">
        <f>ROUND(99.4861343872402,5)</f>
        <v>99.48613</v>
      </c>
      <c r="D478" s="26">
        <f>F478</f>
        <v>99.48613</v>
      </c>
      <c r="E478" s="26">
        <f>F478</f>
        <v>99.48613</v>
      </c>
      <c r="F478" s="26">
        <f>ROUND(99.4861343872402,5)</f>
        <v>99.48613</v>
      </c>
      <c r="G478" s="24"/>
      <c r="H478" s="36"/>
    </row>
    <row r="479" spans="1:8" ht="12.75" customHeight="1">
      <c r="A479" s="22" t="s">
        <v>106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44182</v>
      </c>
      <c r="B480" s="22"/>
      <c r="C480" s="26">
        <f>ROUND(99.5311054492938,5)</f>
        <v>99.53111</v>
      </c>
      <c r="D480" s="26">
        <f>F480</f>
        <v>95.42997</v>
      </c>
      <c r="E480" s="26">
        <f>F480</f>
        <v>95.42997</v>
      </c>
      <c r="F480" s="26">
        <f>ROUND(95.4299665479874,5)</f>
        <v>95.42997</v>
      </c>
      <c r="G480" s="24"/>
      <c r="H480" s="36"/>
    </row>
    <row r="481" spans="1:8" ht="12.75" customHeight="1">
      <c r="A481" s="22" t="s">
        <v>107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44271</v>
      </c>
      <c r="B482" s="22"/>
      <c r="C482" s="26">
        <f>ROUND(99.5311054492938,5)</f>
        <v>99.53111</v>
      </c>
      <c r="D482" s="26">
        <f>F482</f>
        <v>94.61492</v>
      </c>
      <c r="E482" s="26">
        <f>F482</f>
        <v>94.61492</v>
      </c>
      <c r="F482" s="26">
        <f>ROUND(94.6149197343425,5)</f>
        <v>94.61492</v>
      </c>
      <c r="G482" s="24"/>
      <c r="H482" s="36"/>
    </row>
    <row r="483" spans="1:8" ht="12.75" customHeight="1">
      <c r="A483" s="22" t="s">
        <v>108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44362</v>
      </c>
      <c r="B484" s="22"/>
      <c r="C484" s="26">
        <f>ROUND(99.5311054492938,5)</f>
        <v>99.53111</v>
      </c>
      <c r="D484" s="26">
        <f>F484</f>
        <v>93.77595</v>
      </c>
      <c r="E484" s="26">
        <f>F484</f>
        <v>93.77595</v>
      </c>
      <c r="F484" s="26">
        <f>ROUND(93.7759511083567,5)</f>
        <v>93.77595</v>
      </c>
      <c r="G484" s="24"/>
      <c r="H484" s="36"/>
    </row>
    <row r="485" spans="1:8" ht="12.75" customHeight="1">
      <c r="A485" s="22" t="s">
        <v>109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44460</v>
      </c>
      <c r="B486" s="22"/>
      <c r="C486" s="26">
        <f>ROUND(99.5311054492938,5)</f>
        <v>99.53111</v>
      </c>
      <c r="D486" s="26">
        <f>F486</f>
        <v>93.91264</v>
      </c>
      <c r="E486" s="26">
        <f>F486</f>
        <v>93.91264</v>
      </c>
      <c r="F486" s="26">
        <f>ROUND(93.9126359294567,5)</f>
        <v>93.91264</v>
      </c>
      <c r="G486" s="24"/>
      <c r="H486" s="36"/>
    </row>
    <row r="487" spans="1:8" ht="12.75" customHeight="1">
      <c r="A487" s="22" t="s">
        <v>110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44551</v>
      </c>
      <c r="B488" s="22"/>
      <c r="C488" s="26">
        <f>ROUND(99.5311054492938,5)</f>
        <v>99.53111</v>
      </c>
      <c r="D488" s="26">
        <f>F488</f>
        <v>96.07222</v>
      </c>
      <c r="E488" s="26">
        <f>F488</f>
        <v>96.07222</v>
      </c>
      <c r="F488" s="26">
        <f>ROUND(96.0722190599214,5)</f>
        <v>96.07222</v>
      </c>
      <c r="G488" s="24"/>
      <c r="H488" s="36"/>
    </row>
    <row r="489" spans="1:8" ht="12.75" customHeight="1">
      <c r="A489" s="22" t="s">
        <v>111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44635</v>
      </c>
      <c r="B490" s="22"/>
      <c r="C490" s="26">
        <f>ROUND(99.5311054492938,5)</f>
        <v>99.53111</v>
      </c>
      <c r="D490" s="26">
        <f>F490</f>
        <v>96.17093</v>
      </c>
      <c r="E490" s="26">
        <f>F490</f>
        <v>96.17093</v>
      </c>
      <c r="F490" s="26">
        <f>ROUND(96.1709313502611,5)</f>
        <v>96.17093</v>
      </c>
      <c r="G490" s="24"/>
      <c r="H490" s="36"/>
    </row>
    <row r="491" spans="1:8" ht="12.75" customHeight="1">
      <c r="A491" s="22" t="s">
        <v>112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44733</v>
      </c>
      <c r="B492" s="22"/>
      <c r="C492" s="26">
        <f>ROUND(99.5311054492938,5)</f>
        <v>99.53111</v>
      </c>
      <c r="D492" s="26">
        <f>F492</f>
        <v>97.33969</v>
      </c>
      <c r="E492" s="26">
        <f>F492</f>
        <v>97.33969</v>
      </c>
      <c r="F492" s="26">
        <f>ROUND(97.3396855314565,5)</f>
        <v>97.33969</v>
      </c>
      <c r="G492" s="24"/>
      <c r="H492" s="36"/>
    </row>
    <row r="493" spans="1:8" ht="12.75" customHeight="1">
      <c r="A493" s="22" t="s">
        <v>113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44824</v>
      </c>
      <c r="B494" s="22"/>
      <c r="C494" s="26">
        <f>ROUND(99.5311054492938,5)</f>
        <v>99.53111</v>
      </c>
      <c r="D494" s="26">
        <f>F494</f>
        <v>99.53111</v>
      </c>
      <c r="E494" s="26">
        <f>F494</f>
        <v>99.53111</v>
      </c>
      <c r="F494" s="26">
        <f>ROUND(99.5311054492938,5)</f>
        <v>99.53111</v>
      </c>
      <c r="G494" s="24"/>
      <c r="H494" s="36"/>
    </row>
    <row r="495" spans="1:8" ht="12.75" customHeight="1">
      <c r="A495" s="22" t="s">
        <v>114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46008</v>
      </c>
      <c r="B496" s="22"/>
      <c r="C496" s="26">
        <f>ROUND(100.265795910514,5)</f>
        <v>100.2658</v>
      </c>
      <c r="D496" s="26">
        <f>F496</f>
        <v>94.14357</v>
      </c>
      <c r="E496" s="26">
        <f>F496</f>
        <v>94.14357</v>
      </c>
      <c r="F496" s="26">
        <f>ROUND(94.1435721370625,5)</f>
        <v>94.14357</v>
      </c>
      <c r="G496" s="24"/>
      <c r="H496" s="36"/>
    </row>
    <row r="497" spans="1:8" ht="12.75" customHeight="1">
      <c r="A497" s="22" t="s">
        <v>115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46097</v>
      </c>
      <c r="B498" s="22"/>
      <c r="C498" s="26">
        <f>ROUND(100.265795910514,5)</f>
        <v>100.2658</v>
      </c>
      <c r="D498" s="26">
        <f>F498</f>
        <v>91.14885</v>
      </c>
      <c r="E498" s="26">
        <f>F498</f>
        <v>91.14885</v>
      </c>
      <c r="F498" s="26">
        <f>ROUND(91.1488530864218,5)</f>
        <v>91.14885</v>
      </c>
      <c r="G498" s="24"/>
      <c r="H498" s="36"/>
    </row>
    <row r="499" spans="1:8" ht="12.75" customHeight="1">
      <c r="A499" s="22" t="s">
        <v>116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46188</v>
      </c>
      <c r="B500" s="22"/>
      <c r="C500" s="26">
        <f>ROUND(100.265795910514,5)</f>
        <v>100.2658</v>
      </c>
      <c r="D500" s="26">
        <f>F500</f>
        <v>89.90518</v>
      </c>
      <c r="E500" s="26">
        <f>F500</f>
        <v>89.90518</v>
      </c>
      <c r="F500" s="26">
        <f>ROUND(89.9051763122943,5)</f>
        <v>89.90518</v>
      </c>
      <c r="G500" s="24"/>
      <c r="H500" s="36"/>
    </row>
    <row r="501" spans="1:8" ht="12.75" customHeight="1">
      <c r="A501" s="22" t="s">
        <v>117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46286</v>
      </c>
      <c r="B502" s="22"/>
      <c r="C502" s="26">
        <f>ROUND(100.265795910514,5)</f>
        <v>100.2658</v>
      </c>
      <c r="D502" s="26">
        <f>F502</f>
        <v>92.08235</v>
      </c>
      <c r="E502" s="26">
        <f>F502</f>
        <v>92.08235</v>
      </c>
      <c r="F502" s="26">
        <f>ROUND(92.0823493080619,5)</f>
        <v>92.08235</v>
      </c>
      <c r="G502" s="24"/>
      <c r="H502" s="36"/>
    </row>
    <row r="503" spans="1:8" ht="12.75" customHeight="1">
      <c r="A503" s="22" t="s">
        <v>118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46377</v>
      </c>
      <c r="B504" s="22"/>
      <c r="C504" s="26">
        <f>ROUND(100.265795910514,5)</f>
        <v>100.2658</v>
      </c>
      <c r="D504" s="26">
        <f>F504</f>
        <v>95.88452</v>
      </c>
      <c r="E504" s="26">
        <f>F504</f>
        <v>95.88452</v>
      </c>
      <c r="F504" s="26">
        <f>ROUND(95.8845184439813,5)</f>
        <v>95.88452</v>
      </c>
      <c r="G504" s="24"/>
      <c r="H504" s="36"/>
    </row>
    <row r="505" spans="1:8" ht="12.75" customHeight="1">
      <c r="A505" s="22" t="s">
        <v>119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46461</v>
      </c>
      <c r="B506" s="22"/>
      <c r="C506" s="26">
        <f>ROUND(100.265795910514,5)</f>
        <v>100.2658</v>
      </c>
      <c r="D506" s="26">
        <f>F506</f>
        <v>94.4484</v>
      </c>
      <c r="E506" s="26">
        <f>F506</f>
        <v>94.4484</v>
      </c>
      <c r="F506" s="26">
        <f>ROUND(94.4483974422718,5)</f>
        <v>94.4484</v>
      </c>
      <c r="G506" s="24"/>
      <c r="H506" s="36"/>
    </row>
    <row r="507" spans="1:8" ht="12.75" customHeight="1">
      <c r="A507" s="22" t="s">
        <v>120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46559</v>
      </c>
      <c r="B508" s="22"/>
      <c r="C508" s="26">
        <f>ROUND(100.265795910514,5)</f>
        <v>100.2658</v>
      </c>
      <c r="D508" s="26">
        <f>F508</f>
        <v>96.52972</v>
      </c>
      <c r="E508" s="26">
        <f>F508</f>
        <v>96.52972</v>
      </c>
      <c r="F508" s="26">
        <f>ROUND(96.5297219052647,5)</f>
        <v>96.52972</v>
      </c>
      <c r="G508" s="24"/>
      <c r="H508" s="36"/>
    </row>
    <row r="509" spans="1:8" ht="12.75" customHeight="1">
      <c r="A509" s="22" t="s">
        <v>121</v>
      </c>
      <c r="B509" s="22"/>
      <c r="C509" s="23"/>
      <c r="D509" s="23"/>
      <c r="E509" s="23"/>
      <c r="F509" s="23"/>
      <c r="G509" s="24"/>
      <c r="H509" s="36"/>
    </row>
    <row r="510" spans="1:8" ht="12.75" customHeight="1" thickBot="1">
      <c r="A510" s="32">
        <v>46650</v>
      </c>
      <c r="B510" s="32"/>
      <c r="C510" s="33">
        <f>ROUND(100.265795910514,5)</f>
        <v>100.2658</v>
      </c>
      <c r="D510" s="33">
        <f>F510</f>
        <v>100.2658</v>
      </c>
      <c r="E510" s="33">
        <f>F510</f>
        <v>100.2658</v>
      </c>
      <c r="F510" s="33">
        <f>ROUND(100.265795910514,5)</f>
        <v>100.2658</v>
      </c>
      <c r="G510" s="34"/>
      <c r="H510" s="37"/>
    </row>
  </sheetData>
  <sheetProtection/>
  <mergeCells count="509">
    <mergeCell ref="A508:B508"/>
    <mergeCell ref="A509:B509"/>
    <mergeCell ref="A510:B510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2017-07-27T16:02:25Z</dcterms:modified>
  <cp:category/>
  <cp:version/>
  <cp:contentType/>
  <cp:contentStatus/>
</cp:coreProperties>
</file>