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'Jerry'!$A$1:$H$509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<sst xmlns="http://schemas.openxmlformats.org/spreadsheetml/2006/main" count="122" uniqueCount="122">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</sst>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42947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ROUND(2.515,5)</f>
        <v>2.515</v>
      </c>
      <c r="D6" s="26">
        <f>F6</f>
        <v>2.515</v>
      </c>
      <c r="E6" s="26">
        <f>F6</f>
        <v>2.515</v>
      </c>
      <c r="F6" s="26">
        <f>ROUND(2.515,5)</f>
        <v>2.515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ROUND(2.45,5)</f>
        <v>2.45</v>
      </c>
      <c r="D8" s="26">
        <f>F8</f>
        <v>2.45</v>
      </c>
      <c r="E8" s="26">
        <f>F8</f>
        <v>2.45</v>
      </c>
      <c r="F8" s="26">
        <f>ROUND(2.45,5)</f>
        <v>2.45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ROUND(2.56,5)</f>
        <v>2.56</v>
      </c>
      <c r="D10" s="26">
        <f>F10</f>
        <v>2.56</v>
      </c>
      <c r="E10" s="26">
        <f>F10</f>
        <v>2.56</v>
      </c>
      <c r="F10" s="26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ROUND(3.22,5)</f>
        <v>3.22</v>
      </c>
      <c r="D12" s="26">
        <f>F12</f>
        <v>3.22</v>
      </c>
      <c r="E12" s="26">
        <f>F12</f>
        <v>3.22</v>
      </c>
      <c r="F12" s="26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ROUND(10.8,5)</f>
        <v>10.8</v>
      </c>
      <c r="D14" s="26">
        <f>F14</f>
        <v>10.8</v>
      </c>
      <c r="E14" s="26">
        <f>F14</f>
        <v>10.8</v>
      </c>
      <c r="F14" s="26">
        <f>ROUND(10.8,5)</f>
        <v>10.8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ROUND(7.95,5)</f>
        <v>7.95</v>
      </c>
      <c r="D16" s="26">
        <f>F16</f>
        <v>7.95</v>
      </c>
      <c r="E16" s="26">
        <f>F16</f>
        <v>7.95</v>
      </c>
      <c r="F16" s="26">
        <f>ROUND(7.95,5)</f>
        <v>7.95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ROUND(8.61,3)</f>
        <v>8.61</v>
      </c>
      <c r="D18" s="27">
        <f>F18</f>
        <v>8.61</v>
      </c>
      <c r="E18" s="27">
        <f>F18</f>
        <v>8.61</v>
      </c>
      <c r="F18" s="27">
        <f>ROUND(8.61,3)</f>
        <v>8.61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ROUND(2.56,3)</f>
        <v>2.56</v>
      </c>
      <c r="D22" s="27">
        <f>F22</f>
        <v>2.56</v>
      </c>
      <c r="E22" s="27">
        <f>F22</f>
        <v>2.56</v>
      </c>
      <c r="F22" s="27">
        <f>ROUND(2.56,3)</f>
        <v>2.56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ROUND(7.04,3)</f>
        <v>7.04</v>
      </c>
      <c r="D24" s="27">
        <f>F24</f>
        <v>7.04</v>
      </c>
      <c r="E24" s="27">
        <f>F24</f>
        <v>7.04</v>
      </c>
      <c r="F24" s="27">
        <f>ROUND(7.04,3)</f>
        <v>7.04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ROUND(7.13,3)</f>
        <v>7.13</v>
      </c>
      <c r="D26" s="27">
        <f>F26</f>
        <v>7.13</v>
      </c>
      <c r="E26" s="27">
        <f>F26</f>
        <v>7.13</v>
      </c>
      <c r="F26" s="27">
        <f>ROUND(7.13,3)</f>
        <v>7.13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ROUND(7.37,3)</f>
        <v>7.37</v>
      </c>
      <c r="D28" s="27">
        <f>F28</f>
        <v>7.37</v>
      </c>
      <c r="E28" s="27">
        <f>F28</f>
        <v>7.37</v>
      </c>
      <c r="F28" s="27">
        <f>ROUND(7.37,3)</f>
        <v>7.37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ROUND(7.525,3)</f>
        <v>7.525</v>
      </c>
      <c r="D30" s="27">
        <f>F30</f>
        <v>7.525</v>
      </c>
      <c r="E30" s="27">
        <f>F30</f>
        <v>7.525</v>
      </c>
      <c r="F30" s="27">
        <f>ROUND(7.525,3)</f>
        <v>7.525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ROUND(9.59,3)</f>
        <v>9.59</v>
      </c>
      <c r="D32" s="27">
        <f>F32</f>
        <v>9.59</v>
      </c>
      <c r="E32" s="27">
        <f>F32</f>
        <v>9.59</v>
      </c>
      <c r="F32" s="27">
        <f>ROUND(9.59,3)</f>
        <v>9.59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ROUND(9.25,3)</f>
        <v>9.25</v>
      </c>
      <c r="D38" s="27">
        <f>F38</f>
        <v>9.25</v>
      </c>
      <c r="E38" s="27">
        <f>F38</f>
        <v>9.25</v>
      </c>
      <c r="F38" s="27">
        <f>ROUND(9.25,3)</f>
        <v>9.25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ROUND(2.515,5)</f>
        <v>2.515</v>
      </c>
      <c r="D40" s="26">
        <f>F40</f>
        <v>127.47033</v>
      </c>
      <c r="E40" s="26">
        <f>F40</f>
        <v>127.47033</v>
      </c>
      <c r="F40" s="26">
        <f>ROUND(127.47033,5)</f>
        <v>127.47033</v>
      </c>
      <c r="G40" s="24"/>
      <c r="H40" s="36"/>
    </row>
    <row r="41" spans="1:8" ht="12.75" customHeight="1">
      <c r="A41" s="22">
        <v>43041</v>
      </c>
      <c r="B41" s="22"/>
      <c r="C41" s="26">
        <f>ROUND(2.515,5)</f>
        <v>2.515</v>
      </c>
      <c r="D41" s="26">
        <f>F41</f>
        <v>129.8669</v>
      </c>
      <c r="E41" s="26">
        <f>F41</f>
        <v>129.8669</v>
      </c>
      <c r="F41" s="26">
        <f>ROUND(129.8669,5)</f>
        <v>129.8669</v>
      </c>
      <c r="G41" s="24"/>
      <c r="H41" s="36"/>
    </row>
    <row r="42" spans="1:8" ht="12.75" customHeight="1">
      <c r="A42" s="22">
        <v>43132</v>
      </c>
      <c r="B42" s="22"/>
      <c r="C42" s="26">
        <f>ROUND(2.515,5)</f>
        <v>2.515</v>
      </c>
      <c r="D42" s="26">
        <f>F42</f>
        <v>130.98142</v>
      </c>
      <c r="E42" s="26">
        <f>F42</f>
        <v>130.98142</v>
      </c>
      <c r="F42" s="26">
        <f>ROUND(130.98142,5)</f>
        <v>130.98142</v>
      </c>
      <c r="G42" s="24"/>
      <c r="H42" s="36"/>
    </row>
    <row r="43" spans="1:8" ht="12.75" customHeight="1">
      <c r="A43" s="22">
        <v>43223</v>
      </c>
      <c r="B43" s="22"/>
      <c r="C43" s="26">
        <f>ROUND(2.515,5)</f>
        <v>2.515</v>
      </c>
      <c r="D43" s="26">
        <f>F43</f>
        <v>133.51311</v>
      </c>
      <c r="E43" s="26">
        <f>F43</f>
        <v>133.51311</v>
      </c>
      <c r="F43" s="26">
        <f>ROUND(133.51311,5)</f>
        <v>133.51311</v>
      </c>
      <c r="G43" s="24"/>
      <c r="H43" s="36"/>
    </row>
    <row r="44" spans="1:8" ht="12.75" customHeight="1">
      <c r="A44" s="22">
        <v>43314</v>
      </c>
      <c r="B44" s="22"/>
      <c r="C44" s="26">
        <f>ROUND(2.515,5)</f>
        <v>2.515</v>
      </c>
      <c r="D44" s="26">
        <f>F44</f>
        <v>136.04515</v>
      </c>
      <c r="E44" s="26">
        <f>F44</f>
        <v>136.04515</v>
      </c>
      <c r="F44" s="26">
        <f>ROUND(136.04515,5)</f>
        <v>136.04515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ROUND(99.3535,5)</f>
        <v>99.3535</v>
      </c>
      <c r="D46" s="26">
        <f>F46</f>
        <v>99.45212</v>
      </c>
      <c r="E46" s="26">
        <f>F46</f>
        <v>99.45212</v>
      </c>
      <c r="F46" s="26">
        <f>ROUND(99.45212,5)</f>
        <v>99.45212</v>
      </c>
      <c r="G46" s="24"/>
      <c r="H46" s="36"/>
    </row>
    <row r="47" spans="1:8" ht="12.75" customHeight="1">
      <c r="A47" s="22">
        <v>43041</v>
      </c>
      <c r="B47" s="22"/>
      <c r="C47" s="26">
        <f>ROUND(99.3535,5)</f>
        <v>99.3535</v>
      </c>
      <c r="D47" s="26">
        <f>F47</f>
        <v>100.31464</v>
      </c>
      <c r="E47" s="26">
        <f>F47</f>
        <v>100.31464</v>
      </c>
      <c r="F47" s="26">
        <f>ROUND(100.31464,5)</f>
        <v>100.31464</v>
      </c>
      <c r="G47" s="24"/>
      <c r="H47" s="36"/>
    </row>
    <row r="48" spans="1:8" ht="12.75" customHeight="1">
      <c r="A48" s="22">
        <v>43132</v>
      </c>
      <c r="B48" s="22"/>
      <c r="C48" s="26">
        <f>ROUND(99.3535,5)</f>
        <v>99.3535</v>
      </c>
      <c r="D48" s="26">
        <f>F48</f>
        <v>102.21985</v>
      </c>
      <c r="E48" s="26">
        <f>F48</f>
        <v>102.21985</v>
      </c>
      <c r="F48" s="26">
        <f>ROUND(102.21985,5)</f>
        <v>102.21985</v>
      </c>
      <c r="G48" s="24"/>
      <c r="H48" s="36"/>
    </row>
    <row r="49" spans="1:8" ht="12.75" customHeight="1">
      <c r="A49" s="22">
        <v>43223</v>
      </c>
      <c r="B49" s="22"/>
      <c r="C49" s="26">
        <f>ROUND(99.3535,5)</f>
        <v>99.3535</v>
      </c>
      <c r="D49" s="26">
        <f>F49</f>
        <v>103.1676</v>
      </c>
      <c r="E49" s="26">
        <f>F49</f>
        <v>103.1676</v>
      </c>
      <c r="F49" s="26">
        <f>ROUND(103.1676,5)</f>
        <v>103.1676</v>
      </c>
      <c r="G49" s="24"/>
      <c r="H49" s="36"/>
    </row>
    <row r="50" spans="1:8" ht="12.75" customHeight="1">
      <c r="A50" s="22">
        <v>43314</v>
      </c>
      <c r="B50" s="22"/>
      <c r="C50" s="26">
        <f>ROUND(99.3535,5)</f>
        <v>99.3535</v>
      </c>
      <c r="D50" s="26">
        <f>F50</f>
        <v>105.1239</v>
      </c>
      <c r="E50" s="26">
        <f>F50</f>
        <v>105.1239</v>
      </c>
      <c r="F50" s="26">
        <f>ROUND(105.1239,5)</f>
        <v>105.1239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ROUND(9.165,5)</f>
        <v>9.165</v>
      </c>
      <c r="D52" s="26">
        <f>F52</f>
        <v>9.16809</v>
      </c>
      <c r="E52" s="26">
        <f>F52</f>
        <v>9.16809</v>
      </c>
      <c r="F52" s="26">
        <f>ROUND(9.16809,5)</f>
        <v>9.16809</v>
      </c>
      <c r="G52" s="24"/>
      <c r="H52" s="36"/>
    </row>
    <row r="53" spans="1:8" ht="12.75" customHeight="1">
      <c r="A53" s="22">
        <v>43041</v>
      </c>
      <c r="B53" s="22"/>
      <c r="C53" s="26">
        <f>ROUND(9.165,5)</f>
        <v>9.165</v>
      </c>
      <c r="D53" s="26">
        <f>F53</f>
        <v>9.22186</v>
      </c>
      <c r="E53" s="26">
        <f>F53</f>
        <v>9.22186</v>
      </c>
      <c r="F53" s="26">
        <f>ROUND(9.22186,5)</f>
        <v>9.22186</v>
      </c>
      <c r="G53" s="24"/>
      <c r="H53" s="36"/>
    </row>
    <row r="54" spans="1:8" ht="12.75" customHeight="1">
      <c r="A54" s="22">
        <v>43132</v>
      </c>
      <c r="B54" s="22"/>
      <c r="C54" s="26">
        <f>ROUND(9.165,5)</f>
        <v>9.165</v>
      </c>
      <c r="D54" s="26">
        <f>F54</f>
        <v>9.27742</v>
      </c>
      <c r="E54" s="26">
        <f>F54</f>
        <v>9.27742</v>
      </c>
      <c r="F54" s="26">
        <f>ROUND(9.27742,5)</f>
        <v>9.27742</v>
      </c>
      <c r="G54" s="24"/>
      <c r="H54" s="36"/>
    </row>
    <row r="55" spans="1:8" ht="12.75" customHeight="1">
      <c r="A55" s="22">
        <v>43223</v>
      </c>
      <c r="B55" s="22"/>
      <c r="C55" s="26">
        <f>ROUND(9.165,5)</f>
        <v>9.165</v>
      </c>
      <c r="D55" s="26">
        <f>F55</f>
        <v>9.33606</v>
      </c>
      <c r="E55" s="26">
        <f>F55</f>
        <v>9.33606</v>
      </c>
      <c r="F55" s="26">
        <f>ROUND(9.33606,5)</f>
        <v>9.33606</v>
      </c>
      <c r="G55" s="24"/>
      <c r="H55" s="36"/>
    </row>
    <row r="56" spans="1:8" ht="12.75" customHeight="1">
      <c r="A56" s="22">
        <v>43314</v>
      </c>
      <c r="B56" s="22"/>
      <c r="C56" s="26">
        <f>ROUND(9.165,5)</f>
        <v>9.165</v>
      </c>
      <c r="D56" s="26">
        <f>F56</f>
        <v>9.39205</v>
      </c>
      <c r="E56" s="26">
        <f>F56</f>
        <v>9.39205</v>
      </c>
      <c r="F56" s="26">
        <f>ROUND(9.39205,5)</f>
        <v>9.39205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ROUND(9.375,5)</f>
        <v>9.375</v>
      </c>
      <c r="D58" s="26">
        <f>F58</f>
        <v>9.37841</v>
      </c>
      <c r="E58" s="26">
        <f>F58</f>
        <v>9.37841</v>
      </c>
      <c r="F58" s="26">
        <f>ROUND(9.37841,5)</f>
        <v>9.37841</v>
      </c>
      <c r="G58" s="24"/>
      <c r="H58" s="36"/>
    </row>
    <row r="59" spans="1:8" ht="12.75" customHeight="1">
      <c r="A59" s="22">
        <v>43041</v>
      </c>
      <c r="B59" s="22"/>
      <c r="C59" s="26">
        <f>ROUND(9.375,5)</f>
        <v>9.375</v>
      </c>
      <c r="D59" s="26">
        <f>F59</f>
        <v>9.43781</v>
      </c>
      <c r="E59" s="26">
        <f>F59</f>
        <v>9.43781</v>
      </c>
      <c r="F59" s="26">
        <f>ROUND(9.43781,5)</f>
        <v>9.43781</v>
      </c>
      <c r="G59" s="24"/>
      <c r="H59" s="36"/>
    </row>
    <row r="60" spans="1:8" ht="12.75" customHeight="1">
      <c r="A60" s="22">
        <v>43132</v>
      </c>
      <c r="B60" s="22"/>
      <c r="C60" s="26">
        <f>ROUND(9.375,5)</f>
        <v>9.375</v>
      </c>
      <c r="D60" s="26">
        <f>F60</f>
        <v>9.49853</v>
      </c>
      <c r="E60" s="26">
        <f>F60</f>
        <v>9.49853</v>
      </c>
      <c r="F60" s="26">
        <f>ROUND(9.49853,5)</f>
        <v>9.49853</v>
      </c>
      <c r="G60" s="24"/>
      <c r="H60" s="36"/>
    </row>
    <row r="61" spans="1:8" ht="12.75" customHeight="1">
      <c r="A61" s="22">
        <v>43223</v>
      </c>
      <c r="B61" s="22"/>
      <c r="C61" s="26">
        <f>ROUND(9.375,5)</f>
        <v>9.375</v>
      </c>
      <c r="D61" s="26">
        <f>F61</f>
        <v>9.5582</v>
      </c>
      <c r="E61" s="26">
        <f>F61</f>
        <v>9.5582</v>
      </c>
      <c r="F61" s="26">
        <f>ROUND(9.5582,5)</f>
        <v>9.5582</v>
      </c>
      <c r="G61" s="24"/>
      <c r="H61" s="36"/>
    </row>
    <row r="62" spans="1:8" ht="12.75" customHeight="1">
      <c r="A62" s="22">
        <v>43314</v>
      </c>
      <c r="B62" s="22"/>
      <c r="C62" s="26">
        <f>ROUND(9.375,5)</f>
        <v>9.375</v>
      </c>
      <c r="D62" s="26">
        <f>F62</f>
        <v>9.61344</v>
      </c>
      <c r="E62" s="26">
        <f>F62</f>
        <v>9.61344</v>
      </c>
      <c r="F62" s="26">
        <f>ROUND(9.61344,5)</f>
        <v>9.61344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ROUND(103.93257,5)</f>
        <v>103.93257</v>
      </c>
      <c r="D64" s="26">
        <f>F64</f>
        <v>104.0357</v>
      </c>
      <c r="E64" s="26">
        <f>F64</f>
        <v>104.0357</v>
      </c>
      <c r="F64" s="26">
        <f>ROUND(104.0357,5)</f>
        <v>104.0357</v>
      </c>
      <c r="G64" s="24"/>
      <c r="H64" s="36"/>
    </row>
    <row r="65" spans="1:8" ht="12.75" customHeight="1">
      <c r="A65" s="22">
        <v>43041</v>
      </c>
      <c r="B65" s="22"/>
      <c r="C65" s="26">
        <f>ROUND(103.93257,5)</f>
        <v>103.93257</v>
      </c>
      <c r="D65" s="26">
        <f>F65</f>
        <v>104.91956</v>
      </c>
      <c r="E65" s="26">
        <f>F65</f>
        <v>104.91956</v>
      </c>
      <c r="F65" s="26">
        <f>ROUND(104.91956,5)</f>
        <v>104.91956</v>
      </c>
      <c r="G65" s="24"/>
      <c r="H65" s="36"/>
    </row>
    <row r="66" spans="1:8" ht="12.75" customHeight="1">
      <c r="A66" s="22">
        <v>43132</v>
      </c>
      <c r="B66" s="22"/>
      <c r="C66" s="26">
        <f>ROUND(103.93257,5)</f>
        <v>103.93257</v>
      </c>
      <c r="D66" s="26">
        <f>F66</f>
        <v>106.91223</v>
      </c>
      <c r="E66" s="26">
        <f>F66</f>
        <v>106.91223</v>
      </c>
      <c r="F66" s="26">
        <f>ROUND(106.91223,5)</f>
        <v>106.91223</v>
      </c>
      <c r="G66" s="24"/>
      <c r="H66" s="36"/>
    </row>
    <row r="67" spans="1:8" ht="12.75" customHeight="1">
      <c r="A67" s="22">
        <v>43223</v>
      </c>
      <c r="B67" s="22"/>
      <c r="C67" s="26">
        <f>ROUND(103.93257,5)</f>
        <v>103.93257</v>
      </c>
      <c r="D67" s="26">
        <f>F67</f>
        <v>107.88014</v>
      </c>
      <c r="E67" s="26">
        <f>F67</f>
        <v>107.88014</v>
      </c>
      <c r="F67" s="26">
        <f>ROUND(107.88014,5)</f>
        <v>107.88014</v>
      </c>
      <c r="G67" s="24"/>
      <c r="H67" s="36"/>
    </row>
    <row r="68" spans="1:8" ht="12.75" customHeight="1">
      <c r="A68" s="22">
        <v>43314</v>
      </c>
      <c r="B68" s="22"/>
      <c r="C68" s="26">
        <f>ROUND(103.93257,5)</f>
        <v>103.93257</v>
      </c>
      <c r="D68" s="26">
        <f>F68</f>
        <v>109.92594</v>
      </c>
      <c r="E68" s="26">
        <f>F68</f>
        <v>109.92594</v>
      </c>
      <c r="F68" s="26">
        <f>ROUND(109.92594,5)</f>
        <v>109.92594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ROUND(9.705,5)</f>
        <v>9.705</v>
      </c>
      <c r="D70" s="26">
        <f>F70</f>
        <v>9.70842</v>
      </c>
      <c r="E70" s="26">
        <f>F70</f>
        <v>9.70842</v>
      </c>
      <c r="F70" s="26">
        <f>ROUND(9.70842,5)</f>
        <v>9.70842</v>
      </c>
      <c r="G70" s="24"/>
      <c r="H70" s="36"/>
    </row>
    <row r="71" spans="1:8" ht="12.75" customHeight="1">
      <c r="A71" s="22">
        <v>43041</v>
      </c>
      <c r="B71" s="22"/>
      <c r="C71" s="26">
        <f>ROUND(9.705,5)</f>
        <v>9.705</v>
      </c>
      <c r="D71" s="26">
        <f>F71</f>
        <v>9.76869</v>
      </c>
      <c r="E71" s="26">
        <f>F71</f>
        <v>9.76869</v>
      </c>
      <c r="F71" s="26">
        <f>ROUND(9.76869,5)</f>
        <v>9.76869</v>
      </c>
      <c r="G71" s="24"/>
      <c r="H71" s="36"/>
    </row>
    <row r="72" spans="1:8" ht="12.75" customHeight="1">
      <c r="A72" s="22">
        <v>43132</v>
      </c>
      <c r="B72" s="22"/>
      <c r="C72" s="26">
        <f>ROUND(9.705,5)</f>
        <v>9.705</v>
      </c>
      <c r="D72" s="26">
        <f>F72</f>
        <v>9.83092</v>
      </c>
      <c r="E72" s="26">
        <f>F72</f>
        <v>9.83092</v>
      </c>
      <c r="F72" s="26">
        <f>ROUND(9.83092,5)</f>
        <v>9.83092</v>
      </c>
      <c r="G72" s="24"/>
      <c r="H72" s="36"/>
    </row>
    <row r="73" spans="1:8" ht="12.75" customHeight="1">
      <c r="A73" s="22">
        <v>43223</v>
      </c>
      <c r="B73" s="22"/>
      <c r="C73" s="26">
        <f>ROUND(9.705,5)</f>
        <v>9.705</v>
      </c>
      <c r="D73" s="26">
        <f>F73</f>
        <v>9.8956</v>
      </c>
      <c r="E73" s="26">
        <f>F73</f>
        <v>9.8956</v>
      </c>
      <c r="F73" s="26">
        <f>ROUND(9.8956,5)</f>
        <v>9.8956</v>
      </c>
      <c r="G73" s="24"/>
      <c r="H73" s="36"/>
    </row>
    <row r="74" spans="1:8" ht="12.75" customHeight="1">
      <c r="A74" s="22">
        <v>43314</v>
      </c>
      <c r="B74" s="22"/>
      <c r="C74" s="26">
        <f>ROUND(9.705,5)</f>
        <v>9.705</v>
      </c>
      <c r="D74" s="26">
        <f>F74</f>
        <v>9.95846</v>
      </c>
      <c r="E74" s="26">
        <f>F74</f>
        <v>9.95846</v>
      </c>
      <c r="F74" s="26">
        <f>ROUND(9.95846,5)</f>
        <v>9.95846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ROUND(2.45,5)</f>
        <v>2.45</v>
      </c>
      <c r="D76" s="26">
        <f>F76</f>
        <v>127.85551</v>
      </c>
      <c r="E76" s="26">
        <f>F76</f>
        <v>127.85551</v>
      </c>
      <c r="F76" s="26">
        <f>ROUND(127.85551,5)</f>
        <v>127.85551</v>
      </c>
      <c r="G76" s="24"/>
      <c r="H76" s="36"/>
    </row>
    <row r="77" spans="1:8" ht="12.75" customHeight="1">
      <c r="A77" s="22">
        <v>43041</v>
      </c>
      <c r="B77" s="22"/>
      <c r="C77" s="26">
        <f>ROUND(2.45,5)</f>
        <v>2.45</v>
      </c>
      <c r="D77" s="26">
        <f>F77</f>
        <v>130.25928</v>
      </c>
      <c r="E77" s="26">
        <f>F77</f>
        <v>130.25928</v>
      </c>
      <c r="F77" s="26">
        <f>ROUND(130.25928,5)</f>
        <v>130.25928</v>
      </c>
      <c r="G77" s="24"/>
      <c r="H77" s="36"/>
    </row>
    <row r="78" spans="1:8" ht="12.75" customHeight="1">
      <c r="A78" s="22">
        <v>43132</v>
      </c>
      <c r="B78" s="22"/>
      <c r="C78" s="26">
        <f>ROUND(2.45,5)</f>
        <v>2.45</v>
      </c>
      <c r="D78" s="26">
        <f>F78</f>
        <v>131.21222</v>
      </c>
      <c r="E78" s="26">
        <f>F78</f>
        <v>131.21222</v>
      </c>
      <c r="F78" s="26">
        <f>ROUND(131.21222,5)</f>
        <v>131.21222</v>
      </c>
      <c r="G78" s="24"/>
      <c r="H78" s="36"/>
    </row>
    <row r="79" spans="1:8" ht="12.75" customHeight="1">
      <c r="A79" s="22">
        <v>43223</v>
      </c>
      <c r="B79" s="22"/>
      <c r="C79" s="26">
        <f>ROUND(2.45,5)</f>
        <v>2.45</v>
      </c>
      <c r="D79" s="26">
        <f>F79</f>
        <v>133.74844</v>
      </c>
      <c r="E79" s="26">
        <f>F79</f>
        <v>133.74844</v>
      </c>
      <c r="F79" s="26">
        <f>ROUND(133.74844,5)</f>
        <v>133.74844</v>
      </c>
      <c r="G79" s="24"/>
      <c r="H79" s="36"/>
    </row>
    <row r="80" spans="1:8" ht="12.75" customHeight="1">
      <c r="A80" s="22">
        <v>43314</v>
      </c>
      <c r="B80" s="22"/>
      <c r="C80" s="26">
        <f>ROUND(2.45,5)</f>
        <v>2.45</v>
      </c>
      <c r="D80" s="26">
        <f>F80</f>
        <v>136.28488</v>
      </c>
      <c r="E80" s="26">
        <f>F80</f>
        <v>136.28488</v>
      </c>
      <c r="F80" s="26">
        <f>ROUND(136.28488,5)</f>
        <v>136.28488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ROUND(9.87,5)</f>
        <v>9.87</v>
      </c>
      <c r="D82" s="26">
        <f>F82</f>
        <v>9.87357</v>
      </c>
      <c r="E82" s="26">
        <f>F82</f>
        <v>9.87357</v>
      </c>
      <c r="F82" s="26">
        <f>ROUND(9.87357,5)</f>
        <v>9.87357</v>
      </c>
      <c r="G82" s="24"/>
      <c r="H82" s="36"/>
    </row>
    <row r="83" spans="1:8" ht="12.75" customHeight="1">
      <c r="A83" s="22">
        <v>43041</v>
      </c>
      <c r="B83" s="22"/>
      <c r="C83" s="26">
        <f>ROUND(9.87,5)</f>
        <v>9.87</v>
      </c>
      <c r="D83" s="26">
        <f>F83</f>
        <v>9.93683</v>
      </c>
      <c r="E83" s="26">
        <f>F83</f>
        <v>9.93683</v>
      </c>
      <c r="F83" s="26">
        <f>ROUND(9.93683,5)</f>
        <v>9.93683</v>
      </c>
      <c r="G83" s="24"/>
      <c r="H83" s="36"/>
    </row>
    <row r="84" spans="1:8" ht="12.75" customHeight="1">
      <c r="A84" s="22">
        <v>43132</v>
      </c>
      <c r="B84" s="22"/>
      <c r="C84" s="26">
        <f>ROUND(9.87,5)</f>
        <v>9.87</v>
      </c>
      <c r="D84" s="26">
        <f>F84</f>
        <v>10.00221</v>
      </c>
      <c r="E84" s="26">
        <f>F84</f>
        <v>10.00221</v>
      </c>
      <c r="F84" s="26">
        <f>ROUND(10.00221,5)</f>
        <v>10.00221</v>
      </c>
      <c r="G84" s="24"/>
      <c r="H84" s="36"/>
    </row>
    <row r="85" spans="1:8" ht="12.75" customHeight="1">
      <c r="A85" s="22">
        <v>43223</v>
      </c>
      <c r="B85" s="22"/>
      <c r="C85" s="26">
        <f>ROUND(9.87,5)</f>
        <v>9.87</v>
      </c>
      <c r="D85" s="26">
        <f>F85</f>
        <v>10.06999</v>
      </c>
      <c r="E85" s="26">
        <f>F85</f>
        <v>10.06999</v>
      </c>
      <c r="F85" s="26">
        <f>ROUND(10.06999,5)</f>
        <v>10.06999</v>
      </c>
      <c r="G85" s="24"/>
      <c r="H85" s="36"/>
    </row>
    <row r="86" spans="1:8" ht="12.75" customHeight="1">
      <c r="A86" s="22">
        <v>43314</v>
      </c>
      <c r="B86" s="22"/>
      <c r="C86" s="26">
        <f>ROUND(9.87,5)</f>
        <v>9.87</v>
      </c>
      <c r="D86" s="26">
        <f>F86</f>
        <v>10.1362</v>
      </c>
      <c r="E86" s="26">
        <f>F86</f>
        <v>10.1362</v>
      </c>
      <c r="F86" s="26">
        <f>ROUND(10.1362,5)</f>
        <v>10.1362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ROUND(9.89,5)</f>
        <v>9.89</v>
      </c>
      <c r="D88" s="26">
        <f>F88</f>
        <v>9.89346</v>
      </c>
      <c r="E88" s="26">
        <f>F88</f>
        <v>9.89346</v>
      </c>
      <c r="F88" s="26">
        <f>ROUND(9.89346,5)</f>
        <v>9.89346</v>
      </c>
      <c r="G88" s="24"/>
      <c r="H88" s="36"/>
    </row>
    <row r="89" spans="1:8" ht="12.75" customHeight="1">
      <c r="A89" s="22">
        <v>43041</v>
      </c>
      <c r="B89" s="22"/>
      <c r="C89" s="26">
        <f>ROUND(9.89,5)</f>
        <v>9.89</v>
      </c>
      <c r="D89" s="26">
        <f>F89</f>
        <v>9.95465</v>
      </c>
      <c r="E89" s="26">
        <f>F89</f>
        <v>9.95465</v>
      </c>
      <c r="F89" s="26">
        <f>ROUND(9.95465,5)</f>
        <v>9.95465</v>
      </c>
      <c r="G89" s="24"/>
      <c r="H89" s="36"/>
    </row>
    <row r="90" spans="1:8" ht="12.75" customHeight="1">
      <c r="A90" s="22">
        <v>43132</v>
      </c>
      <c r="B90" s="22"/>
      <c r="C90" s="26">
        <f>ROUND(9.89,5)</f>
        <v>9.89</v>
      </c>
      <c r="D90" s="26">
        <f>F90</f>
        <v>10.01779</v>
      </c>
      <c r="E90" s="26">
        <f>F90</f>
        <v>10.01779</v>
      </c>
      <c r="F90" s="26">
        <f>ROUND(10.01779,5)</f>
        <v>10.01779</v>
      </c>
      <c r="G90" s="24"/>
      <c r="H90" s="36"/>
    </row>
    <row r="91" spans="1:8" ht="12.75" customHeight="1">
      <c r="A91" s="22">
        <v>43223</v>
      </c>
      <c r="B91" s="22"/>
      <c r="C91" s="26">
        <f>ROUND(9.89,5)</f>
        <v>9.89</v>
      </c>
      <c r="D91" s="26">
        <f>F91</f>
        <v>10.08313</v>
      </c>
      <c r="E91" s="26">
        <f>F91</f>
        <v>10.08313</v>
      </c>
      <c r="F91" s="26">
        <f>ROUND(10.08313,5)</f>
        <v>10.08313</v>
      </c>
      <c r="G91" s="24"/>
      <c r="H91" s="36"/>
    </row>
    <row r="92" spans="1:8" ht="12.75" customHeight="1">
      <c r="A92" s="22">
        <v>43314</v>
      </c>
      <c r="B92" s="22"/>
      <c r="C92" s="26">
        <f>ROUND(9.89,5)</f>
        <v>9.89</v>
      </c>
      <c r="D92" s="26">
        <f>F92</f>
        <v>10.14686</v>
      </c>
      <c r="E92" s="26">
        <f>F92</f>
        <v>10.14686</v>
      </c>
      <c r="F92" s="26">
        <f>ROUND(10.14686,5)</f>
        <v>10.14686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ROUND(124.90564,5)</f>
        <v>124.90564</v>
      </c>
      <c r="D94" s="26">
        <f>F94</f>
        <v>125.0296</v>
      </c>
      <c r="E94" s="26">
        <f>F94</f>
        <v>125.0296</v>
      </c>
      <c r="F94" s="26">
        <f>ROUND(125.0296,5)</f>
        <v>125.0296</v>
      </c>
      <c r="G94" s="24"/>
      <c r="H94" s="36"/>
    </row>
    <row r="95" spans="1:8" ht="12.75" customHeight="1">
      <c r="A95" s="22">
        <v>43041</v>
      </c>
      <c r="B95" s="22"/>
      <c r="C95" s="26">
        <f>ROUND(124.90564,5)</f>
        <v>124.90564</v>
      </c>
      <c r="D95" s="26">
        <f>F95</f>
        <v>125.79743</v>
      </c>
      <c r="E95" s="26">
        <f>F95</f>
        <v>125.79743</v>
      </c>
      <c r="F95" s="26">
        <f>ROUND(125.79743,5)</f>
        <v>125.79743</v>
      </c>
      <c r="G95" s="24"/>
      <c r="H95" s="36"/>
    </row>
    <row r="96" spans="1:8" ht="12.75" customHeight="1">
      <c r="A96" s="22">
        <v>43132</v>
      </c>
      <c r="B96" s="22"/>
      <c r="C96" s="26">
        <f>ROUND(124.90564,5)</f>
        <v>124.90564</v>
      </c>
      <c r="D96" s="26">
        <f>F96</f>
        <v>128.18668</v>
      </c>
      <c r="E96" s="26">
        <f>F96</f>
        <v>128.18668</v>
      </c>
      <c r="F96" s="26">
        <f>ROUND(128.18668,5)</f>
        <v>128.18668</v>
      </c>
      <c r="G96" s="24"/>
      <c r="H96" s="36"/>
    </row>
    <row r="97" spans="1:8" ht="12.75" customHeight="1">
      <c r="A97" s="22">
        <v>43223</v>
      </c>
      <c r="B97" s="22"/>
      <c r="C97" s="26">
        <f>ROUND(124.90564,5)</f>
        <v>124.90564</v>
      </c>
      <c r="D97" s="26">
        <f>F97</f>
        <v>129.04904</v>
      </c>
      <c r="E97" s="26">
        <f>F97</f>
        <v>129.04904</v>
      </c>
      <c r="F97" s="26">
        <f>ROUND(129.04904,5)</f>
        <v>129.04904</v>
      </c>
      <c r="G97" s="24"/>
      <c r="H97" s="36"/>
    </row>
    <row r="98" spans="1:8" ht="12.75" customHeight="1">
      <c r="A98" s="22">
        <v>43314</v>
      </c>
      <c r="B98" s="22"/>
      <c r="C98" s="26">
        <f>ROUND(124.90564,5)</f>
        <v>124.90564</v>
      </c>
      <c r="D98" s="26">
        <f>F98</f>
        <v>131.4959</v>
      </c>
      <c r="E98" s="26">
        <f>F98</f>
        <v>131.4959</v>
      </c>
      <c r="F98" s="26">
        <f>ROUND(131.4959,5)</f>
        <v>131.4959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ROUND(2.56,5)</f>
        <v>2.56</v>
      </c>
      <c r="D100" s="26">
        <f>F100</f>
        <v>130.478</v>
      </c>
      <c r="E100" s="26">
        <f>F100</f>
        <v>130.478</v>
      </c>
      <c r="F100" s="26">
        <f>ROUND(130.478,5)</f>
        <v>130.478</v>
      </c>
      <c r="G100" s="24"/>
      <c r="H100" s="36"/>
    </row>
    <row r="101" spans="1:8" ht="12.75" customHeight="1">
      <c r="A101" s="22">
        <v>43041</v>
      </c>
      <c r="B101" s="22"/>
      <c r="C101" s="26">
        <f>ROUND(2.56,5)</f>
        <v>2.56</v>
      </c>
      <c r="D101" s="26">
        <f>F101</f>
        <v>132.93113</v>
      </c>
      <c r="E101" s="26">
        <f>F101</f>
        <v>132.93113</v>
      </c>
      <c r="F101" s="26">
        <f>ROUND(132.93113,5)</f>
        <v>132.93113</v>
      </c>
      <c r="G101" s="24"/>
      <c r="H101" s="36"/>
    </row>
    <row r="102" spans="1:8" ht="12.75" customHeight="1">
      <c r="A102" s="22">
        <v>43132</v>
      </c>
      <c r="B102" s="22"/>
      <c r="C102" s="26">
        <f>ROUND(2.56,5)</f>
        <v>2.56</v>
      </c>
      <c r="D102" s="26">
        <f>F102</f>
        <v>133.76459</v>
      </c>
      <c r="E102" s="26">
        <f>F102</f>
        <v>133.76459</v>
      </c>
      <c r="F102" s="26">
        <f>ROUND(133.76459,5)</f>
        <v>133.76459</v>
      </c>
      <c r="G102" s="24"/>
      <c r="H102" s="36"/>
    </row>
    <row r="103" spans="1:8" ht="12.75" customHeight="1">
      <c r="A103" s="22">
        <v>43223</v>
      </c>
      <c r="B103" s="22"/>
      <c r="C103" s="26">
        <f>ROUND(2.56,5)</f>
        <v>2.56</v>
      </c>
      <c r="D103" s="26">
        <f>F103</f>
        <v>136.35012</v>
      </c>
      <c r="E103" s="26">
        <f>F103</f>
        <v>136.35012</v>
      </c>
      <c r="F103" s="26">
        <f>ROUND(136.35012,5)</f>
        <v>136.35012</v>
      </c>
      <c r="G103" s="24"/>
      <c r="H103" s="36"/>
    </row>
    <row r="104" spans="1:8" ht="12.75" customHeight="1">
      <c r="A104" s="22">
        <v>43314</v>
      </c>
      <c r="B104" s="22"/>
      <c r="C104" s="26">
        <f>ROUND(2.56,5)</f>
        <v>2.56</v>
      </c>
      <c r="D104" s="26">
        <f>F104</f>
        <v>138.93596</v>
      </c>
      <c r="E104" s="26">
        <f>F104</f>
        <v>138.93596</v>
      </c>
      <c r="F104" s="26">
        <f>ROUND(138.93596,5)</f>
        <v>138.93596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ROUND(3.22,5)</f>
        <v>3.22</v>
      </c>
      <c r="D106" s="26">
        <f>F106</f>
        <v>127.02772</v>
      </c>
      <c r="E106" s="26">
        <f>F106</f>
        <v>127.02772</v>
      </c>
      <c r="F106" s="26">
        <f>ROUND(127.02772,5)</f>
        <v>127.02772</v>
      </c>
      <c r="G106" s="24"/>
      <c r="H106" s="36"/>
    </row>
    <row r="107" spans="1:8" ht="12.75" customHeight="1">
      <c r="A107" s="22">
        <v>43041</v>
      </c>
      <c r="B107" s="22"/>
      <c r="C107" s="26">
        <f>ROUND(3.22,5)</f>
        <v>3.22</v>
      </c>
      <c r="D107" s="26">
        <f>F107</f>
        <v>127.67211</v>
      </c>
      <c r="E107" s="26">
        <f>F107</f>
        <v>127.67211</v>
      </c>
      <c r="F107" s="26">
        <f>ROUND(127.67211,5)</f>
        <v>127.67211</v>
      </c>
      <c r="G107" s="24"/>
      <c r="H107" s="36"/>
    </row>
    <row r="108" spans="1:8" ht="12.75" customHeight="1">
      <c r="A108" s="22">
        <v>43132</v>
      </c>
      <c r="B108" s="22"/>
      <c r="C108" s="26">
        <f>ROUND(3.22,5)</f>
        <v>3.22</v>
      </c>
      <c r="D108" s="26">
        <f>F108</f>
        <v>130.09679</v>
      </c>
      <c r="E108" s="26">
        <f>F108</f>
        <v>130.09679</v>
      </c>
      <c r="F108" s="26">
        <f>ROUND(130.09679,5)</f>
        <v>130.09679</v>
      </c>
      <c r="G108" s="24"/>
      <c r="H108" s="36"/>
    </row>
    <row r="109" spans="1:8" ht="12.75" customHeight="1">
      <c r="A109" s="22">
        <v>43223</v>
      </c>
      <c r="B109" s="22"/>
      <c r="C109" s="26">
        <f>ROUND(3.22,5)</f>
        <v>3.22</v>
      </c>
      <c r="D109" s="26">
        <f>F109</f>
        <v>132.61151</v>
      </c>
      <c r="E109" s="26">
        <f>F109</f>
        <v>132.61151</v>
      </c>
      <c r="F109" s="26">
        <f>ROUND(132.61151,5)</f>
        <v>132.61151</v>
      </c>
      <c r="G109" s="24"/>
      <c r="H109" s="36"/>
    </row>
    <row r="110" spans="1:8" ht="12.75" customHeight="1">
      <c r="A110" s="22">
        <v>43314</v>
      </c>
      <c r="B110" s="22"/>
      <c r="C110" s="26">
        <f>ROUND(3.22,5)</f>
        <v>3.22</v>
      </c>
      <c r="D110" s="26">
        <f>F110</f>
        <v>135.12664</v>
      </c>
      <c r="E110" s="26">
        <f>F110</f>
        <v>135.12664</v>
      </c>
      <c r="F110" s="26">
        <f>ROUND(135.12664,5)</f>
        <v>135.12664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ROUND(10.8,5)</f>
        <v>10.8</v>
      </c>
      <c r="D112" s="26">
        <f>F112</f>
        <v>10.80568</v>
      </c>
      <c r="E112" s="26">
        <f>F112</f>
        <v>10.80568</v>
      </c>
      <c r="F112" s="26">
        <f>ROUND(10.80568,5)</f>
        <v>10.80568</v>
      </c>
      <c r="G112" s="24"/>
      <c r="H112" s="36"/>
    </row>
    <row r="113" spans="1:8" ht="12.75" customHeight="1">
      <c r="A113" s="22">
        <v>43041</v>
      </c>
      <c r="B113" s="22"/>
      <c r="C113" s="26">
        <f>ROUND(10.8,5)</f>
        <v>10.8</v>
      </c>
      <c r="D113" s="26">
        <f>F113</f>
        <v>10.90866</v>
      </c>
      <c r="E113" s="26">
        <f>F113</f>
        <v>10.90866</v>
      </c>
      <c r="F113" s="26">
        <f>ROUND(10.90866,5)</f>
        <v>10.90866</v>
      </c>
      <c r="G113" s="24"/>
      <c r="H113" s="36"/>
    </row>
    <row r="114" spans="1:8" ht="12.75" customHeight="1">
      <c r="A114" s="22">
        <v>43132</v>
      </c>
      <c r="B114" s="22"/>
      <c r="C114" s="26">
        <f>ROUND(10.8,5)</f>
        <v>10.8</v>
      </c>
      <c r="D114" s="26">
        <f>F114</f>
        <v>11.01681</v>
      </c>
      <c r="E114" s="26">
        <f>F114</f>
        <v>11.01681</v>
      </c>
      <c r="F114" s="26">
        <f>ROUND(11.01681,5)</f>
        <v>11.01681</v>
      </c>
      <c r="G114" s="24"/>
      <c r="H114" s="36"/>
    </row>
    <row r="115" spans="1:8" ht="12.75" customHeight="1">
      <c r="A115" s="22">
        <v>43223</v>
      </c>
      <c r="B115" s="22"/>
      <c r="C115" s="26">
        <f>ROUND(10.8,5)</f>
        <v>10.8</v>
      </c>
      <c r="D115" s="26">
        <f>F115</f>
        <v>11.12249</v>
      </c>
      <c r="E115" s="26">
        <f>F115</f>
        <v>11.12249</v>
      </c>
      <c r="F115" s="26">
        <f>ROUND(11.12249,5)</f>
        <v>11.12249</v>
      </c>
      <c r="G115" s="24"/>
      <c r="H115" s="36"/>
    </row>
    <row r="116" spans="1:8" ht="12.75" customHeight="1">
      <c r="A116" s="22">
        <v>43314</v>
      </c>
      <c r="B116" s="22"/>
      <c r="C116" s="26">
        <f>ROUND(10.8,5)</f>
        <v>10.8</v>
      </c>
      <c r="D116" s="26">
        <f>F116</f>
        <v>11.22482</v>
      </c>
      <c r="E116" s="26">
        <f>F116</f>
        <v>11.22482</v>
      </c>
      <c r="F116" s="26">
        <f>ROUND(11.22482,5)</f>
        <v>11.22482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ROUND(11.08,5)</f>
        <v>11.08</v>
      </c>
      <c r="D118" s="26">
        <f>F118</f>
        <v>11.08578</v>
      </c>
      <c r="E118" s="26">
        <f>F118</f>
        <v>11.08578</v>
      </c>
      <c r="F118" s="26">
        <f>ROUND(11.08578,5)</f>
        <v>11.08578</v>
      </c>
      <c r="G118" s="24"/>
      <c r="H118" s="36"/>
    </row>
    <row r="119" spans="1:8" ht="12.75" customHeight="1">
      <c r="A119" s="22">
        <v>43041</v>
      </c>
      <c r="B119" s="22"/>
      <c r="C119" s="26">
        <f>ROUND(11.08,5)</f>
        <v>11.08</v>
      </c>
      <c r="D119" s="26">
        <f>F119</f>
        <v>11.19012</v>
      </c>
      <c r="E119" s="26">
        <f>F119</f>
        <v>11.19012</v>
      </c>
      <c r="F119" s="26">
        <f>ROUND(11.19012,5)</f>
        <v>11.19012</v>
      </c>
      <c r="G119" s="24"/>
      <c r="H119" s="36"/>
    </row>
    <row r="120" spans="1:8" ht="12.75" customHeight="1">
      <c r="A120" s="22">
        <v>43132</v>
      </c>
      <c r="B120" s="22"/>
      <c r="C120" s="26">
        <f>ROUND(11.08,5)</f>
        <v>11.08</v>
      </c>
      <c r="D120" s="26">
        <f>F120</f>
        <v>11.2961</v>
      </c>
      <c r="E120" s="26">
        <f>F120</f>
        <v>11.2961</v>
      </c>
      <c r="F120" s="26">
        <f>ROUND(11.2961,5)</f>
        <v>11.2961</v>
      </c>
      <c r="G120" s="24"/>
      <c r="H120" s="36"/>
    </row>
    <row r="121" spans="1:8" ht="12.75" customHeight="1">
      <c r="A121" s="22">
        <v>43223</v>
      </c>
      <c r="B121" s="22"/>
      <c r="C121" s="26">
        <f>ROUND(11.08,5)</f>
        <v>11.08</v>
      </c>
      <c r="D121" s="26">
        <f>F121</f>
        <v>11.40493</v>
      </c>
      <c r="E121" s="26">
        <f>F121</f>
        <v>11.40493</v>
      </c>
      <c r="F121" s="26">
        <f>ROUND(11.40493,5)</f>
        <v>11.40493</v>
      </c>
      <c r="G121" s="24"/>
      <c r="H121" s="36"/>
    </row>
    <row r="122" spans="1:8" ht="12.75" customHeight="1">
      <c r="A122" s="22">
        <v>43314</v>
      </c>
      <c r="B122" s="22"/>
      <c r="C122" s="26">
        <f>ROUND(11.08,5)</f>
        <v>11.08</v>
      </c>
      <c r="D122" s="26">
        <f>F122</f>
        <v>11.50884</v>
      </c>
      <c r="E122" s="26">
        <f>F122</f>
        <v>11.50884</v>
      </c>
      <c r="F122" s="26">
        <f>ROUND(11.50884,5)</f>
        <v>11.50884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ROUND(7.95,5)</f>
        <v>7.95</v>
      </c>
      <c r="D124" s="26">
        <f>F124</f>
        <v>7.95174</v>
      </c>
      <c r="E124" s="26">
        <f>F124</f>
        <v>7.95174</v>
      </c>
      <c r="F124" s="26">
        <f>ROUND(7.95174,5)</f>
        <v>7.95174</v>
      </c>
      <c r="G124" s="24"/>
      <c r="H124" s="36"/>
    </row>
    <row r="125" spans="1:8" ht="12.75" customHeight="1">
      <c r="A125" s="22">
        <v>43041</v>
      </c>
      <c r="B125" s="22"/>
      <c r="C125" s="26">
        <f>ROUND(7.95,5)</f>
        <v>7.95</v>
      </c>
      <c r="D125" s="26">
        <f>F125</f>
        <v>7.98228</v>
      </c>
      <c r="E125" s="26">
        <f>F125</f>
        <v>7.98228</v>
      </c>
      <c r="F125" s="26">
        <f>ROUND(7.98228,5)</f>
        <v>7.98228</v>
      </c>
      <c r="G125" s="24"/>
      <c r="H125" s="36"/>
    </row>
    <row r="126" spans="1:8" ht="12.75" customHeight="1">
      <c r="A126" s="22">
        <v>43132</v>
      </c>
      <c r="B126" s="22"/>
      <c r="C126" s="26">
        <f>ROUND(7.95,5)</f>
        <v>7.95</v>
      </c>
      <c r="D126" s="26">
        <f>F126</f>
        <v>8.01464</v>
      </c>
      <c r="E126" s="26">
        <f>F126</f>
        <v>8.01464</v>
      </c>
      <c r="F126" s="26">
        <f>ROUND(8.01464,5)</f>
        <v>8.01464</v>
      </c>
      <c r="G126" s="24"/>
      <c r="H126" s="36"/>
    </row>
    <row r="127" spans="1:8" ht="12.75" customHeight="1">
      <c r="A127" s="22">
        <v>43223</v>
      </c>
      <c r="B127" s="22"/>
      <c r="C127" s="26">
        <f>ROUND(7.95,5)</f>
        <v>7.95</v>
      </c>
      <c r="D127" s="26">
        <f>F127</f>
        <v>8.03755</v>
      </c>
      <c r="E127" s="26">
        <f>F127</f>
        <v>8.03755</v>
      </c>
      <c r="F127" s="26">
        <f>ROUND(8.03755,5)</f>
        <v>8.03755</v>
      </c>
      <c r="G127" s="24"/>
      <c r="H127" s="36"/>
    </row>
    <row r="128" spans="1:8" ht="12.75" customHeight="1">
      <c r="A128" s="22">
        <v>43314</v>
      </c>
      <c r="B128" s="22"/>
      <c r="C128" s="26">
        <f>ROUND(7.95,5)</f>
        <v>7.95</v>
      </c>
      <c r="D128" s="26">
        <f>F128</f>
        <v>8.04925</v>
      </c>
      <c r="E128" s="26">
        <f>F128</f>
        <v>8.04925</v>
      </c>
      <c r="F128" s="26">
        <f>ROUND(8.04925,5)</f>
        <v>8.04925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ROUND(9.625,5)</f>
        <v>9.625</v>
      </c>
      <c r="D130" s="26">
        <f>F130</f>
        <v>9.62857</v>
      </c>
      <c r="E130" s="26">
        <f>F130</f>
        <v>9.62857</v>
      </c>
      <c r="F130" s="26">
        <f>ROUND(9.62857,5)</f>
        <v>9.62857</v>
      </c>
      <c r="G130" s="24"/>
      <c r="H130" s="36"/>
    </row>
    <row r="131" spans="1:8" ht="12.75" customHeight="1">
      <c r="A131" s="22">
        <v>43041</v>
      </c>
      <c r="B131" s="22"/>
      <c r="C131" s="26">
        <f>ROUND(9.625,5)</f>
        <v>9.625</v>
      </c>
      <c r="D131" s="26">
        <f>F131</f>
        <v>9.69295</v>
      </c>
      <c r="E131" s="26">
        <f>F131</f>
        <v>9.69295</v>
      </c>
      <c r="F131" s="26">
        <f>ROUND(9.69295,5)</f>
        <v>9.69295</v>
      </c>
      <c r="G131" s="24"/>
      <c r="H131" s="36"/>
    </row>
    <row r="132" spans="1:8" ht="12.75" customHeight="1">
      <c r="A132" s="22">
        <v>43132</v>
      </c>
      <c r="B132" s="22"/>
      <c r="C132" s="26">
        <f>ROUND(9.625,5)</f>
        <v>9.625</v>
      </c>
      <c r="D132" s="26">
        <f>F132</f>
        <v>9.76001</v>
      </c>
      <c r="E132" s="26">
        <f>F132</f>
        <v>9.76001</v>
      </c>
      <c r="F132" s="26">
        <f>ROUND(9.76001,5)</f>
        <v>9.76001</v>
      </c>
      <c r="G132" s="24"/>
      <c r="H132" s="36"/>
    </row>
    <row r="133" spans="1:8" ht="12.75" customHeight="1">
      <c r="A133" s="22">
        <v>43223</v>
      </c>
      <c r="B133" s="22"/>
      <c r="C133" s="26">
        <f>ROUND(9.625,5)</f>
        <v>9.625</v>
      </c>
      <c r="D133" s="26">
        <f>F133</f>
        <v>9.82224</v>
      </c>
      <c r="E133" s="26">
        <f>F133</f>
        <v>9.82224</v>
      </c>
      <c r="F133" s="26">
        <f>ROUND(9.82224,5)</f>
        <v>9.82224</v>
      </c>
      <c r="G133" s="24"/>
      <c r="H133" s="36"/>
    </row>
    <row r="134" spans="1:8" ht="12.75" customHeight="1">
      <c r="A134" s="22">
        <v>43314</v>
      </c>
      <c r="B134" s="22"/>
      <c r="C134" s="26">
        <f>ROUND(9.625,5)</f>
        <v>9.625</v>
      </c>
      <c r="D134" s="26">
        <f>F134</f>
        <v>9.88094</v>
      </c>
      <c r="E134" s="26">
        <f>F134</f>
        <v>9.88094</v>
      </c>
      <c r="F134" s="26">
        <f>ROUND(9.88094,5)</f>
        <v>9.88094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ROUND(8.61,5)</f>
        <v>8.61</v>
      </c>
      <c r="D136" s="26">
        <f>F136</f>
        <v>8.61277</v>
      </c>
      <c r="E136" s="26">
        <f>F136</f>
        <v>8.61277</v>
      </c>
      <c r="F136" s="26">
        <f>ROUND(8.61277,5)</f>
        <v>8.61277</v>
      </c>
      <c r="G136" s="24"/>
      <c r="H136" s="36"/>
    </row>
    <row r="137" spans="1:8" ht="12.75" customHeight="1">
      <c r="A137" s="22">
        <v>43041</v>
      </c>
      <c r="B137" s="22"/>
      <c r="C137" s="26">
        <f>ROUND(8.61,5)</f>
        <v>8.61</v>
      </c>
      <c r="D137" s="26">
        <f>F137</f>
        <v>8.65975</v>
      </c>
      <c r="E137" s="26">
        <f>F137</f>
        <v>8.65975</v>
      </c>
      <c r="F137" s="26">
        <f>ROUND(8.65975,5)</f>
        <v>8.65975</v>
      </c>
      <c r="G137" s="24"/>
      <c r="H137" s="36"/>
    </row>
    <row r="138" spans="1:8" ht="12.75" customHeight="1">
      <c r="A138" s="22">
        <v>43132</v>
      </c>
      <c r="B138" s="22"/>
      <c r="C138" s="26">
        <f>ROUND(8.61,5)</f>
        <v>8.61</v>
      </c>
      <c r="D138" s="26">
        <f>F138</f>
        <v>8.7081</v>
      </c>
      <c r="E138" s="26">
        <f>F138</f>
        <v>8.7081</v>
      </c>
      <c r="F138" s="26">
        <f>ROUND(8.7081,5)</f>
        <v>8.7081</v>
      </c>
      <c r="G138" s="24"/>
      <c r="H138" s="36"/>
    </row>
    <row r="139" spans="1:8" ht="12.75" customHeight="1">
      <c r="A139" s="22">
        <v>43223</v>
      </c>
      <c r="B139" s="22"/>
      <c r="C139" s="26">
        <f>ROUND(8.61,5)</f>
        <v>8.61</v>
      </c>
      <c r="D139" s="26">
        <f>F139</f>
        <v>8.75618</v>
      </c>
      <c r="E139" s="26">
        <f>F139</f>
        <v>8.75618</v>
      </c>
      <c r="F139" s="26">
        <f>ROUND(8.75618,5)</f>
        <v>8.75618</v>
      </c>
      <c r="G139" s="24"/>
      <c r="H139" s="36"/>
    </row>
    <row r="140" spans="1:8" ht="12.75" customHeight="1">
      <c r="A140" s="22">
        <v>43314</v>
      </c>
      <c r="B140" s="22"/>
      <c r="C140" s="26">
        <f>ROUND(8.61,5)</f>
        <v>8.61</v>
      </c>
      <c r="D140" s="26">
        <f>F140</f>
        <v>8.79846</v>
      </c>
      <c r="E140" s="26">
        <f>F140</f>
        <v>8.79846</v>
      </c>
      <c r="F140" s="26">
        <f>ROUND(8.79846,5)</f>
        <v>8.79846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ROUND(2.47,5)</f>
        <v>2.47</v>
      </c>
      <c r="D142" s="26">
        <f>F142</f>
        <v>295.18106</v>
      </c>
      <c r="E142" s="26">
        <f>F142</f>
        <v>295.18106</v>
      </c>
      <c r="F142" s="26">
        <f>ROUND(295.18106,5)</f>
        <v>295.18106</v>
      </c>
      <c r="G142" s="24"/>
      <c r="H142" s="36"/>
    </row>
    <row r="143" spans="1:8" ht="12.75" customHeight="1">
      <c r="A143" s="22">
        <v>43041</v>
      </c>
      <c r="B143" s="22"/>
      <c r="C143" s="26">
        <f>ROUND(2.47,5)</f>
        <v>2.47</v>
      </c>
      <c r="D143" s="26">
        <f>F143</f>
        <v>300.73075</v>
      </c>
      <c r="E143" s="26">
        <f>F143</f>
        <v>300.73075</v>
      </c>
      <c r="F143" s="26">
        <f>ROUND(300.73075,5)</f>
        <v>300.73075</v>
      </c>
      <c r="G143" s="24"/>
      <c r="H143" s="36"/>
    </row>
    <row r="144" spans="1:8" ht="12.75" customHeight="1">
      <c r="A144" s="22">
        <v>43132</v>
      </c>
      <c r="B144" s="22"/>
      <c r="C144" s="26">
        <f>ROUND(2.47,5)</f>
        <v>2.47</v>
      </c>
      <c r="D144" s="26">
        <f>F144</f>
        <v>299.39231</v>
      </c>
      <c r="E144" s="26">
        <f>F144</f>
        <v>299.39231</v>
      </c>
      <c r="F144" s="26">
        <f>ROUND(299.39231,5)</f>
        <v>299.39231</v>
      </c>
      <c r="G144" s="24"/>
      <c r="H144" s="36"/>
    </row>
    <row r="145" spans="1:8" ht="12.75" customHeight="1">
      <c r="A145" s="22">
        <v>43223</v>
      </c>
      <c r="B145" s="22"/>
      <c r="C145" s="26">
        <f>ROUND(2.47,5)</f>
        <v>2.47</v>
      </c>
      <c r="D145" s="26">
        <f>F145</f>
        <v>305.17915</v>
      </c>
      <c r="E145" s="26">
        <f>F145</f>
        <v>305.17915</v>
      </c>
      <c r="F145" s="26">
        <f>ROUND(305.17915,5)</f>
        <v>305.17915</v>
      </c>
      <c r="G145" s="24"/>
      <c r="H145" s="36"/>
    </row>
    <row r="146" spans="1:8" ht="12.75" customHeight="1">
      <c r="A146" s="22">
        <v>43314</v>
      </c>
      <c r="B146" s="22"/>
      <c r="C146" s="26">
        <f>ROUND(2.47,5)</f>
        <v>2.47</v>
      </c>
      <c r="D146" s="26">
        <f>F146</f>
        <v>310.96611</v>
      </c>
      <c r="E146" s="26">
        <f>F146</f>
        <v>310.96611</v>
      </c>
      <c r="F146" s="26">
        <f>ROUND(310.96611,5)</f>
        <v>310.96611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ROUND(2.56,5)</f>
        <v>2.56</v>
      </c>
      <c r="D148" s="26">
        <f>F148</f>
        <v>236.90911</v>
      </c>
      <c r="E148" s="26">
        <f>F148</f>
        <v>236.90911</v>
      </c>
      <c r="F148" s="26">
        <f>ROUND(236.90911,5)</f>
        <v>236.90911</v>
      </c>
      <c r="G148" s="24"/>
      <c r="H148" s="36"/>
    </row>
    <row r="149" spans="1:8" ht="12.75" customHeight="1">
      <c r="A149" s="22">
        <v>43041</v>
      </c>
      <c r="B149" s="22"/>
      <c r="C149" s="26">
        <f>ROUND(2.56,5)</f>
        <v>2.56</v>
      </c>
      <c r="D149" s="26">
        <f>F149</f>
        <v>241.36307</v>
      </c>
      <c r="E149" s="26">
        <f>F149</f>
        <v>241.36307</v>
      </c>
      <c r="F149" s="26">
        <f>ROUND(241.36307,5)</f>
        <v>241.36307</v>
      </c>
      <c r="G149" s="24"/>
      <c r="H149" s="36"/>
    </row>
    <row r="150" spans="1:8" ht="12.75" customHeight="1">
      <c r="A150" s="22">
        <v>43132</v>
      </c>
      <c r="B150" s="22"/>
      <c r="C150" s="26">
        <f>ROUND(2.56,5)</f>
        <v>2.56</v>
      </c>
      <c r="D150" s="26">
        <f>F150</f>
        <v>242.2027</v>
      </c>
      <c r="E150" s="26">
        <f>F150</f>
        <v>242.2027</v>
      </c>
      <c r="F150" s="26">
        <f>ROUND(242.2027,5)</f>
        <v>242.2027</v>
      </c>
      <c r="G150" s="24"/>
      <c r="H150" s="36"/>
    </row>
    <row r="151" spans="1:8" ht="12.75" customHeight="1">
      <c r="A151" s="22">
        <v>43223</v>
      </c>
      <c r="B151" s="22"/>
      <c r="C151" s="26">
        <f>ROUND(2.56,5)</f>
        <v>2.56</v>
      </c>
      <c r="D151" s="26">
        <f>F151</f>
        <v>246.88418</v>
      </c>
      <c r="E151" s="26">
        <f>F151</f>
        <v>246.88418</v>
      </c>
      <c r="F151" s="26">
        <f>ROUND(246.88418,5)</f>
        <v>246.88418</v>
      </c>
      <c r="G151" s="24"/>
      <c r="H151" s="36"/>
    </row>
    <row r="152" spans="1:8" ht="12.75" customHeight="1">
      <c r="A152" s="22">
        <v>43314</v>
      </c>
      <c r="B152" s="22"/>
      <c r="C152" s="26">
        <f>ROUND(2.56,5)</f>
        <v>2.56</v>
      </c>
      <c r="D152" s="26">
        <f>F152</f>
        <v>251.56625</v>
      </c>
      <c r="E152" s="26">
        <f>F152</f>
        <v>251.56625</v>
      </c>
      <c r="F152" s="26">
        <f>ROUND(251.56625,5)</f>
        <v>251.56625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ROUND(7.04,5)</f>
        <v>7.04</v>
      </c>
      <c r="D154" s="26">
        <f>F154</f>
        <v>7.01326</v>
      </c>
      <c r="E154" s="26">
        <f>F154</f>
        <v>7.01326</v>
      </c>
      <c r="F154" s="26">
        <f>ROUND(7.01326,5)</f>
        <v>7.01326</v>
      </c>
      <c r="G154" s="24"/>
      <c r="H154" s="36"/>
    </row>
    <row r="155" spans="1:8" ht="12.75" customHeight="1">
      <c r="A155" s="22">
        <v>43041</v>
      </c>
      <c r="B155" s="22"/>
      <c r="C155" s="26">
        <f>ROUND(7.04,5)</f>
        <v>7.04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ROUND(7.13,5)</f>
        <v>7.13</v>
      </c>
      <c r="D157" s="26">
        <f>F157</f>
        <v>7.12784</v>
      </c>
      <c r="E157" s="26">
        <f>F157</f>
        <v>7.12784</v>
      </c>
      <c r="F157" s="26">
        <f>ROUND(7.12784,5)</f>
        <v>7.12784</v>
      </c>
      <c r="G157" s="24"/>
      <c r="H157" s="36"/>
    </row>
    <row r="158" spans="1:8" ht="12.75" customHeight="1">
      <c r="A158" s="22">
        <v>43041</v>
      </c>
      <c r="B158" s="22"/>
      <c r="C158" s="26">
        <f>ROUND(7.13,5)</f>
        <v>7.13</v>
      </c>
      <c r="D158" s="26">
        <f>F158</f>
        <v>7.04703</v>
      </c>
      <c r="E158" s="26">
        <f>F158</f>
        <v>7.04703</v>
      </c>
      <c r="F158" s="26">
        <f>ROUND(7.04703,5)</f>
        <v>7.04703</v>
      </c>
      <c r="G158" s="24"/>
      <c r="H158" s="36"/>
    </row>
    <row r="159" spans="1:8" ht="12.75" customHeight="1">
      <c r="A159" s="22">
        <v>43132</v>
      </c>
      <c r="B159" s="22"/>
      <c r="C159" s="26">
        <f>ROUND(7.13,5)</f>
        <v>7.13</v>
      </c>
      <c r="D159" s="26">
        <f>F159</f>
        <v>6.90846</v>
      </c>
      <c r="E159" s="26">
        <f>F159</f>
        <v>6.90846</v>
      </c>
      <c r="F159" s="26">
        <f>ROUND(6.90846,5)</f>
        <v>6.90846</v>
      </c>
      <c r="G159" s="24"/>
      <c r="H159" s="36"/>
    </row>
    <row r="160" spans="1:8" ht="12.75" customHeight="1">
      <c r="A160" s="22">
        <v>43223</v>
      </c>
      <c r="B160" s="22"/>
      <c r="C160" s="26">
        <f>ROUND(7.13,5)</f>
        <v>7.13</v>
      </c>
      <c r="D160" s="26">
        <f>F160</f>
        <v>6.62469</v>
      </c>
      <c r="E160" s="26">
        <f>F160</f>
        <v>6.62469</v>
      </c>
      <c r="F160" s="26">
        <f>ROUND(6.62469,5)</f>
        <v>6.62469</v>
      </c>
      <c r="G160" s="24"/>
      <c r="H160" s="36"/>
    </row>
    <row r="161" spans="1:8" ht="12.75" customHeight="1">
      <c r="A161" s="22">
        <v>43314</v>
      </c>
      <c r="B161" s="22"/>
      <c r="C161" s="26">
        <f>ROUND(7.13,5)</f>
        <v>7.13</v>
      </c>
      <c r="D161" s="26">
        <f>F161</f>
        <v>5.79284</v>
      </c>
      <c r="E161" s="26">
        <f>F161</f>
        <v>5.79284</v>
      </c>
      <c r="F161" s="26">
        <f>ROUND(5.79284,5)</f>
        <v>5.79284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ROUND(7.37,5)</f>
        <v>7.37</v>
      </c>
      <c r="D163" s="26">
        <f>F163</f>
        <v>7.36995</v>
      </c>
      <c r="E163" s="26">
        <f>F163</f>
        <v>7.36995</v>
      </c>
      <c r="F163" s="26">
        <f>ROUND(7.36995,5)</f>
        <v>7.36995</v>
      </c>
      <c r="G163" s="24"/>
      <c r="H163" s="36"/>
    </row>
    <row r="164" spans="1:8" ht="12.75" customHeight="1">
      <c r="A164" s="22">
        <v>43041</v>
      </c>
      <c r="B164" s="22"/>
      <c r="C164" s="26">
        <f>ROUND(7.37,5)</f>
        <v>7.37</v>
      </c>
      <c r="D164" s="26">
        <f>F164</f>
        <v>7.35212</v>
      </c>
      <c r="E164" s="26">
        <f>F164</f>
        <v>7.35212</v>
      </c>
      <c r="F164" s="26">
        <f>ROUND(7.35212,5)</f>
        <v>7.35212</v>
      </c>
      <c r="G164" s="24"/>
      <c r="H164" s="36"/>
    </row>
    <row r="165" spans="1:8" ht="12.75" customHeight="1">
      <c r="A165" s="22">
        <v>43132</v>
      </c>
      <c r="B165" s="22"/>
      <c r="C165" s="26">
        <f>ROUND(7.37,5)</f>
        <v>7.37</v>
      </c>
      <c r="D165" s="26">
        <f>F165</f>
        <v>7.32519</v>
      </c>
      <c r="E165" s="26">
        <f>F165</f>
        <v>7.32519</v>
      </c>
      <c r="F165" s="26">
        <f>ROUND(7.32519,5)</f>
        <v>7.32519</v>
      </c>
      <c r="G165" s="24"/>
      <c r="H165" s="36"/>
    </row>
    <row r="166" spans="1:8" ht="12.75" customHeight="1">
      <c r="A166" s="22">
        <v>43223</v>
      </c>
      <c r="B166" s="22"/>
      <c r="C166" s="26">
        <f>ROUND(7.37,5)</f>
        <v>7.37</v>
      </c>
      <c r="D166" s="26">
        <f>F166</f>
        <v>7.28949</v>
      </c>
      <c r="E166" s="26">
        <f>F166</f>
        <v>7.28949</v>
      </c>
      <c r="F166" s="26">
        <f>ROUND(7.28949,5)</f>
        <v>7.28949</v>
      </c>
      <c r="G166" s="24"/>
      <c r="H166" s="36"/>
    </row>
    <row r="167" spans="1:8" ht="12.75" customHeight="1">
      <c r="A167" s="22">
        <v>43314</v>
      </c>
      <c r="B167" s="22"/>
      <c r="C167" s="26">
        <f>ROUND(7.37,5)</f>
        <v>7.37</v>
      </c>
      <c r="D167" s="26">
        <f>F167</f>
        <v>7.20254</v>
      </c>
      <c r="E167" s="26">
        <f>F167</f>
        <v>7.20254</v>
      </c>
      <c r="F167" s="26">
        <f>ROUND(7.20254,5)</f>
        <v>7.20254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ROUND(7.525,5)</f>
        <v>7.525</v>
      </c>
      <c r="D169" s="26">
        <f>F169</f>
        <v>7.5258</v>
      </c>
      <c r="E169" s="26">
        <f>F169</f>
        <v>7.5258</v>
      </c>
      <c r="F169" s="26">
        <f>ROUND(7.5258,5)</f>
        <v>7.5258</v>
      </c>
      <c r="G169" s="24"/>
      <c r="H169" s="36"/>
    </row>
    <row r="170" spans="1:8" ht="12.75" customHeight="1">
      <c r="A170" s="22">
        <v>43041</v>
      </c>
      <c r="B170" s="22"/>
      <c r="C170" s="26">
        <f>ROUND(7.525,5)</f>
        <v>7.525</v>
      </c>
      <c r="D170" s="26">
        <f>F170</f>
        <v>7.53156</v>
      </c>
      <c r="E170" s="26">
        <f>F170</f>
        <v>7.53156</v>
      </c>
      <c r="F170" s="26">
        <f>ROUND(7.53156,5)</f>
        <v>7.53156</v>
      </c>
      <c r="G170" s="24"/>
      <c r="H170" s="36"/>
    </row>
    <row r="171" spans="1:8" ht="12.75" customHeight="1">
      <c r="A171" s="22">
        <v>43132</v>
      </c>
      <c r="B171" s="22"/>
      <c r="C171" s="26">
        <f>ROUND(7.525,5)</f>
        <v>7.525</v>
      </c>
      <c r="D171" s="26">
        <f>F171</f>
        <v>7.53506</v>
      </c>
      <c r="E171" s="26">
        <f>F171</f>
        <v>7.53506</v>
      </c>
      <c r="F171" s="26">
        <f>ROUND(7.53506,5)</f>
        <v>7.53506</v>
      </c>
      <c r="G171" s="24"/>
      <c r="H171" s="36"/>
    </row>
    <row r="172" spans="1:8" ht="12.75" customHeight="1">
      <c r="A172" s="22">
        <v>43223</v>
      </c>
      <c r="B172" s="22"/>
      <c r="C172" s="26">
        <f>ROUND(7.525,5)</f>
        <v>7.525</v>
      </c>
      <c r="D172" s="26">
        <f>F172</f>
        <v>7.52788</v>
      </c>
      <c r="E172" s="26">
        <f>F172</f>
        <v>7.52788</v>
      </c>
      <c r="F172" s="26">
        <f>ROUND(7.52788,5)</f>
        <v>7.52788</v>
      </c>
      <c r="G172" s="24"/>
      <c r="H172" s="36"/>
    </row>
    <row r="173" spans="1:8" ht="12.75" customHeight="1">
      <c r="A173" s="22">
        <v>43314</v>
      </c>
      <c r="B173" s="22"/>
      <c r="C173" s="26">
        <f>ROUND(7.525,5)</f>
        <v>7.525</v>
      </c>
      <c r="D173" s="26">
        <f>F173</f>
        <v>7.49836</v>
      </c>
      <c r="E173" s="26">
        <f>F173</f>
        <v>7.49836</v>
      </c>
      <c r="F173" s="26">
        <f>ROUND(7.49836,5)</f>
        <v>7.49836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ROUND(9.59,5)</f>
        <v>9.59</v>
      </c>
      <c r="D175" s="26">
        <f>F175</f>
        <v>9.59324</v>
      </c>
      <c r="E175" s="26">
        <f>F175</f>
        <v>9.59324</v>
      </c>
      <c r="F175" s="26">
        <f>ROUND(9.59324,5)</f>
        <v>9.59324</v>
      </c>
      <c r="G175" s="24"/>
      <c r="H175" s="36"/>
    </row>
    <row r="176" spans="1:8" ht="12.75" customHeight="1">
      <c r="A176" s="22">
        <v>43041</v>
      </c>
      <c r="B176" s="22"/>
      <c r="C176" s="26">
        <f>ROUND(9.59,5)</f>
        <v>9.59</v>
      </c>
      <c r="D176" s="26">
        <f>F176</f>
        <v>9.64985</v>
      </c>
      <c r="E176" s="26">
        <f>F176</f>
        <v>9.64985</v>
      </c>
      <c r="F176" s="26">
        <f>ROUND(9.64985,5)</f>
        <v>9.64985</v>
      </c>
      <c r="G176" s="24"/>
      <c r="H176" s="36"/>
    </row>
    <row r="177" spans="1:8" ht="12.75" customHeight="1">
      <c r="A177" s="22">
        <v>43132</v>
      </c>
      <c r="B177" s="22"/>
      <c r="C177" s="26">
        <f>ROUND(9.59,5)</f>
        <v>9.59</v>
      </c>
      <c r="D177" s="26">
        <f>F177</f>
        <v>9.70739</v>
      </c>
      <c r="E177" s="26">
        <f>F177</f>
        <v>9.70739</v>
      </c>
      <c r="F177" s="26">
        <f>ROUND(9.70739,5)</f>
        <v>9.70739</v>
      </c>
      <c r="G177" s="24"/>
      <c r="H177" s="36"/>
    </row>
    <row r="178" spans="1:8" ht="12.75" customHeight="1">
      <c r="A178" s="22">
        <v>43223</v>
      </c>
      <c r="B178" s="22"/>
      <c r="C178" s="26">
        <f>ROUND(9.59,5)</f>
        <v>9.59</v>
      </c>
      <c r="D178" s="26">
        <f>F178</f>
        <v>9.76382</v>
      </c>
      <c r="E178" s="26">
        <f>F178</f>
        <v>9.76382</v>
      </c>
      <c r="F178" s="26">
        <f>ROUND(9.76382,5)</f>
        <v>9.76382</v>
      </c>
      <c r="G178" s="24"/>
      <c r="H178" s="36"/>
    </row>
    <row r="179" spans="1:8" ht="12.75" customHeight="1">
      <c r="A179" s="22">
        <v>43314</v>
      </c>
      <c r="B179" s="22"/>
      <c r="C179" s="26">
        <f>ROUND(9.59,5)</f>
        <v>9.59</v>
      </c>
      <c r="D179" s="26">
        <f>F179</f>
        <v>9.81624</v>
      </c>
      <c r="E179" s="26">
        <f>F179</f>
        <v>9.81624</v>
      </c>
      <c r="F179" s="26">
        <f>ROUND(9.81624,5)</f>
        <v>9.81624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ROUND(2.5,5)</f>
        <v>2.5</v>
      </c>
      <c r="D181" s="26">
        <f>F181</f>
        <v>184.73339</v>
      </c>
      <c r="E181" s="26">
        <f>F181</f>
        <v>184.73339</v>
      </c>
      <c r="F181" s="26">
        <f>ROUND(184.73339,5)</f>
        <v>184.73339</v>
      </c>
      <c r="G181" s="24"/>
      <c r="H181" s="36"/>
    </row>
    <row r="182" spans="1:8" ht="12.75" customHeight="1">
      <c r="A182" s="22">
        <v>43041</v>
      </c>
      <c r="B182" s="22"/>
      <c r="C182" s="26">
        <f>ROUND(2.5,5)</f>
        <v>2.5</v>
      </c>
      <c r="D182" s="26">
        <f>F182</f>
        <v>185.80735</v>
      </c>
      <c r="E182" s="26">
        <f>F182</f>
        <v>185.80735</v>
      </c>
      <c r="F182" s="26">
        <f>ROUND(185.80735,5)</f>
        <v>185.80735</v>
      </c>
      <c r="G182" s="24"/>
      <c r="H182" s="36"/>
    </row>
    <row r="183" spans="1:8" ht="12.75" customHeight="1">
      <c r="A183" s="22">
        <v>43132</v>
      </c>
      <c r="B183" s="22"/>
      <c r="C183" s="26">
        <f>ROUND(2.5,5)</f>
        <v>2.5</v>
      </c>
      <c r="D183" s="26">
        <f>F183</f>
        <v>189.33616</v>
      </c>
      <c r="E183" s="26">
        <f>F183</f>
        <v>189.33616</v>
      </c>
      <c r="F183" s="26">
        <f>ROUND(189.33616,5)</f>
        <v>189.33616</v>
      </c>
      <c r="G183" s="24"/>
      <c r="H183" s="36"/>
    </row>
    <row r="184" spans="1:8" ht="12.75" customHeight="1">
      <c r="A184" s="22">
        <v>43223</v>
      </c>
      <c r="B184" s="22"/>
      <c r="C184" s="26">
        <f>ROUND(2.5,5)</f>
        <v>2.5</v>
      </c>
      <c r="D184" s="26">
        <f>F184</f>
        <v>190.54707</v>
      </c>
      <c r="E184" s="26">
        <f>F184</f>
        <v>190.54707</v>
      </c>
      <c r="F184" s="26">
        <f>ROUND(190.54707,5)</f>
        <v>190.54707</v>
      </c>
      <c r="G184" s="24"/>
      <c r="H184" s="36"/>
    </row>
    <row r="185" spans="1:8" ht="12.75" customHeight="1">
      <c r="A185" s="22">
        <v>43314</v>
      </c>
      <c r="B185" s="22"/>
      <c r="C185" s="26">
        <f>ROUND(2.5,5)</f>
        <v>2.5</v>
      </c>
      <c r="D185" s="26">
        <f>F185</f>
        <v>194.15994</v>
      </c>
      <c r="E185" s="26">
        <f>F185</f>
        <v>194.15994</v>
      </c>
      <c r="F185" s="26">
        <f>ROUND(194.15994,5)</f>
        <v>194.15994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ROUND(2.44,5)</f>
        <v>2.44</v>
      </c>
      <c r="D190" s="26">
        <f>F190</f>
        <v>148.29967</v>
      </c>
      <c r="E190" s="26">
        <f>F190</f>
        <v>148.29967</v>
      </c>
      <c r="F190" s="26">
        <f>ROUND(148.29967,5)</f>
        <v>148.29967</v>
      </c>
      <c r="G190" s="24"/>
      <c r="H190" s="36"/>
    </row>
    <row r="191" spans="1:8" ht="12.75" customHeight="1">
      <c r="A191" s="22">
        <v>43041</v>
      </c>
      <c r="B191" s="22"/>
      <c r="C191" s="26">
        <f>ROUND(2.44,5)</f>
        <v>2.44</v>
      </c>
      <c r="D191" s="26">
        <f>F191</f>
        <v>151.0878</v>
      </c>
      <c r="E191" s="26">
        <f>F191</f>
        <v>151.0878</v>
      </c>
      <c r="F191" s="26">
        <f>ROUND(151.0878,5)</f>
        <v>151.0878</v>
      </c>
      <c r="G191" s="24"/>
      <c r="H191" s="36"/>
    </row>
    <row r="192" spans="1:8" ht="12.75" customHeight="1">
      <c r="A192" s="22">
        <v>43132</v>
      </c>
      <c r="B192" s="22"/>
      <c r="C192" s="26">
        <f>ROUND(2.44,5)</f>
        <v>2.44</v>
      </c>
      <c r="D192" s="26">
        <f>F192</f>
        <v>151.8973</v>
      </c>
      <c r="E192" s="26">
        <f>F192</f>
        <v>151.8973</v>
      </c>
      <c r="F192" s="26">
        <f>ROUND(151.8973,5)</f>
        <v>151.8973</v>
      </c>
      <c r="G192" s="24"/>
      <c r="H192" s="36"/>
    </row>
    <row r="193" spans="1:8" ht="12.75" customHeight="1">
      <c r="A193" s="22">
        <v>43223</v>
      </c>
      <c r="B193" s="22"/>
      <c r="C193" s="26">
        <f>ROUND(2.44,5)</f>
        <v>2.44</v>
      </c>
      <c r="D193" s="26">
        <f>F193</f>
        <v>154.8333</v>
      </c>
      <c r="E193" s="26">
        <f>F193</f>
        <v>154.8333</v>
      </c>
      <c r="F193" s="26">
        <f>ROUND(154.8333,5)</f>
        <v>154.8333</v>
      </c>
      <c r="G193" s="24"/>
      <c r="H193" s="36"/>
    </row>
    <row r="194" spans="1:8" ht="12.75" customHeight="1">
      <c r="A194" s="22">
        <v>43314</v>
      </c>
      <c r="B194" s="22"/>
      <c r="C194" s="26">
        <f>ROUND(2.44,5)</f>
        <v>2.44</v>
      </c>
      <c r="D194" s="26">
        <f>F194</f>
        <v>157.76948</v>
      </c>
      <c r="E194" s="26">
        <f>F194</f>
        <v>157.76948</v>
      </c>
      <c r="F194" s="26">
        <f>ROUND(157.76948,5)</f>
        <v>157.76948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ROUND(9.25,5)</f>
        <v>9.25</v>
      </c>
      <c r="D196" s="26">
        <f>F196</f>
        <v>9.25313</v>
      </c>
      <c r="E196" s="26">
        <f>F196</f>
        <v>9.25313</v>
      </c>
      <c r="F196" s="26">
        <f>ROUND(9.25313,5)</f>
        <v>9.25313</v>
      </c>
      <c r="G196" s="24"/>
      <c r="H196" s="36"/>
    </row>
    <row r="197" spans="1:8" ht="12.75" customHeight="1">
      <c r="A197" s="22">
        <v>43041</v>
      </c>
      <c r="B197" s="22"/>
      <c r="C197" s="26">
        <f>ROUND(9.25,5)</f>
        <v>9.25</v>
      </c>
      <c r="D197" s="26">
        <f>F197</f>
        <v>9.30947</v>
      </c>
      <c r="E197" s="26">
        <f>F197</f>
        <v>9.30947</v>
      </c>
      <c r="F197" s="26">
        <f>ROUND(9.30947,5)</f>
        <v>9.30947</v>
      </c>
      <c r="G197" s="24"/>
      <c r="H197" s="36"/>
    </row>
    <row r="198" spans="1:8" ht="12.75" customHeight="1">
      <c r="A198" s="22">
        <v>43132</v>
      </c>
      <c r="B198" s="22"/>
      <c r="C198" s="26">
        <f>ROUND(9.25,5)</f>
        <v>9.25</v>
      </c>
      <c r="D198" s="26">
        <f>F198</f>
        <v>9.36819</v>
      </c>
      <c r="E198" s="26">
        <f>F198</f>
        <v>9.36819</v>
      </c>
      <c r="F198" s="26">
        <f>ROUND(9.36819,5)</f>
        <v>9.36819</v>
      </c>
      <c r="G198" s="24"/>
      <c r="H198" s="36"/>
    </row>
    <row r="199" spans="1:8" ht="12.75" customHeight="1">
      <c r="A199" s="22">
        <v>43223</v>
      </c>
      <c r="B199" s="22"/>
      <c r="C199" s="26">
        <f>ROUND(9.25,5)</f>
        <v>9.25</v>
      </c>
      <c r="D199" s="26">
        <f>F199</f>
        <v>9.42199</v>
      </c>
      <c r="E199" s="26">
        <f>F199</f>
        <v>9.42199</v>
      </c>
      <c r="F199" s="26">
        <f>ROUND(9.42199,5)</f>
        <v>9.42199</v>
      </c>
      <c r="G199" s="24"/>
      <c r="H199" s="36"/>
    </row>
    <row r="200" spans="1:8" ht="12.75" customHeight="1">
      <c r="A200" s="22">
        <v>43314</v>
      </c>
      <c r="B200" s="22"/>
      <c r="C200" s="26">
        <f>ROUND(9.25,5)</f>
        <v>9.25</v>
      </c>
      <c r="D200" s="26">
        <f>F200</f>
        <v>9.47169</v>
      </c>
      <c r="E200" s="26">
        <f>F200</f>
        <v>9.47169</v>
      </c>
      <c r="F200" s="26">
        <f>ROUND(9.47169,5)</f>
        <v>9.47169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ROUND(9.78,5)</f>
        <v>9.78</v>
      </c>
      <c r="D202" s="26">
        <f>F202</f>
        <v>9.78332</v>
      </c>
      <c r="E202" s="26">
        <f>F202</f>
        <v>9.78332</v>
      </c>
      <c r="F202" s="26">
        <f>ROUND(9.78332,5)</f>
        <v>9.78332</v>
      </c>
      <c r="G202" s="24"/>
      <c r="H202" s="36"/>
    </row>
    <row r="203" spans="1:8" ht="12.75" customHeight="1">
      <c r="A203" s="22">
        <v>43041</v>
      </c>
      <c r="B203" s="22"/>
      <c r="C203" s="26">
        <f>ROUND(9.78,5)</f>
        <v>9.78</v>
      </c>
      <c r="D203" s="26">
        <f>F203</f>
        <v>9.84293</v>
      </c>
      <c r="E203" s="26">
        <f>F203</f>
        <v>9.84293</v>
      </c>
      <c r="F203" s="26">
        <f>ROUND(9.84293,5)</f>
        <v>9.84293</v>
      </c>
      <c r="G203" s="24"/>
      <c r="H203" s="36"/>
    </row>
    <row r="204" spans="1:8" ht="12.75" customHeight="1">
      <c r="A204" s="22">
        <v>43132</v>
      </c>
      <c r="B204" s="22"/>
      <c r="C204" s="26">
        <f>ROUND(9.78,5)</f>
        <v>9.78</v>
      </c>
      <c r="D204" s="26">
        <f>F204</f>
        <v>9.90466</v>
      </c>
      <c r="E204" s="26">
        <f>F204</f>
        <v>9.90466</v>
      </c>
      <c r="F204" s="26">
        <f>ROUND(9.90466,5)</f>
        <v>9.90466</v>
      </c>
      <c r="G204" s="24"/>
      <c r="H204" s="36"/>
    </row>
    <row r="205" spans="1:8" ht="12.75" customHeight="1">
      <c r="A205" s="22">
        <v>43223</v>
      </c>
      <c r="B205" s="22"/>
      <c r="C205" s="26">
        <f>ROUND(9.78,5)</f>
        <v>9.78</v>
      </c>
      <c r="D205" s="26">
        <f>F205</f>
        <v>9.96189</v>
      </c>
      <c r="E205" s="26">
        <f>F205</f>
        <v>9.96189</v>
      </c>
      <c r="F205" s="26">
        <f>ROUND(9.96189,5)</f>
        <v>9.96189</v>
      </c>
      <c r="G205" s="24"/>
      <c r="H205" s="36"/>
    </row>
    <row r="206" spans="1:8" ht="12.75" customHeight="1">
      <c r="A206" s="22">
        <v>43314</v>
      </c>
      <c r="B206" s="22"/>
      <c r="C206" s="26">
        <f>ROUND(9.78,5)</f>
        <v>9.78</v>
      </c>
      <c r="D206" s="26">
        <f>F206</f>
        <v>10.01585</v>
      </c>
      <c r="E206" s="26">
        <f>F206</f>
        <v>10.01585</v>
      </c>
      <c r="F206" s="26">
        <f>ROUND(10.01585,5)</f>
        <v>10.01585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ROUND(9.855,5)</f>
        <v>9.855</v>
      </c>
      <c r="D208" s="26">
        <f>F208</f>
        <v>9.85845</v>
      </c>
      <c r="E208" s="26">
        <f>F208</f>
        <v>9.85845</v>
      </c>
      <c r="F208" s="26">
        <f>ROUND(9.85845,5)</f>
        <v>9.85845</v>
      </c>
      <c r="G208" s="24"/>
      <c r="H208" s="36"/>
    </row>
    <row r="209" spans="1:8" ht="12.75" customHeight="1">
      <c r="A209" s="22">
        <v>43041</v>
      </c>
      <c r="B209" s="22"/>
      <c r="C209" s="26">
        <f>ROUND(9.855,5)</f>
        <v>9.855</v>
      </c>
      <c r="D209" s="26">
        <f>F209</f>
        <v>9.92053</v>
      </c>
      <c r="E209" s="26">
        <f>F209</f>
        <v>9.92053</v>
      </c>
      <c r="F209" s="26">
        <f>ROUND(9.92053,5)</f>
        <v>9.92053</v>
      </c>
      <c r="G209" s="24"/>
      <c r="H209" s="36"/>
    </row>
    <row r="210" spans="1:8" ht="12.75" customHeight="1">
      <c r="A210" s="22">
        <v>43132</v>
      </c>
      <c r="B210" s="22"/>
      <c r="C210" s="26">
        <f>ROUND(9.855,5)</f>
        <v>9.855</v>
      </c>
      <c r="D210" s="26">
        <f>F210</f>
        <v>9.98487</v>
      </c>
      <c r="E210" s="26">
        <f>F210</f>
        <v>9.98487</v>
      </c>
      <c r="F210" s="26">
        <f>ROUND(9.98487,5)</f>
        <v>9.98487</v>
      </c>
      <c r="G210" s="24"/>
      <c r="H210" s="36"/>
    </row>
    <row r="211" spans="1:8" ht="12.75" customHeight="1">
      <c r="A211" s="22">
        <v>43223</v>
      </c>
      <c r="B211" s="22"/>
      <c r="C211" s="26">
        <f>ROUND(9.855,5)</f>
        <v>9.855</v>
      </c>
      <c r="D211" s="26">
        <f>F211</f>
        <v>10.04467</v>
      </c>
      <c r="E211" s="26">
        <f>F211</f>
        <v>10.04467</v>
      </c>
      <c r="F211" s="26">
        <f>ROUND(10.04467,5)</f>
        <v>10.04467</v>
      </c>
      <c r="G211" s="24"/>
      <c r="H211" s="36"/>
    </row>
    <row r="212" spans="1:8" ht="12.75" customHeight="1">
      <c r="A212" s="22">
        <v>43314</v>
      </c>
      <c r="B212" s="22"/>
      <c r="C212" s="26">
        <f>ROUND(9.855,5)</f>
        <v>9.855</v>
      </c>
      <c r="D212" s="26">
        <f>F212</f>
        <v>10.10129</v>
      </c>
      <c r="E212" s="26">
        <f>F212</f>
        <v>10.10129</v>
      </c>
      <c r="F212" s="26">
        <f>ROUND(10.10129,5)</f>
        <v>10.10129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42947</v>
      </c>
      <c r="B214" s="22"/>
      <c r="C214" s="25">
        <f>ROUND(15.5472129444444,4)</f>
        <v>15.5472</v>
      </c>
      <c r="D214" s="25">
        <f>F214</f>
        <v>15.4998</v>
      </c>
      <c r="E214" s="25">
        <f>F214</f>
        <v>15.4998</v>
      </c>
      <c r="F214" s="25">
        <f>ROUND(15.4998,4)</f>
        <v>15.4998</v>
      </c>
      <c r="G214" s="24"/>
      <c r="H214" s="36"/>
    </row>
    <row r="215" spans="1:8" ht="12.75" customHeight="1">
      <c r="A215" s="22">
        <v>42976</v>
      </c>
      <c r="B215" s="22"/>
      <c r="C215" s="25">
        <f>ROUND(15.5472129444444,4)</f>
        <v>15.5472</v>
      </c>
      <c r="D215" s="25">
        <f>F215</f>
        <v>15.6381</v>
      </c>
      <c r="E215" s="25">
        <f>F215</f>
        <v>15.6381</v>
      </c>
      <c r="F215" s="25">
        <f>ROUND(15.6381,4)</f>
        <v>15.6381</v>
      </c>
      <c r="G215" s="24"/>
      <c r="H215" s="36"/>
    </row>
    <row r="216" spans="1:8" ht="12.75" customHeight="1">
      <c r="A216" s="22">
        <v>43005</v>
      </c>
      <c r="B216" s="22"/>
      <c r="C216" s="25">
        <f>ROUND(15.5472129444444,4)</f>
        <v>15.5472</v>
      </c>
      <c r="D216" s="25">
        <f>F216</f>
        <v>15.7369</v>
      </c>
      <c r="E216" s="25">
        <f>F216</f>
        <v>15.7369</v>
      </c>
      <c r="F216" s="25">
        <f>ROUND(15.7369,4)</f>
        <v>15.7369</v>
      </c>
      <c r="G216" s="24"/>
      <c r="H216" s="36"/>
    </row>
    <row r="217" spans="1:8" ht="12.75" customHeight="1">
      <c r="A217" s="22">
        <v>43035</v>
      </c>
      <c r="B217" s="22"/>
      <c r="C217" s="25">
        <f>ROUND(15.5472129444444,4)</f>
        <v>15.5472</v>
      </c>
      <c r="D217" s="25">
        <f>F217</f>
        <v>15.8366</v>
      </c>
      <c r="E217" s="25">
        <f>F217</f>
        <v>15.8366</v>
      </c>
      <c r="F217" s="25">
        <f>ROUND(15.8366,4)</f>
        <v>15.8366</v>
      </c>
      <c r="G217" s="24"/>
      <c r="H217" s="36"/>
    </row>
    <row r="218" spans="1:8" ht="12.75" customHeight="1">
      <c r="A218" s="22">
        <v>43067</v>
      </c>
      <c r="B218" s="22"/>
      <c r="C218" s="25">
        <f>ROUND(15.5472129444444,4)</f>
        <v>15.5472</v>
      </c>
      <c r="D218" s="25">
        <f>F218</f>
        <v>15.9419</v>
      </c>
      <c r="E218" s="25">
        <f>F218</f>
        <v>15.9419</v>
      </c>
      <c r="F218" s="25">
        <f>ROUND(15.9419,4)</f>
        <v>15.9419</v>
      </c>
      <c r="G218" s="24"/>
      <c r="H218" s="36"/>
    </row>
    <row r="219" spans="1:8" ht="12.75" customHeight="1">
      <c r="A219" s="22">
        <v>43096</v>
      </c>
      <c r="B219" s="22"/>
      <c r="C219" s="25">
        <f>ROUND(15.5472129444444,4)</f>
        <v>15.5472</v>
      </c>
      <c r="D219" s="25">
        <f>F219</f>
        <v>16.0418</v>
      </c>
      <c r="E219" s="25">
        <f>F219</f>
        <v>16.0418</v>
      </c>
      <c r="F219" s="25">
        <f>ROUND(16.0418,4)</f>
        <v>16.0418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42947</v>
      </c>
      <c r="B221" s="22"/>
      <c r="C221" s="25">
        <f>ROUND(17.3780305,4)</f>
        <v>17.378</v>
      </c>
      <c r="D221" s="25">
        <f>F221</f>
        <v>17.3152</v>
      </c>
      <c r="E221" s="25">
        <f>F221</f>
        <v>17.3152</v>
      </c>
      <c r="F221" s="25">
        <f>ROUND(17.3152,4)</f>
        <v>17.3152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42947</v>
      </c>
      <c r="B223" s="22"/>
      <c r="C223" s="25">
        <f>ROUND(13.1966666666667,4)</f>
        <v>13.1967</v>
      </c>
      <c r="D223" s="25">
        <f>F223</f>
        <v>13.1898</v>
      </c>
      <c r="E223" s="25">
        <f>F223</f>
        <v>13.1898</v>
      </c>
      <c r="F223" s="25">
        <f>ROUND(13.1898,4)</f>
        <v>13.1898</v>
      </c>
      <c r="G223" s="24"/>
      <c r="H223" s="36"/>
    </row>
    <row r="224" spans="1:8" ht="12.75" customHeight="1">
      <c r="A224" s="22">
        <v>42951</v>
      </c>
      <c r="B224" s="22"/>
      <c r="C224" s="25">
        <f>ROUND(13.1966666666667,4)</f>
        <v>13.1967</v>
      </c>
      <c r="D224" s="25">
        <f>F224</f>
        <v>13.201</v>
      </c>
      <c r="E224" s="25">
        <f>F224</f>
        <v>13.201</v>
      </c>
      <c r="F224" s="25">
        <f>ROUND(13.201,4)</f>
        <v>13.201</v>
      </c>
      <c r="G224" s="24"/>
      <c r="H224" s="36"/>
    </row>
    <row r="225" spans="1:8" ht="12.75" customHeight="1">
      <c r="A225" s="22">
        <v>42958</v>
      </c>
      <c r="B225" s="22"/>
      <c r="C225" s="25">
        <f>ROUND(13.1966666666667,4)</f>
        <v>13.1967</v>
      </c>
      <c r="D225" s="25">
        <f>F225</f>
        <v>13.2162</v>
      </c>
      <c r="E225" s="25">
        <f>F225</f>
        <v>13.2162</v>
      </c>
      <c r="F225" s="25">
        <f>ROUND(13.2162,4)</f>
        <v>13.2162</v>
      </c>
      <c r="G225" s="24"/>
      <c r="H225" s="36"/>
    </row>
    <row r="226" spans="1:8" ht="12.75" customHeight="1">
      <c r="A226" s="22">
        <v>42963</v>
      </c>
      <c r="B226" s="22"/>
      <c r="C226" s="25">
        <f>ROUND(13.1966666666667,4)</f>
        <v>13.1967</v>
      </c>
      <c r="D226" s="25">
        <f>F226</f>
        <v>13.227</v>
      </c>
      <c r="E226" s="25">
        <f>F226</f>
        <v>13.227</v>
      </c>
      <c r="F226" s="25">
        <f>ROUND(13.227,4)</f>
        <v>13.227</v>
      </c>
      <c r="G226" s="24"/>
      <c r="H226" s="36"/>
    </row>
    <row r="227" spans="1:8" ht="12.75" customHeight="1">
      <c r="A227" s="22">
        <v>42964</v>
      </c>
      <c r="B227" s="22"/>
      <c r="C227" s="25">
        <f>ROUND(13.1966666666667,4)</f>
        <v>13.1967</v>
      </c>
      <c r="D227" s="25">
        <f>F227</f>
        <v>13.2292</v>
      </c>
      <c r="E227" s="25">
        <f>F227</f>
        <v>13.2292</v>
      </c>
      <c r="F227" s="25">
        <f>ROUND(13.2292,4)</f>
        <v>13.2292</v>
      </c>
      <c r="G227" s="24"/>
      <c r="H227" s="36"/>
    </row>
    <row r="228" spans="1:8" ht="12.75" customHeight="1">
      <c r="A228" s="22">
        <v>42976</v>
      </c>
      <c r="B228" s="22"/>
      <c r="C228" s="25">
        <f>ROUND(13.1966666666667,4)</f>
        <v>13.1967</v>
      </c>
      <c r="D228" s="25">
        <f>F228</f>
        <v>13.2553</v>
      </c>
      <c r="E228" s="25">
        <f>F228</f>
        <v>13.2553</v>
      </c>
      <c r="F228" s="25">
        <f>ROUND(13.2553,4)</f>
        <v>13.2553</v>
      </c>
      <c r="G228" s="24"/>
      <c r="H228" s="36"/>
    </row>
    <row r="229" spans="1:8" ht="12.75" customHeight="1">
      <c r="A229" s="22">
        <v>42977</v>
      </c>
      <c r="B229" s="22"/>
      <c r="C229" s="25">
        <f>ROUND(13.1966666666667,4)</f>
        <v>13.1967</v>
      </c>
      <c r="D229" s="25">
        <f>F229</f>
        <v>13.2574</v>
      </c>
      <c r="E229" s="25">
        <f>F229</f>
        <v>13.2574</v>
      </c>
      <c r="F229" s="25">
        <f>ROUND(13.2574,4)</f>
        <v>13.2574</v>
      </c>
      <c r="G229" s="24"/>
      <c r="H229" s="36"/>
    </row>
    <row r="230" spans="1:8" ht="12.75" customHeight="1">
      <c r="A230" s="22">
        <v>42978</v>
      </c>
      <c r="B230" s="22"/>
      <c r="C230" s="25">
        <f>ROUND(13.1966666666667,4)</f>
        <v>13.1967</v>
      </c>
      <c r="D230" s="25">
        <f>F230</f>
        <v>13.2596</v>
      </c>
      <c r="E230" s="25">
        <f>F230</f>
        <v>13.2596</v>
      </c>
      <c r="F230" s="25">
        <f>ROUND(13.2596,4)</f>
        <v>13.2596</v>
      </c>
      <c r="G230" s="24"/>
      <c r="H230" s="36"/>
    </row>
    <row r="231" spans="1:8" ht="12.75" customHeight="1">
      <c r="A231" s="22">
        <v>43005</v>
      </c>
      <c r="B231" s="22"/>
      <c r="C231" s="25">
        <f>ROUND(13.1966666666667,4)</f>
        <v>13.1967</v>
      </c>
      <c r="D231" s="25">
        <f>F231</f>
        <v>13.3176</v>
      </c>
      <c r="E231" s="25">
        <f>F231</f>
        <v>13.3176</v>
      </c>
      <c r="F231" s="25">
        <f>ROUND(13.3176,4)</f>
        <v>13.3176</v>
      </c>
      <c r="G231" s="24"/>
      <c r="H231" s="36"/>
    </row>
    <row r="232" spans="1:8" ht="12.75" customHeight="1">
      <c r="A232" s="22">
        <v>43006</v>
      </c>
      <c r="B232" s="22"/>
      <c r="C232" s="25">
        <f>ROUND(13.1966666666667,4)</f>
        <v>13.1967</v>
      </c>
      <c r="D232" s="25">
        <f>F232</f>
        <v>13.3198</v>
      </c>
      <c r="E232" s="25">
        <f>F232</f>
        <v>13.3198</v>
      </c>
      <c r="F232" s="25">
        <f>ROUND(13.3198,4)</f>
        <v>13.3198</v>
      </c>
      <c r="G232" s="24"/>
      <c r="H232" s="36"/>
    </row>
    <row r="233" spans="1:8" ht="12.75" customHeight="1">
      <c r="A233" s="22">
        <v>43007</v>
      </c>
      <c r="B233" s="22"/>
      <c r="C233" s="25">
        <f>ROUND(13.1966666666667,4)</f>
        <v>13.1967</v>
      </c>
      <c r="D233" s="25">
        <f>F233</f>
        <v>13.3219</v>
      </c>
      <c r="E233" s="25">
        <f>F233</f>
        <v>13.3219</v>
      </c>
      <c r="F233" s="25">
        <f>ROUND(13.3219,4)</f>
        <v>13.3219</v>
      </c>
      <c r="G233" s="24"/>
      <c r="H233" s="36"/>
    </row>
    <row r="234" spans="1:8" ht="12.75" customHeight="1">
      <c r="A234" s="22">
        <v>43031</v>
      </c>
      <c r="B234" s="22"/>
      <c r="C234" s="25">
        <f>ROUND(13.1966666666667,4)</f>
        <v>13.1967</v>
      </c>
      <c r="D234" s="25">
        <f>F234</f>
        <v>13.3724</v>
      </c>
      <c r="E234" s="25">
        <f>F234</f>
        <v>13.3724</v>
      </c>
      <c r="F234" s="25">
        <f>ROUND(13.3724,4)</f>
        <v>13.3724</v>
      </c>
      <c r="G234" s="24"/>
      <c r="H234" s="36"/>
    </row>
    <row r="235" spans="1:8" ht="12.75" customHeight="1">
      <c r="A235" s="22">
        <v>43035</v>
      </c>
      <c r="B235" s="22"/>
      <c r="C235" s="25">
        <f>ROUND(13.1966666666667,4)</f>
        <v>13.1967</v>
      </c>
      <c r="D235" s="25">
        <f>F235</f>
        <v>13.3808</v>
      </c>
      <c r="E235" s="25">
        <f>F235</f>
        <v>13.3808</v>
      </c>
      <c r="F235" s="25">
        <f>ROUND(13.3808,4)</f>
        <v>13.3808</v>
      </c>
      <c r="G235" s="24"/>
      <c r="H235" s="36"/>
    </row>
    <row r="236" spans="1:8" ht="12.75" customHeight="1">
      <c r="A236" s="22">
        <v>43052</v>
      </c>
      <c r="B236" s="22"/>
      <c r="C236" s="25">
        <f>ROUND(13.1966666666667,4)</f>
        <v>13.1967</v>
      </c>
      <c r="D236" s="25">
        <f>F236</f>
        <v>13.4162</v>
      </c>
      <c r="E236" s="25">
        <f>F236</f>
        <v>13.4162</v>
      </c>
      <c r="F236" s="25">
        <f>ROUND(13.4162,4)</f>
        <v>13.4162</v>
      </c>
      <c r="G236" s="24"/>
      <c r="H236" s="36"/>
    </row>
    <row r="237" spans="1:8" ht="12.75" customHeight="1">
      <c r="A237" s="22">
        <v>43067</v>
      </c>
      <c r="B237" s="22"/>
      <c r="C237" s="25">
        <f>ROUND(13.1966666666667,4)</f>
        <v>13.1967</v>
      </c>
      <c r="D237" s="25">
        <f>F237</f>
        <v>13.4473</v>
      </c>
      <c r="E237" s="25">
        <f>F237</f>
        <v>13.4473</v>
      </c>
      <c r="F237" s="25">
        <f>ROUND(13.4473,4)</f>
        <v>13.4473</v>
      </c>
      <c r="G237" s="24"/>
      <c r="H237" s="36"/>
    </row>
    <row r="238" spans="1:8" ht="12.75" customHeight="1">
      <c r="A238" s="22">
        <v>43084</v>
      </c>
      <c r="B238" s="22"/>
      <c r="C238" s="25">
        <f>ROUND(13.1966666666667,4)</f>
        <v>13.1967</v>
      </c>
      <c r="D238" s="25">
        <f>F238</f>
        <v>13.4825</v>
      </c>
      <c r="E238" s="25">
        <f>F238</f>
        <v>13.4825</v>
      </c>
      <c r="F238" s="25">
        <f>ROUND(13.4825,4)</f>
        <v>13.4825</v>
      </c>
      <c r="G238" s="24"/>
      <c r="H238" s="36"/>
    </row>
    <row r="239" spans="1:8" ht="12.75" customHeight="1">
      <c r="A239" s="22">
        <v>43091</v>
      </c>
      <c r="B239" s="22"/>
      <c r="C239" s="25">
        <f>ROUND(13.1966666666667,4)</f>
        <v>13.1967</v>
      </c>
      <c r="D239" s="25">
        <f>F239</f>
        <v>13.4971</v>
      </c>
      <c r="E239" s="25">
        <f>F239</f>
        <v>13.4971</v>
      </c>
      <c r="F239" s="25">
        <f>ROUND(13.4971,4)</f>
        <v>13.4971</v>
      </c>
      <c r="G239" s="24"/>
      <c r="H239" s="36"/>
    </row>
    <row r="240" spans="1:8" ht="12.75" customHeight="1">
      <c r="A240" s="22">
        <v>43096</v>
      </c>
      <c r="B240" s="22"/>
      <c r="C240" s="25">
        <f>ROUND(13.1966666666667,4)</f>
        <v>13.1967</v>
      </c>
      <c r="D240" s="25">
        <f>F240</f>
        <v>13.5074</v>
      </c>
      <c r="E240" s="25">
        <f>F240</f>
        <v>13.5074</v>
      </c>
      <c r="F240" s="25">
        <f>ROUND(13.5074,4)</f>
        <v>13.5074</v>
      </c>
      <c r="G240" s="24"/>
      <c r="H240" s="36"/>
    </row>
    <row r="241" spans="1:8" ht="12.75" customHeight="1">
      <c r="A241" s="22">
        <v>43102</v>
      </c>
      <c r="B241" s="22"/>
      <c r="C241" s="25">
        <f>ROUND(13.1966666666667,4)</f>
        <v>13.1967</v>
      </c>
      <c r="D241" s="25">
        <f>F241</f>
        <v>13.5199</v>
      </c>
      <c r="E241" s="25">
        <f>F241</f>
        <v>13.5199</v>
      </c>
      <c r="F241" s="25">
        <f>ROUND(13.5199,4)</f>
        <v>13.5199</v>
      </c>
      <c r="G241" s="24"/>
      <c r="H241" s="36"/>
    </row>
    <row r="242" spans="1:8" ht="12.75" customHeight="1">
      <c r="A242" s="22">
        <v>43109</v>
      </c>
      <c r="B242" s="22"/>
      <c r="C242" s="25">
        <f>ROUND(13.1966666666667,4)</f>
        <v>13.1967</v>
      </c>
      <c r="D242" s="25">
        <f>F242</f>
        <v>13.5344</v>
      </c>
      <c r="E242" s="25">
        <f>F242</f>
        <v>13.5344</v>
      </c>
      <c r="F242" s="25">
        <f>ROUND(13.5344,4)</f>
        <v>13.5344</v>
      </c>
      <c r="G242" s="24"/>
      <c r="H242" s="36"/>
    </row>
    <row r="243" spans="1:8" ht="12.75" customHeight="1">
      <c r="A243" s="22">
        <v>43131</v>
      </c>
      <c r="B243" s="22"/>
      <c r="C243" s="25">
        <f>ROUND(13.1966666666667,4)</f>
        <v>13.1967</v>
      </c>
      <c r="D243" s="25">
        <f>F243</f>
        <v>13.58</v>
      </c>
      <c r="E243" s="25">
        <f>F243</f>
        <v>13.58</v>
      </c>
      <c r="F243" s="25">
        <f>ROUND(13.58,4)</f>
        <v>13.58</v>
      </c>
      <c r="G243" s="24"/>
      <c r="H243" s="36"/>
    </row>
    <row r="244" spans="1:8" ht="12.75" customHeight="1">
      <c r="A244" s="22">
        <v>43132</v>
      </c>
      <c r="B244" s="22"/>
      <c r="C244" s="25">
        <f>ROUND(13.1966666666667,4)</f>
        <v>13.1967</v>
      </c>
      <c r="D244" s="25">
        <f>F244</f>
        <v>13.5821</v>
      </c>
      <c r="E244" s="25">
        <f>F244</f>
        <v>13.5821</v>
      </c>
      <c r="F244" s="25">
        <f>ROUND(13.5821,4)</f>
        <v>13.5821</v>
      </c>
      <c r="G244" s="24"/>
      <c r="H244" s="36"/>
    </row>
    <row r="245" spans="1:8" ht="12.75" customHeight="1">
      <c r="A245" s="22">
        <v>43144</v>
      </c>
      <c r="B245" s="22"/>
      <c r="C245" s="25">
        <f>ROUND(13.1966666666667,4)</f>
        <v>13.1967</v>
      </c>
      <c r="D245" s="25">
        <f>F245</f>
        <v>13.6063</v>
      </c>
      <c r="E245" s="25">
        <f>F245</f>
        <v>13.6063</v>
      </c>
      <c r="F245" s="25">
        <f>ROUND(13.6063,4)</f>
        <v>13.6063</v>
      </c>
      <c r="G245" s="24"/>
      <c r="H245" s="36"/>
    </row>
    <row r="246" spans="1:8" ht="12.75" customHeight="1">
      <c r="A246" s="22">
        <v>43146</v>
      </c>
      <c r="B246" s="22"/>
      <c r="C246" s="25">
        <f>ROUND(13.1966666666667,4)</f>
        <v>13.1967</v>
      </c>
      <c r="D246" s="25">
        <f>F246</f>
        <v>13.6103</v>
      </c>
      <c r="E246" s="25">
        <f>F246</f>
        <v>13.6103</v>
      </c>
      <c r="F246" s="25">
        <f>ROUND(13.6103,4)</f>
        <v>13.6103</v>
      </c>
      <c r="G246" s="24"/>
      <c r="H246" s="36"/>
    </row>
    <row r="247" spans="1:8" ht="12.75" customHeight="1">
      <c r="A247" s="22">
        <v>43215</v>
      </c>
      <c r="B247" s="22"/>
      <c r="C247" s="25">
        <f>ROUND(13.1966666666667,4)</f>
        <v>13.1967</v>
      </c>
      <c r="D247" s="25">
        <f>F247</f>
        <v>13.7488</v>
      </c>
      <c r="E247" s="25">
        <f>F247</f>
        <v>13.7488</v>
      </c>
      <c r="F247" s="25">
        <f>ROUND(13.7488,4)</f>
        <v>13.7488</v>
      </c>
      <c r="G247" s="24"/>
      <c r="H247" s="36"/>
    </row>
    <row r="248" spans="1:8" ht="12.75" customHeight="1">
      <c r="A248" s="22">
        <v>43231</v>
      </c>
      <c r="B248" s="22"/>
      <c r="C248" s="25">
        <f>ROUND(13.1966666666667,4)</f>
        <v>13.1967</v>
      </c>
      <c r="D248" s="25">
        <f>F248</f>
        <v>13.7807</v>
      </c>
      <c r="E248" s="25">
        <f>F248</f>
        <v>13.7807</v>
      </c>
      <c r="F248" s="25">
        <f>ROUND(13.7807,4)</f>
        <v>13.7807</v>
      </c>
      <c r="G248" s="24"/>
      <c r="H248" s="36"/>
    </row>
    <row r="249" spans="1:8" ht="12.75" customHeight="1">
      <c r="A249" s="22">
        <v>43235</v>
      </c>
      <c r="B249" s="22"/>
      <c r="C249" s="25">
        <f>ROUND(13.1966666666667,4)</f>
        <v>13.1967</v>
      </c>
      <c r="D249" s="25">
        <f>F249</f>
        <v>13.7887</v>
      </c>
      <c r="E249" s="25">
        <f>F249</f>
        <v>13.7887</v>
      </c>
      <c r="F249" s="25">
        <f>ROUND(13.7887,4)</f>
        <v>13.7887</v>
      </c>
      <c r="G249" s="24"/>
      <c r="H249" s="36"/>
    </row>
    <row r="250" spans="1:8" ht="12.75" customHeight="1">
      <c r="A250" s="22">
        <v>43325</v>
      </c>
      <c r="B250" s="22"/>
      <c r="C250" s="25">
        <f>ROUND(13.1966666666667,4)</f>
        <v>13.1967</v>
      </c>
      <c r="D250" s="25">
        <f>F250</f>
        <v>13.9685</v>
      </c>
      <c r="E250" s="25">
        <f>F250</f>
        <v>13.9685</v>
      </c>
      <c r="F250" s="25">
        <f>ROUND(13.9685,4)</f>
        <v>13.9685</v>
      </c>
      <c r="G250" s="24"/>
      <c r="H250" s="36"/>
    </row>
    <row r="251" spans="1:8" ht="12.75" customHeight="1">
      <c r="A251" s="22">
        <v>43417</v>
      </c>
      <c r="B251" s="22"/>
      <c r="C251" s="25">
        <f>ROUND(13.1966666666667,4)</f>
        <v>13.1967</v>
      </c>
      <c r="D251" s="25">
        <f>F251</f>
        <v>14.1602</v>
      </c>
      <c r="E251" s="25">
        <f>F251</f>
        <v>14.1602</v>
      </c>
      <c r="F251" s="25">
        <f>ROUND(14.1602,4)</f>
        <v>14.1602</v>
      </c>
      <c r="G251" s="24"/>
      <c r="H251" s="36"/>
    </row>
    <row r="252" spans="1:8" ht="12.75" customHeight="1">
      <c r="A252" s="22">
        <v>43509</v>
      </c>
      <c r="B252" s="22"/>
      <c r="C252" s="25">
        <f>ROUND(13.1966666666667,4)</f>
        <v>13.1967</v>
      </c>
      <c r="D252" s="25">
        <f>F252</f>
        <v>14.3519</v>
      </c>
      <c r="E252" s="25">
        <f>F252</f>
        <v>14.3519</v>
      </c>
      <c r="F252" s="25">
        <f>ROUND(14.3519,4)</f>
        <v>14.3519</v>
      </c>
      <c r="G252" s="24"/>
      <c r="H252" s="36"/>
    </row>
    <row r="253" spans="1:8" ht="12.75" customHeight="1">
      <c r="A253" s="22">
        <v>44040</v>
      </c>
      <c r="B253" s="22"/>
      <c r="C253" s="25">
        <f>ROUND(13.1966666666667,4)</f>
        <v>13.1967</v>
      </c>
      <c r="D253" s="25">
        <f>F253</f>
        <v>15.5908</v>
      </c>
      <c r="E253" s="25">
        <f>F253</f>
        <v>15.5908</v>
      </c>
      <c r="F253" s="25">
        <f>ROUND(15.5908,4)</f>
        <v>15.5908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42996</v>
      </c>
      <c r="B255" s="22"/>
      <c r="C255" s="25">
        <f>ROUND(1.17811666666667,4)</f>
        <v>1.1781</v>
      </c>
      <c r="D255" s="25">
        <f>F255</f>
        <v>1.1811</v>
      </c>
      <c r="E255" s="25">
        <f>F255</f>
        <v>1.1811</v>
      </c>
      <c r="F255" s="25">
        <f>ROUND(1.1811,4)</f>
        <v>1.1811</v>
      </c>
      <c r="G255" s="24"/>
      <c r="H255" s="36"/>
    </row>
    <row r="256" spans="1:8" ht="12.75" customHeight="1">
      <c r="A256" s="22">
        <v>43087</v>
      </c>
      <c r="B256" s="22"/>
      <c r="C256" s="25">
        <f>ROUND(1.17811666666667,4)</f>
        <v>1.1781</v>
      </c>
      <c r="D256" s="25">
        <f>F256</f>
        <v>1.1869</v>
      </c>
      <c r="E256" s="25">
        <f>F256</f>
        <v>1.1869</v>
      </c>
      <c r="F256" s="25">
        <f>ROUND(1.1869,4)</f>
        <v>1.1869</v>
      </c>
      <c r="G256" s="24"/>
      <c r="H256" s="36"/>
    </row>
    <row r="257" spans="1:8" ht="12.75" customHeight="1">
      <c r="A257" s="22">
        <v>43178</v>
      </c>
      <c r="B257" s="22"/>
      <c r="C257" s="25">
        <f>ROUND(1.17811666666667,4)</f>
        <v>1.1781</v>
      </c>
      <c r="D257" s="25">
        <f>F257</f>
        <v>1.1931</v>
      </c>
      <c r="E257" s="25">
        <f>F257</f>
        <v>1.1931</v>
      </c>
      <c r="F257" s="25">
        <f>ROUND(1.1931,4)</f>
        <v>1.1931</v>
      </c>
      <c r="G257" s="24"/>
      <c r="H257" s="36"/>
    </row>
    <row r="258" spans="1:8" ht="12.75" customHeight="1">
      <c r="A258" s="22">
        <v>43269</v>
      </c>
      <c r="B258" s="22"/>
      <c r="C258" s="25">
        <f>ROUND(1.17811666666667,4)</f>
        <v>1.1781</v>
      </c>
      <c r="D258" s="25">
        <f>F258</f>
        <v>1.1994</v>
      </c>
      <c r="E258" s="25">
        <f>F258</f>
        <v>1.1994</v>
      </c>
      <c r="F258" s="25">
        <f>ROUND(1.1994,4)</f>
        <v>1.1994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5">
        <f>ROUND(1.31685,4)</f>
        <v>1.3169</v>
      </c>
      <c r="D260" s="25">
        <f>F260</f>
        <v>1.3189</v>
      </c>
      <c r="E260" s="25">
        <f>F260</f>
        <v>1.3189</v>
      </c>
      <c r="F260" s="25">
        <f>ROUND(1.3189,4)</f>
        <v>1.3189</v>
      </c>
      <c r="G260" s="24"/>
      <c r="H260" s="36"/>
    </row>
    <row r="261" spans="1:8" ht="12.75" customHeight="1">
      <c r="A261" s="22">
        <v>43087</v>
      </c>
      <c r="B261" s="22"/>
      <c r="C261" s="25">
        <f>ROUND(1.31685,4)</f>
        <v>1.3169</v>
      </c>
      <c r="D261" s="25">
        <f>F261</f>
        <v>1.3228</v>
      </c>
      <c r="E261" s="25">
        <f>F261</f>
        <v>1.3228</v>
      </c>
      <c r="F261" s="25">
        <f>ROUND(1.3228,4)</f>
        <v>1.3228</v>
      </c>
      <c r="G261" s="24"/>
      <c r="H261" s="36"/>
    </row>
    <row r="262" spans="1:8" ht="12.75" customHeight="1">
      <c r="A262" s="22">
        <v>43178</v>
      </c>
      <c r="B262" s="22"/>
      <c r="C262" s="25">
        <f>ROUND(1.31685,4)</f>
        <v>1.3169</v>
      </c>
      <c r="D262" s="25">
        <f>F262</f>
        <v>1.3267</v>
      </c>
      <c r="E262" s="25">
        <f>F262</f>
        <v>1.3267</v>
      </c>
      <c r="F262" s="25">
        <f>ROUND(1.3267,4)</f>
        <v>1.3267</v>
      </c>
      <c r="G262" s="24"/>
      <c r="H262" s="36"/>
    </row>
    <row r="263" spans="1:8" ht="12.75" customHeight="1">
      <c r="A263" s="22">
        <v>43269</v>
      </c>
      <c r="B263" s="22"/>
      <c r="C263" s="25">
        <f>ROUND(1.31685,4)</f>
        <v>1.3169</v>
      </c>
      <c r="D263" s="25">
        <f>F263</f>
        <v>1.3305</v>
      </c>
      <c r="E263" s="25">
        <f>F263</f>
        <v>1.3305</v>
      </c>
      <c r="F263" s="25">
        <f>ROUND(1.3305,4)</f>
        <v>1.3305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5">
        <f>ROUND(10.5329195,4)</f>
        <v>10.5329</v>
      </c>
      <c r="D265" s="25">
        <f>F265</f>
        <v>10.6078</v>
      </c>
      <c r="E265" s="25">
        <f>F265</f>
        <v>10.6078</v>
      </c>
      <c r="F265" s="25">
        <f>ROUND(10.6078,4)</f>
        <v>10.6078</v>
      </c>
      <c r="G265" s="24"/>
      <c r="H265" s="36"/>
    </row>
    <row r="266" spans="1:8" ht="12.75" customHeight="1">
      <c r="A266" s="22">
        <v>43087</v>
      </c>
      <c r="B266" s="22"/>
      <c r="C266" s="25">
        <f>ROUND(10.5329195,4)</f>
        <v>10.5329</v>
      </c>
      <c r="D266" s="25">
        <f>F266</f>
        <v>10.7473</v>
      </c>
      <c r="E266" s="25">
        <f>F266</f>
        <v>10.7473</v>
      </c>
      <c r="F266" s="25">
        <f>ROUND(10.7473,4)</f>
        <v>10.7473</v>
      </c>
      <c r="G266" s="24"/>
      <c r="H266" s="36"/>
    </row>
    <row r="267" spans="1:8" ht="12.75" customHeight="1">
      <c r="A267" s="22">
        <v>43178</v>
      </c>
      <c r="B267" s="22"/>
      <c r="C267" s="25">
        <f>ROUND(10.5329195,4)</f>
        <v>10.5329</v>
      </c>
      <c r="D267" s="25">
        <f>F267</f>
        <v>10.8841</v>
      </c>
      <c r="E267" s="25">
        <f>F267</f>
        <v>10.8841</v>
      </c>
      <c r="F267" s="25">
        <f>ROUND(10.8841,4)</f>
        <v>10.8841</v>
      </c>
      <c r="G267" s="24"/>
      <c r="H267" s="36"/>
    </row>
    <row r="268" spans="1:8" ht="12.75" customHeight="1">
      <c r="A268" s="22">
        <v>43269</v>
      </c>
      <c r="B268" s="22"/>
      <c r="C268" s="25">
        <f>ROUND(10.5329195,4)</f>
        <v>10.5329</v>
      </c>
      <c r="D268" s="25">
        <f>F268</f>
        <v>11.017</v>
      </c>
      <c r="E268" s="25">
        <f>F268</f>
        <v>11.017</v>
      </c>
      <c r="F268" s="25">
        <f>ROUND(11.017,4)</f>
        <v>11.017</v>
      </c>
      <c r="G268" s="24"/>
      <c r="H268" s="36"/>
    </row>
    <row r="269" spans="1:8" ht="12.75" customHeight="1">
      <c r="A269" s="22">
        <v>43360</v>
      </c>
      <c r="B269" s="22"/>
      <c r="C269" s="25">
        <f>ROUND(10.5329195,4)</f>
        <v>10.5329</v>
      </c>
      <c r="D269" s="25">
        <f>F269</f>
        <v>11.1522</v>
      </c>
      <c r="E269" s="25">
        <f>F269</f>
        <v>11.1522</v>
      </c>
      <c r="F269" s="25">
        <f>ROUND(11.1522,4)</f>
        <v>11.1522</v>
      </c>
      <c r="G269" s="24"/>
      <c r="H269" s="36"/>
    </row>
    <row r="270" spans="1:8" ht="12.75" customHeight="1">
      <c r="A270" s="22">
        <v>43448</v>
      </c>
      <c r="B270" s="22"/>
      <c r="C270" s="25">
        <f>ROUND(10.5329195,4)</f>
        <v>10.5329</v>
      </c>
      <c r="D270" s="25">
        <f>F270</f>
        <v>11.287</v>
      </c>
      <c r="E270" s="25">
        <f>F270</f>
        <v>11.287</v>
      </c>
      <c r="F270" s="25">
        <f>ROUND(11.287,4)</f>
        <v>11.287</v>
      </c>
      <c r="G270" s="24"/>
      <c r="H270" s="36"/>
    </row>
    <row r="271" spans="1:8" ht="12.75" customHeight="1">
      <c r="A271" s="22">
        <v>43542</v>
      </c>
      <c r="B271" s="22"/>
      <c r="C271" s="25">
        <f>ROUND(10.5329195,4)</f>
        <v>10.5329</v>
      </c>
      <c r="D271" s="25">
        <f>F271</f>
        <v>11.4289</v>
      </c>
      <c r="E271" s="25">
        <f>F271</f>
        <v>11.4289</v>
      </c>
      <c r="F271" s="25">
        <f>ROUND(11.4289,4)</f>
        <v>11.4289</v>
      </c>
      <c r="G271" s="24"/>
      <c r="H271" s="36"/>
    </row>
    <row r="272" spans="1:8" ht="12.75" customHeight="1">
      <c r="A272" s="22">
        <v>43630</v>
      </c>
      <c r="B272" s="22"/>
      <c r="C272" s="25">
        <f>ROUND(10.5329195,4)</f>
        <v>10.5329</v>
      </c>
      <c r="D272" s="25">
        <f>F272</f>
        <v>11.5581</v>
      </c>
      <c r="E272" s="25">
        <f>F272</f>
        <v>11.5581</v>
      </c>
      <c r="F272" s="25">
        <f>ROUND(11.5581,4)</f>
        <v>11.5581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42996</v>
      </c>
      <c r="B274" s="22"/>
      <c r="C274" s="25">
        <f>ROUND(3.59298283826586,4)</f>
        <v>3.593</v>
      </c>
      <c r="D274" s="25">
        <f>F274</f>
        <v>3.9262</v>
      </c>
      <c r="E274" s="25">
        <f>F274</f>
        <v>3.9262</v>
      </c>
      <c r="F274" s="25">
        <f>ROUND(3.9262,4)</f>
        <v>3.9262</v>
      </c>
      <c r="G274" s="24"/>
      <c r="H274" s="36"/>
    </row>
    <row r="275" spans="1:8" ht="12.75" customHeight="1">
      <c r="A275" s="22">
        <v>43087</v>
      </c>
      <c r="B275" s="22"/>
      <c r="C275" s="25">
        <f>ROUND(3.59298283826586,4)</f>
        <v>3.593</v>
      </c>
      <c r="D275" s="25">
        <f>F275</f>
        <v>3.9762</v>
      </c>
      <c r="E275" s="25">
        <f>F275</f>
        <v>3.9762</v>
      </c>
      <c r="F275" s="25">
        <f>ROUND(3.9762,4)</f>
        <v>3.9762</v>
      </c>
      <c r="G275" s="24"/>
      <c r="H275" s="36"/>
    </row>
    <row r="276" spans="1:8" ht="12.75" customHeight="1">
      <c r="A276" s="22">
        <v>43178</v>
      </c>
      <c r="B276" s="22"/>
      <c r="C276" s="25">
        <f>ROUND(3.59298283826586,4)</f>
        <v>3.593</v>
      </c>
      <c r="D276" s="25">
        <f>F276</f>
        <v>4.034</v>
      </c>
      <c r="E276" s="25">
        <f>F276</f>
        <v>4.034</v>
      </c>
      <c r="F276" s="25">
        <f>ROUND(4.034,4)</f>
        <v>4.034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5">
        <f>ROUND(1.2926135,4)</f>
        <v>1.2926</v>
      </c>
      <c r="D278" s="25">
        <f>F278</f>
        <v>1.3001</v>
      </c>
      <c r="E278" s="25">
        <f>F278</f>
        <v>1.3001</v>
      </c>
      <c r="F278" s="25">
        <f>ROUND(1.3001,4)</f>
        <v>1.3001</v>
      </c>
      <c r="G278" s="24"/>
      <c r="H278" s="36"/>
    </row>
    <row r="279" spans="1:8" ht="12.75" customHeight="1">
      <c r="A279" s="22">
        <v>43087</v>
      </c>
      <c r="B279" s="22"/>
      <c r="C279" s="25">
        <f>ROUND(1.2926135,4)</f>
        <v>1.2926</v>
      </c>
      <c r="D279" s="25">
        <f>F279</f>
        <v>1.3106</v>
      </c>
      <c r="E279" s="25">
        <f>F279</f>
        <v>1.3106</v>
      </c>
      <c r="F279" s="25">
        <f>ROUND(1.3106,4)</f>
        <v>1.3106</v>
      </c>
      <c r="G279" s="24"/>
      <c r="H279" s="36"/>
    </row>
    <row r="280" spans="1:8" ht="12.75" customHeight="1">
      <c r="A280" s="22">
        <v>43178</v>
      </c>
      <c r="B280" s="22"/>
      <c r="C280" s="25">
        <f>ROUND(1.2926135,4)</f>
        <v>1.2926</v>
      </c>
      <c r="D280" s="25">
        <f>F280</f>
        <v>1.3206</v>
      </c>
      <c r="E280" s="25">
        <f>F280</f>
        <v>1.3206</v>
      </c>
      <c r="F280" s="25">
        <f>ROUND(1.3206,4)</f>
        <v>1.3206</v>
      </c>
      <c r="G280" s="24"/>
      <c r="H280" s="36"/>
    </row>
    <row r="281" spans="1:8" ht="12.75" customHeight="1">
      <c r="A281" s="22">
        <v>43269</v>
      </c>
      <c r="B281" s="22"/>
      <c r="C281" s="25">
        <f>ROUND(1.2926135,4)</f>
        <v>1.2926</v>
      </c>
      <c r="D281" s="25">
        <f>F281</f>
        <v>1.3303</v>
      </c>
      <c r="E281" s="25">
        <f>F281</f>
        <v>1.3303</v>
      </c>
      <c r="F281" s="25">
        <f>ROUND(1.3303,4)</f>
        <v>1.3303</v>
      </c>
      <c r="G281" s="24"/>
      <c r="H281" s="36"/>
    </row>
    <row r="282" spans="1:8" ht="12.75" customHeight="1">
      <c r="A282" s="22">
        <v>43630</v>
      </c>
      <c r="B282" s="22"/>
      <c r="C282" s="25">
        <f>ROUND(1.2926135,4)</f>
        <v>1.2926</v>
      </c>
      <c r="D282" s="25">
        <f>F282</f>
        <v>1.3557</v>
      </c>
      <c r="E282" s="25">
        <f>F282</f>
        <v>1.3557</v>
      </c>
      <c r="F282" s="25">
        <f>ROUND(1.3557,4)</f>
        <v>1.3557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ROUND(10.5526901496675,4)</f>
        <v>10.5527</v>
      </c>
      <c r="D284" s="25">
        <f>F284</f>
        <v>10.6409</v>
      </c>
      <c r="E284" s="25">
        <f>F284</f>
        <v>10.6409</v>
      </c>
      <c r="F284" s="25">
        <f>ROUND(10.6409,4)</f>
        <v>10.6409</v>
      </c>
      <c r="G284" s="24"/>
      <c r="H284" s="36"/>
    </row>
    <row r="285" spans="1:8" ht="12.75" customHeight="1">
      <c r="A285" s="22">
        <v>43087</v>
      </c>
      <c r="B285" s="22"/>
      <c r="C285" s="25">
        <f>ROUND(10.5526901496675,4)</f>
        <v>10.5527</v>
      </c>
      <c r="D285" s="25">
        <f>F285</f>
        <v>10.8019</v>
      </c>
      <c r="E285" s="25">
        <f>F285</f>
        <v>10.8019</v>
      </c>
      <c r="F285" s="25">
        <f>ROUND(10.8019,4)</f>
        <v>10.8019</v>
      </c>
      <c r="G285" s="24"/>
      <c r="H285" s="36"/>
    </row>
    <row r="286" spans="1:8" ht="12.75" customHeight="1">
      <c r="A286" s="22">
        <v>43178</v>
      </c>
      <c r="B286" s="22"/>
      <c r="C286" s="25">
        <f>ROUND(10.5526901496675,4)</f>
        <v>10.5527</v>
      </c>
      <c r="D286" s="25">
        <f>F286</f>
        <v>10.9565</v>
      </c>
      <c r="E286" s="25">
        <f>F286</f>
        <v>10.9565</v>
      </c>
      <c r="F286" s="25">
        <f>ROUND(10.9565,4)</f>
        <v>10.9565</v>
      </c>
      <c r="G286" s="24"/>
      <c r="H286" s="36"/>
    </row>
    <row r="287" spans="1:8" ht="12.75" customHeight="1">
      <c r="A287" s="22">
        <v>43269</v>
      </c>
      <c r="B287" s="22"/>
      <c r="C287" s="25">
        <f>ROUND(10.5526901496675,4)</f>
        <v>10.5527</v>
      </c>
      <c r="D287" s="25">
        <f>F287</f>
        <v>10.9606</v>
      </c>
      <c r="E287" s="25">
        <f>F287</f>
        <v>10.9606</v>
      </c>
      <c r="F287" s="25">
        <v>10.9606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ROUND(1.97545957589037,4)</f>
        <v>1.9755</v>
      </c>
      <c r="D289" s="25">
        <f>F289</f>
        <v>1.971</v>
      </c>
      <c r="E289" s="25">
        <f>F289</f>
        <v>1.971</v>
      </c>
      <c r="F289" s="25">
        <f>ROUND(1.971,4)</f>
        <v>1.971</v>
      </c>
      <c r="G289" s="24"/>
      <c r="H289" s="36"/>
    </row>
    <row r="290" spans="1:8" ht="12.75" customHeight="1">
      <c r="A290" s="22">
        <v>43087</v>
      </c>
      <c r="B290" s="22"/>
      <c r="C290" s="25">
        <f>ROUND(1.97545957589037,4)</f>
        <v>1.9755</v>
      </c>
      <c r="D290" s="25">
        <f>F290</f>
        <v>1.9894</v>
      </c>
      <c r="E290" s="25">
        <f>F290</f>
        <v>1.9894</v>
      </c>
      <c r="F290" s="25">
        <f>ROUND(1.9894,4)</f>
        <v>1.9894</v>
      </c>
      <c r="G290" s="24"/>
      <c r="H290" s="36"/>
    </row>
    <row r="291" spans="1:8" ht="12.75" customHeight="1">
      <c r="A291" s="22">
        <v>43178</v>
      </c>
      <c r="B291" s="22"/>
      <c r="C291" s="25">
        <f>ROUND(1.97545957589037,4)</f>
        <v>1.9755</v>
      </c>
      <c r="D291" s="25">
        <f>F291</f>
        <v>2.0063</v>
      </c>
      <c r="E291" s="25">
        <f>F291</f>
        <v>2.0063</v>
      </c>
      <c r="F291" s="25">
        <f>ROUND(2.0063,4)</f>
        <v>2.0063</v>
      </c>
      <c r="G291" s="24"/>
      <c r="H291" s="36"/>
    </row>
    <row r="292" spans="1:8" ht="12.75" customHeight="1">
      <c r="A292" s="22">
        <v>43269</v>
      </c>
      <c r="B292" s="22"/>
      <c r="C292" s="25">
        <f>ROUND(1.97545957589037,4)</f>
        <v>1.9755</v>
      </c>
      <c r="D292" s="25">
        <f>F292</f>
        <v>2.0224</v>
      </c>
      <c r="E292" s="25">
        <f>F292</f>
        <v>2.0224</v>
      </c>
      <c r="F292" s="25">
        <f>ROUND(2.0224,4)</f>
        <v>2.0224</v>
      </c>
      <c r="G292" s="24"/>
      <c r="H292" s="36"/>
    </row>
    <row r="293" spans="1:8" ht="12.75" customHeight="1">
      <c r="A293" s="22">
        <v>43630</v>
      </c>
      <c r="B293" s="22"/>
      <c r="C293" s="25">
        <f>ROUND(1.97545957589037,4)</f>
        <v>1.9755</v>
      </c>
      <c r="D293" s="25">
        <f>F293</f>
        <v>2.0073</v>
      </c>
      <c r="E293" s="25">
        <f>F293</f>
        <v>2.0073</v>
      </c>
      <c r="F293" s="25">
        <f>ROUND(2.0073,4)</f>
        <v>2.0073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5">
        <f>ROUND(2.092019255666,4)</f>
        <v>2.092</v>
      </c>
      <c r="D295" s="25">
        <f>F295</f>
        <v>2.1141</v>
      </c>
      <c r="E295" s="25">
        <f>F295</f>
        <v>2.1141</v>
      </c>
      <c r="F295" s="25">
        <f>ROUND(2.1141,4)</f>
        <v>2.1141</v>
      </c>
      <c r="G295" s="24"/>
      <c r="H295" s="36"/>
    </row>
    <row r="296" spans="1:8" ht="12.75" customHeight="1">
      <c r="A296" s="22">
        <v>43087</v>
      </c>
      <c r="B296" s="22"/>
      <c r="C296" s="25">
        <f>ROUND(2.092019255666,4)</f>
        <v>2.092</v>
      </c>
      <c r="D296" s="25">
        <f>F296</f>
        <v>2.1557</v>
      </c>
      <c r="E296" s="25">
        <f>F296</f>
        <v>2.1557</v>
      </c>
      <c r="F296" s="25">
        <f>ROUND(2.1557,4)</f>
        <v>2.1557</v>
      </c>
      <c r="G296" s="24"/>
      <c r="H296" s="36"/>
    </row>
    <row r="297" spans="1:8" ht="12.75" customHeight="1">
      <c r="A297" s="22">
        <v>43178</v>
      </c>
      <c r="B297" s="22"/>
      <c r="C297" s="25">
        <f>ROUND(2.092019255666,4)</f>
        <v>2.092</v>
      </c>
      <c r="D297" s="25">
        <f>F297</f>
        <v>2.197</v>
      </c>
      <c r="E297" s="25">
        <f>F297</f>
        <v>2.197</v>
      </c>
      <c r="F297" s="25">
        <f>ROUND(2.197,4)</f>
        <v>2.197</v>
      </c>
      <c r="G297" s="24"/>
      <c r="H297" s="36"/>
    </row>
    <row r="298" spans="1:8" ht="12.75" customHeight="1">
      <c r="A298" s="22">
        <v>43269</v>
      </c>
      <c r="B298" s="22"/>
      <c r="C298" s="25">
        <f>ROUND(2.092019255666,4)</f>
        <v>2.092</v>
      </c>
      <c r="D298" s="25">
        <f>F298</f>
        <v>2.2387</v>
      </c>
      <c r="E298" s="25">
        <f>F298</f>
        <v>2.2387</v>
      </c>
      <c r="F298" s="25">
        <f>ROUND(2.2387,4)</f>
        <v>2.2387</v>
      </c>
      <c r="G298" s="24"/>
      <c r="H298" s="36"/>
    </row>
    <row r="299" spans="1:8" ht="12.75" customHeight="1">
      <c r="A299" s="22">
        <v>43630</v>
      </c>
      <c r="B299" s="22"/>
      <c r="C299" s="25">
        <f>ROUND(2.092019255666,4)</f>
        <v>2.092</v>
      </c>
      <c r="D299" s="25">
        <f>F299</f>
        <v>2.4246</v>
      </c>
      <c r="E299" s="25">
        <f>F299</f>
        <v>2.4246</v>
      </c>
      <c r="F299" s="25">
        <f>ROUND(2.4246,4)</f>
        <v>2.4246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ROUND(15.5472129444444,4)</f>
        <v>15.5472</v>
      </c>
      <c r="D301" s="25">
        <f>F301</f>
        <v>15.7061</v>
      </c>
      <c r="E301" s="25">
        <f>F301</f>
        <v>15.7061</v>
      </c>
      <c r="F301" s="25">
        <f>ROUND(15.7061,4)</f>
        <v>15.7061</v>
      </c>
      <c r="G301" s="24"/>
      <c r="H301" s="36"/>
    </row>
    <row r="302" spans="1:8" ht="12.75" customHeight="1">
      <c r="A302" s="22">
        <v>43087</v>
      </c>
      <c r="B302" s="22"/>
      <c r="C302" s="25">
        <f>ROUND(15.5472129444444,4)</f>
        <v>15.5472</v>
      </c>
      <c r="D302" s="25">
        <f>F302</f>
        <v>16.0105</v>
      </c>
      <c r="E302" s="25">
        <f>F302</f>
        <v>16.0105</v>
      </c>
      <c r="F302" s="25">
        <f>ROUND(16.0105,4)</f>
        <v>16.0105</v>
      </c>
      <c r="G302" s="24"/>
      <c r="H302" s="36"/>
    </row>
    <row r="303" spans="1:8" ht="12.75" customHeight="1">
      <c r="A303" s="22">
        <v>43178</v>
      </c>
      <c r="B303" s="22"/>
      <c r="C303" s="25">
        <f>ROUND(15.5472129444444,4)</f>
        <v>15.5472</v>
      </c>
      <c r="D303" s="25">
        <f>F303</f>
        <v>16.3154</v>
      </c>
      <c r="E303" s="25">
        <f>F303</f>
        <v>16.3154</v>
      </c>
      <c r="F303" s="25">
        <f>ROUND(16.3154,4)</f>
        <v>16.3154</v>
      </c>
      <c r="G303" s="24"/>
      <c r="H303" s="36"/>
    </row>
    <row r="304" spans="1:8" ht="12.75" customHeight="1">
      <c r="A304" s="22">
        <v>43269</v>
      </c>
      <c r="B304" s="22"/>
      <c r="C304" s="25">
        <f>ROUND(15.5472129444444,4)</f>
        <v>15.5472</v>
      </c>
      <c r="D304" s="25">
        <f>F304</f>
        <v>16.619</v>
      </c>
      <c r="E304" s="25">
        <f>F304</f>
        <v>16.619</v>
      </c>
      <c r="F304" s="25">
        <f>ROUND(16.619,4)</f>
        <v>16.619</v>
      </c>
      <c r="G304" s="24"/>
      <c r="H304" s="36"/>
    </row>
    <row r="305" spans="1:8" ht="12.75" customHeight="1">
      <c r="A305" s="22">
        <v>43360</v>
      </c>
      <c r="B305" s="22"/>
      <c r="C305" s="25">
        <f>ROUND(15.5472129444444,4)</f>
        <v>15.5472</v>
      </c>
      <c r="D305" s="25">
        <f>F305</f>
        <v>16.9089</v>
      </c>
      <c r="E305" s="25">
        <f>F305</f>
        <v>16.9089</v>
      </c>
      <c r="F305" s="25">
        <f>ROUND(16.9089,4)</f>
        <v>16.9089</v>
      </c>
      <c r="G305" s="24"/>
      <c r="H305" s="36"/>
    </row>
    <row r="306" spans="1:8" ht="12.75" customHeight="1">
      <c r="A306" s="22">
        <v>43448</v>
      </c>
      <c r="B306" s="22"/>
      <c r="C306" s="25">
        <f>ROUND(15.5472129444444,4)</f>
        <v>15.5472</v>
      </c>
      <c r="D306" s="25">
        <f>F306</f>
        <v>17.2172</v>
      </c>
      <c r="E306" s="25">
        <f>F306</f>
        <v>17.2172</v>
      </c>
      <c r="F306" s="25">
        <f>ROUND(17.2172,4)</f>
        <v>17.2172</v>
      </c>
      <c r="G306" s="24"/>
      <c r="H306" s="36"/>
    </row>
    <row r="307" spans="1:8" ht="12.75" customHeight="1">
      <c r="A307" s="22">
        <v>43542</v>
      </c>
      <c r="B307" s="22"/>
      <c r="C307" s="25">
        <f>ROUND(15.5472129444444,4)</f>
        <v>15.5472</v>
      </c>
      <c r="D307" s="25">
        <f>F307</f>
        <v>17.5995</v>
      </c>
      <c r="E307" s="25">
        <f>F307</f>
        <v>17.5995</v>
      </c>
      <c r="F307" s="25">
        <f>ROUND(17.5995,4)</f>
        <v>17.5995</v>
      </c>
      <c r="G307" s="24"/>
      <c r="H307" s="36"/>
    </row>
    <row r="308" spans="1:8" ht="12.75" customHeight="1">
      <c r="A308" s="22">
        <v>43630</v>
      </c>
      <c r="B308" s="22"/>
      <c r="C308" s="25">
        <f>ROUND(15.5472129444444,4)</f>
        <v>15.5472</v>
      </c>
      <c r="D308" s="25">
        <f>F308</f>
        <v>17.9609</v>
      </c>
      <c r="E308" s="25">
        <f>F308</f>
        <v>17.9609</v>
      </c>
      <c r="F308" s="25">
        <f>ROUND(17.9609,4)</f>
        <v>17.9609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42996</v>
      </c>
      <c r="B310" s="22"/>
      <c r="C310" s="25">
        <f>ROUND(13.6795549566359,4)</f>
        <v>13.6796</v>
      </c>
      <c r="D310" s="25">
        <f>F310</f>
        <v>13.8252</v>
      </c>
      <c r="E310" s="25">
        <f>F310</f>
        <v>13.8252</v>
      </c>
      <c r="F310" s="25">
        <f>ROUND(13.8252,4)</f>
        <v>13.8252</v>
      </c>
      <c r="G310" s="24"/>
      <c r="H310" s="36"/>
    </row>
    <row r="311" spans="1:8" ht="12.75" customHeight="1">
      <c r="A311" s="22">
        <v>43087</v>
      </c>
      <c r="B311" s="22"/>
      <c r="C311" s="25">
        <f>ROUND(13.6795549566359,4)</f>
        <v>13.6796</v>
      </c>
      <c r="D311" s="25">
        <f>F311</f>
        <v>14.1079</v>
      </c>
      <c r="E311" s="25">
        <f>F311</f>
        <v>14.1079</v>
      </c>
      <c r="F311" s="25">
        <f>ROUND(14.1079,4)</f>
        <v>14.1079</v>
      </c>
      <c r="G311" s="24"/>
      <c r="H311" s="36"/>
    </row>
    <row r="312" spans="1:8" ht="12.75" customHeight="1">
      <c r="A312" s="22">
        <v>43178</v>
      </c>
      <c r="B312" s="22"/>
      <c r="C312" s="25">
        <f>ROUND(13.6795549566359,4)</f>
        <v>13.6796</v>
      </c>
      <c r="D312" s="25">
        <f>F312</f>
        <v>14.3926</v>
      </c>
      <c r="E312" s="25">
        <f>F312</f>
        <v>14.3926</v>
      </c>
      <c r="F312" s="25">
        <f>ROUND(14.3926,4)</f>
        <v>14.3926</v>
      </c>
      <c r="G312" s="24"/>
      <c r="H312" s="36"/>
    </row>
    <row r="313" spans="1:8" ht="12.75" customHeight="1">
      <c r="A313" s="22">
        <v>43269</v>
      </c>
      <c r="B313" s="22"/>
      <c r="C313" s="25">
        <f>ROUND(13.6795549566359,4)</f>
        <v>13.6796</v>
      </c>
      <c r="D313" s="25">
        <f>F313</f>
        <v>14.6752</v>
      </c>
      <c r="E313" s="25">
        <f>F313</f>
        <v>14.6752</v>
      </c>
      <c r="F313" s="25">
        <f>ROUND(14.6752,4)</f>
        <v>14.6752</v>
      </c>
      <c r="G313" s="24"/>
      <c r="H313" s="36"/>
    </row>
    <row r="314" spans="1:8" ht="12.75" customHeight="1">
      <c r="A314" s="22">
        <v>43360</v>
      </c>
      <c r="B314" s="22"/>
      <c r="C314" s="25">
        <f>ROUND(13.6795549566359,4)</f>
        <v>13.6796</v>
      </c>
      <c r="D314" s="25">
        <f>F314</f>
        <v>14.9418</v>
      </c>
      <c r="E314" s="25">
        <f>F314</f>
        <v>14.9418</v>
      </c>
      <c r="F314" s="25">
        <f>ROUND(14.9418,4)</f>
        <v>14.9418</v>
      </c>
      <c r="G314" s="24"/>
      <c r="H314" s="36"/>
    </row>
    <row r="315" spans="1:8" ht="12.75" customHeight="1">
      <c r="A315" s="22">
        <v>43630</v>
      </c>
      <c r="B315" s="22"/>
      <c r="C315" s="25">
        <f>ROUND(13.6795549566359,4)</f>
        <v>13.6796</v>
      </c>
      <c r="D315" s="25">
        <f>F315</f>
        <v>15.6847</v>
      </c>
      <c r="E315" s="25">
        <f>F315</f>
        <v>15.6847</v>
      </c>
      <c r="F315" s="25">
        <f>ROUND(15.6847,4)</f>
        <v>15.6847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42996</v>
      </c>
      <c r="B317" s="22"/>
      <c r="C317" s="25">
        <f>ROUND(17.3780305,4)</f>
        <v>17.378</v>
      </c>
      <c r="D317" s="25">
        <f>F317</f>
        <v>17.5393</v>
      </c>
      <c r="E317" s="25">
        <f>F317</f>
        <v>17.5393</v>
      </c>
      <c r="F317" s="25">
        <f>ROUND(17.5393,4)</f>
        <v>17.5393</v>
      </c>
      <c r="G317" s="24"/>
      <c r="H317" s="36"/>
    </row>
    <row r="318" spans="1:8" ht="12.75" customHeight="1">
      <c r="A318" s="22">
        <v>43087</v>
      </c>
      <c r="B318" s="22"/>
      <c r="C318" s="25">
        <f>ROUND(17.3780305,4)</f>
        <v>17.378</v>
      </c>
      <c r="D318" s="25">
        <f>F318</f>
        <v>17.8429</v>
      </c>
      <c r="E318" s="25">
        <f>F318</f>
        <v>17.8429</v>
      </c>
      <c r="F318" s="25">
        <f>ROUND(17.8429,4)</f>
        <v>17.8429</v>
      </c>
      <c r="G318" s="24"/>
      <c r="H318" s="36"/>
    </row>
    <row r="319" spans="1:8" ht="12.75" customHeight="1">
      <c r="A319" s="22">
        <v>43178</v>
      </c>
      <c r="B319" s="22"/>
      <c r="C319" s="25">
        <f>ROUND(17.3780305,4)</f>
        <v>17.378</v>
      </c>
      <c r="D319" s="25">
        <f>F319</f>
        <v>18.1413</v>
      </c>
      <c r="E319" s="25">
        <f>F319</f>
        <v>18.1413</v>
      </c>
      <c r="F319" s="25">
        <f>ROUND(18.1413,4)</f>
        <v>18.1413</v>
      </c>
      <c r="G319" s="24"/>
      <c r="H319" s="36"/>
    </row>
    <row r="320" spans="1:8" ht="12.75" customHeight="1">
      <c r="A320" s="22">
        <v>43269</v>
      </c>
      <c r="B320" s="22"/>
      <c r="C320" s="25">
        <f>ROUND(17.3780305,4)</f>
        <v>17.378</v>
      </c>
      <c r="D320" s="25">
        <f>F320</f>
        <v>18.4358</v>
      </c>
      <c r="E320" s="25">
        <f>F320</f>
        <v>18.4358</v>
      </c>
      <c r="F320" s="25">
        <f>ROUND(18.4358,4)</f>
        <v>18.4358</v>
      </c>
      <c r="G320" s="24"/>
      <c r="H320" s="36"/>
    </row>
    <row r="321" spans="1:8" ht="12.75" customHeight="1">
      <c r="A321" s="22">
        <v>43360</v>
      </c>
      <c r="B321" s="22"/>
      <c r="C321" s="25">
        <f>ROUND(17.3780305,4)</f>
        <v>17.378</v>
      </c>
      <c r="D321" s="25">
        <f>F321</f>
        <v>18.736</v>
      </c>
      <c r="E321" s="25">
        <f>F321</f>
        <v>18.736</v>
      </c>
      <c r="F321" s="25">
        <f>ROUND(18.736,4)</f>
        <v>18.736</v>
      </c>
      <c r="G321" s="24"/>
      <c r="H321" s="36"/>
    </row>
    <row r="322" spans="1:8" ht="12.75" customHeight="1">
      <c r="A322" s="22">
        <v>43448</v>
      </c>
      <c r="B322" s="22"/>
      <c r="C322" s="25">
        <f>ROUND(17.3780305,4)</f>
        <v>17.378</v>
      </c>
      <c r="D322" s="25">
        <f>F322</f>
        <v>19.0349</v>
      </c>
      <c r="E322" s="25">
        <f>F322</f>
        <v>19.0349</v>
      </c>
      <c r="F322" s="25">
        <f>ROUND(19.0349,4)</f>
        <v>19.0349</v>
      </c>
      <c r="G322" s="24"/>
      <c r="H322" s="36"/>
    </row>
    <row r="323" spans="1:8" ht="12.75" customHeight="1">
      <c r="A323" s="22">
        <v>43542</v>
      </c>
      <c r="B323" s="22"/>
      <c r="C323" s="25">
        <f>ROUND(17.3780305,4)</f>
        <v>17.378</v>
      </c>
      <c r="D323" s="25">
        <f>F323</f>
        <v>19.094</v>
      </c>
      <c r="E323" s="25">
        <f>F323</f>
        <v>19.094</v>
      </c>
      <c r="F323" s="25">
        <f>ROUND(19.094,4)</f>
        <v>19.094</v>
      </c>
      <c r="G323" s="24"/>
      <c r="H323" s="36"/>
    </row>
    <row r="324" spans="1:8" ht="12.75" customHeight="1">
      <c r="A324" s="22">
        <v>43630</v>
      </c>
      <c r="B324" s="22"/>
      <c r="C324" s="25">
        <f>ROUND(17.3780305,4)</f>
        <v>17.378</v>
      </c>
      <c r="D324" s="25">
        <f>F324</f>
        <v>19.6614</v>
      </c>
      <c r="E324" s="25">
        <f>F324</f>
        <v>19.6614</v>
      </c>
      <c r="F324" s="25">
        <f>ROUND(19.6614,4)</f>
        <v>19.6614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5">
        <f>ROUND(1.68963832179949,4)</f>
        <v>1.6896</v>
      </c>
      <c r="D326" s="25">
        <f>F326</f>
        <v>1.7048</v>
      </c>
      <c r="E326" s="25">
        <f>F326</f>
        <v>1.7048</v>
      </c>
      <c r="F326" s="25">
        <f>ROUND(1.7048,4)</f>
        <v>1.7048</v>
      </c>
      <c r="G326" s="24"/>
      <c r="H326" s="36"/>
    </row>
    <row r="327" spans="1:8" ht="12.75" customHeight="1">
      <c r="A327" s="22">
        <v>43087</v>
      </c>
      <c r="B327" s="22"/>
      <c r="C327" s="25">
        <f>ROUND(1.68963832179949,4)</f>
        <v>1.6896</v>
      </c>
      <c r="D327" s="25">
        <f>F327</f>
        <v>1.7333</v>
      </c>
      <c r="E327" s="25">
        <f>F327</f>
        <v>1.7333</v>
      </c>
      <c r="F327" s="25">
        <f>ROUND(1.7333,4)</f>
        <v>1.7333</v>
      </c>
      <c r="G327" s="24"/>
      <c r="H327" s="36"/>
    </row>
    <row r="328" spans="1:8" ht="12.75" customHeight="1">
      <c r="A328" s="22">
        <v>43178</v>
      </c>
      <c r="B328" s="22"/>
      <c r="C328" s="25">
        <f>ROUND(1.68963832179949,4)</f>
        <v>1.6896</v>
      </c>
      <c r="D328" s="25">
        <f>F328</f>
        <v>1.7599</v>
      </c>
      <c r="E328" s="25">
        <f>F328</f>
        <v>1.7599</v>
      </c>
      <c r="F328" s="25">
        <f>ROUND(1.7599,4)</f>
        <v>1.7599</v>
      </c>
      <c r="G328" s="24"/>
      <c r="H328" s="36"/>
    </row>
    <row r="329" spans="1:8" ht="12.75" customHeight="1">
      <c r="A329" s="22">
        <v>43269</v>
      </c>
      <c r="B329" s="22"/>
      <c r="C329" s="25">
        <f>ROUND(1.68963832179949,4)</f>
        <v>1.6896</v>
      </c>
      <c r="D329" s="25">
        <f>F329</f>
        <v>1.7854</v>
      </c>
      <c r="E329" s="25">
        <f>F329</f>
        <v>1.7854</v>
      </c>
      <c r="F329" s="25">
        <v>1.7854</v>
      </c>
      <c r="G329" s="24"/>
      <c r="H329" s="36"/>
    </row>
    <row r="330" spans="1:8" ht="12.75" customHeight="1">
      <c r="A330" s="22">
        <v>43630</v>
      </c>
      <c r="B330" s="22"/>
      <c r="C330" s="25">
        <f>ROUND(1.68963832179949,4)</f>
        <v>1.6896</v>
      </c>
      <c r="D330" s="25">
        <f>F330</f>
        <v>1.8881</v>
      </c>
      <c r="E330" s="25">
        <f>F330</f>
        <v>1.8881</v>
      </c>
      <c r="F330" s="25">
        <f>ROUND(1.8881,4)</f>
        <v>1.8881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8">
        <f>ROUND(0.119480911422967,6)</f>
        <v>0.119481</v>
      </c>
      <c r="D332" s="28">
        <f>F332</f>
        <v>0.120653</v>
      </c>
      <c r="E332" s="28">
        <f>F332</f>
        <v>0.120653</v>
      </c>
      <c r="F332" s="28">
        <f>ROUND(0.120653,6)</f>
        <v>0.120653</v>
      </c>
      <c r="G332" s="24"/>
      <c r="H332" s="36"/>
    </row>
    <row r="333" spans="1:8" ht="12.75" customHeight="1">
      <c r="A333" s="22">
        <v>43087</v>
      </c>
      <c r="B333" s="22"/>
      <c r="C333" s="28">
        <f>ROUND(0.119480911422967,6)</f>
        <v>0.119481</v>
      </c>
      <c r="D333" s="28">
        <f>F333</f>
        <v>0.122937</v>
      </c>
      <c r="E333" s="28">
        <f>F333</f>
        <v>0.122937</v>
      </c>
      <c r="F333" s="28">
        <f>ROUND(0.122937,6)</f>
        <v>0.122937</v>
      </c>
      <c r="G333" s="24"/>
      <c r="H333" s="36"/>
    </row>
    <row r="334" spans="1:8" ht="12.75" customHeight="1">
      <c r="A334" s="22">
        <v>43178</v>
      </c>
      <c r="B334" s="22"/>
      <c r="C334" s="28">
        <f>ROUND(0.119480911422967,6)</f>
        <v>0.119481</v>
      </c>
      <c r="D334" s="28">
        <f>F334</f>
        <v>0.125229</v>
      </c>
      <c r="E334" s="28">
        <f>F334</f>
        <v>0.125229</v>
      </c>
      <c r="F334" s="28">
        <f>ROUND(0.125229,6)</f>
        <v>0.125229</v>
      </c>
      <c r="G334" s="24"/>
      <c r="H334" s="36"/>
    </row>
    <row r="335" spans="1:8" ht="12.75" customHeight="1">
      <c r="A335" s="22">
        <v>43269</v>
      </c>
      <c r="B335" s="22"/>
      <c r="C335" s="28">
        <f>ROUND(0.119480911422967,6)</f>
        <v>0.119481</v>
      </c>
      <c r="D335" s="28">
        <f>F335</f>
        <v>0.127528</v>
      </c>
      <c r="E335" s="28">
        <f>F335</f>
        <v>0.127528</v>
      </c>
      <c r="F335" s="28">
        <f>ROUND(0.127528,6)</f>
        <v>0.127528</v>
      </c>
      <c r="G335" s="24"/>
      <c r="H335" s="36"/>
    </row>
    <row r="336" spans="1:8" ht="12.75" customHeight="1">
      <c r="A336" s="22">
        <v>43360</v>
      </c>
      <c r="B336" s="22"/>
      <c r="C336" s="28">
        <f>ROUND(0.119480911422967,6)</f>
        <v>0.119481</v>
      </c>
      <c r="D336" s="28">
        <f>F336</f>
        <v>0.129906</v>
      </c>
      <c r="E336" s="28">
        <f>F336</f>
        <v>0.129906</v>
      </c>
      <c r="F336" s="28">
        <f>ROUND(0.129906,6)</f>
        <v>0.129906</v>
      </c>
      <c r="G336" s="24"/>
      <c r="H336" s="36"/>
    </row>
    <row r="337" spans="1:8" ht="12.75" customHeight="1">
      <c r="A337" s="22">
        <v>43630</v>
      </c>
      <c r="B337" s="22"/>
      <c r="C337" s="28">
        <f>ROUND(0.119480911422967,6)</f>
        <v>0.119481</v>
      </c>
      <c r="D337" s="28">
        <f>F337</f>
        <v>0.136303</v>
      </c>
      <c r="E337" s="28">
        <f>F337</f>
        <v>0.136303</v>
      </c>
      <c r="F337" s="28">
        <f>ROUND(0.136303,6)</f>
        <v>0.136303</v>
      </c>
      <c r="G337" s="24"/>
      <c r="H337" s="36"/>
    </row>
    <row r="338" spans="1:8" ht="12.75" customHeight="1">
      <c r="A338" s="22" t="s">
        <v>75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42996</v>
      </c>
      <c r="B339" s="22"/>
      <c r="C339" s="25">
        <f>ROUND(0.126952060285394,4)</f>
        <v>0.127</v>
      </c>
      <c r="D339" s="25">
        <f>F339</f>
        <v>0.1269</v>
      </c>
      <c r="E339" s="25">
        <f>F339</f>
        <v>0.1269</v>
      </c>
      <c r="F339" s="25">
        <f>ROUND(0.1269,4)</f>
        <v>0.1269</v>
      </c>
      <c r="G339" s="24"/>
      <c r="H339" s="36"/>
    </row>
    <row r="340" spans="1:8" ht="12.75" customHeight="1">
      <c r="A340" s="22">
        <v>43087</v>
      </c>
      <c r="B340" s="22"/>
      <c r="C340" s="25">
        <f>ROUND(0.126952060285394,4)</f>
        <v>0.127</v>
      </c>
      <c r="D340" s="25">
        <f>F340</f>
        <v>0.1263</v>
      </c>
      <c r="E340" s="25">
        <f>F340</f>
        <v>0.1263</v>
      </c>
      <c r="F340" s="25">
        <f>ROUND(0.1263,4)</f>
        <v>0.1263</v>
      </c>
      <c r="G340" s="24"/>
      <c r="H340" s="36"/>
    </row>
    <row r="341" spans="1:8" ht="12.75" customHeight="1">
      <c r="A341" s="22">
        <v>43178</v>
      </c>
      <c r="B341" s="22"/>
      <c r="C341" s="25">
        <f>ROUND(0.126952060285394,4)</f>
        <v>0.127</v>
      </c>
      <c r="D341" s="25">
        <f>F341</f>
        <v>0.1257</v>
      </c>
      <c r="E341" s="25">
        <f>F341</f>
        <v>0.1257</v>
      </c>
      <c r="F341" s="25">
        <f>ROUND(0.1257,4)</f>
        <v>0.1257</v>
      </c>
      <c r="G341" s="24"/>
      <c r="H341" s="36"/>
    </row>
    <row r="342" spans="1:8" ht="12.75" customHeight="1">
      <c r="A342" s="22">
        <v>43269</v>
      </c>
      <c r="B342" s="22"/>
      <c r="C342" s="25">
        <f>ROUND(0.126952060285394,4)</f>
        <v>0.127</v>
      </c>
      <c r="D342" s="25">
        <f>F342</f>
        <v>0.1252</v>
      </c>
      <c r="E342" s="25">
        <f>F342</f>
        <v>0.1252</v>
      </c>
      <c r="F342" s="25">
        <f>ROUND(0.1252,4)</f>
        <v>0.1252</v>
      </c>
      <c r="G342" s="24"/>
      <c r="H342" s="36"/>
    </row>
    <row r="343" spans="1:8" ht="12.75" customHeight="1">
      <c r="A343" s="22">
        <v>43360</v>
      </c>
      <c r="B343" s="22"/>
      <c r="C343" s="25">
        <f>ROUND(0.126952060285394,4)</f>
        <v>0.127</v>
      </c>
      <c r="D343" s="25">
        <f>F343</f>
        <v>0.1246</v>
      </c>
      <c r="E343" s="25">
        <f>F343</f>
        <v>0.1246</v>
      </c>
      <c r="F343" s="25">
        <f>ROUND(0.1246,4)</f>
        <v>0.1246</v>
      </c>
      <c r="G343" s="24"/>
      <c r="H343" s="36"/>
    </row>
    <row r="344" spans="1:8" ht="12.75" customHeight="1">
      <c r="A344" s="22">
        <v>43630</v>
      </c>
      <c r="B344" s="22"/>
      <c r="C344" s="25">
        <f>ROUND(0.126952060285394,4)</f>
        <v>0.127</v>
      </c>
      <c r="D344" s="25">
        <f>F344</f>
        <v>0.1199</v>
      </c>
      <c r="E344" s="25">
        <f>F344</f>
        <v>0.1199</v>
      </c>
      <c r="F344" s="25">
        <f>ROUND(0.1199,4)</f>
        <v>0.1199</v>
      </c>
      <c r="G344" s="24"/>
      <c r="H344" s="36"/>
    </row>
    <row r="345" spans="1:8" ht="12.75" customHeight="1">
      <c r="A345" s="22" t="s">
        <v>76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ROUND(1.67010474539234,4)</f>
        <v>1.6701</v>
      </c>
      <c r="D346" s="25">
        <f>F346</f>
        <v>1.6848</v>
      </c>
      <c r="E346" s="25">
        <f>F346</f>
        <v>1.6848</v>
      </c>
      <c r="F346" s="25">
        <f>ROUND(1.6848,4)</f>
        <v>1.6848</v>
      </c>
      <c r="G346" s="24"/>
      <c r="H346" s="36"/>
    </row>
    <row r="347" spans="1:8" ht="12.75" customHeight="1">
      <c r="A347" s="22">
        <v>43087</v>
      </c>
      <c r="B347" s="22"/>
      <c r="C347" s="25">
        <f>ROUND(1.67010474539234,4)</f>
        <v>1.6701</v>
      </c>
      <c r="D347" s="25">
        <f>F347</f>
        <v>1.712</v>
      </c>
      <c r="E347" s="25">
        <f>F347</f>
        <v>1.712</v>
      </c>
      <c r="F347" s="25">
        <f>ROUND(1.712,4)</f>
        <v>1.712</v>
      </c>
      <c r="G347" s="24"/>
      <c r="H347" s="36"/>
    </row>
    <row r="348" spans="1:8" ht="12.75" customHeight="1">
      <c r="A348" s="22">
        <v>43178</v>
      </c>
      <c r="B348" s="22"/>
      <c r="C348" s="25">
        <f>ROUND(1.67010474539234,4)</f>
        <v>1.6701</v>
      </c>
      <c r="D348" s="25">
        <f>F348</f>
        <v>1.7386</v>
      </c>
      <c r="E348" s="25">
        <f>F348</f>
        <v>1.7386</v>
      </c>
      <c r="F348" s="25">
        <f>ROUND(1.7386,4)</f>
        <v>1.7386</v>
      </c>
      <c r="G348" s="24"/>
      <c r="H348" s="36"/>
    </row>
    <row r="349" spans="1:8" ht="12.75" customHeight="1">
      <c r="A349" s="22">
        <v>43269</v>
      </c>
      <c r="B349" s="22"/>
      <c r="C349" s="25">
        <f>ROUND(1.67010474539234,4)</f>
        <v>1.6701</v>
      </c>
      <c r="D349" s="25">
        <f>F349</f>
        <v>1.7653</v>
      </c>
      <c r="E349" s="25">
        <f>F349</f>
        <v>1.7653</v>
      </c>
      <c r="F349" s="25">
        <f>ROUND(1.7653,4)</f>
        <v>1.7653</v>
      </c>
      <c r="G349" s="24"/>
      <c r="H349" s="36"/>
    </row>
    <row r="350" spans="1:8" ht="12.75" customHeight="1">
      <c r="A350" s="22">
        <v>43630</v>
      </c>
      <c r="B350" s="22"/>
      <c r="C350" s="25">
        <f>ROUND(1.67010474539234,4)</f>
        <v>1.6701</v>
      </c>
      <c r="D350" s="25">
        <f>F350</f>
        <v>1.8795</v>
      </c>
      <c r="E350" s="25">
        <f>F350</f>
        <v>1.8795</v>
      </c>
      <c r="F350" s="25">
        <f>ROUND(1.8795,4)</f>
        <v>1.8795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ROUND(0.0892261001517451,4)</f>
        <v>0.0892</v>
      </c>
      <c r="D352" s="25">
        <f>F352</f>
        <v>0.0383</v>
      </c>
      <c r="E352" s="25">
        <f>F352</f>
        <v>0.0383</v>
      </c>
      <c r="F352" s="25">
        <f>ROUND(0.0383,4)</f>
        <v>0.0383</v>
      </c>
      <c r="G352" s="24"/>
      <c r="H352" s="36"/>
    </row>
    <row r="353" spans="1:8" ht="12.75" customHeight="1">
      <c r="A353" s="22" t="s">
        <v>78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5">
        <f>ROUND(9.89420083333333,4)</f>
        <v>9.8942</v>
      </c>
      <c r="D354" s="25">
        <f>F354</f>
        <v>9.9619</v>
      </c>
      <c r="E354" s="25">
        <f>F354</f>
        <v>9.9619</v>
      </c>
      <c r="F354" s="25">
        <f>ROUND(9.9619,4)</f>
        <v>9.9619</v>
      </c>
      <c r="G354" s="24"/>
      <c r="H354" s="36"/>
    </row>
    <row r="355" spans="1:8" ht="12.75" customHeight="1">
      <c r="A355" s="22">
        <v>43087</v>
      </c>
      <c r="B355" s="22"/>
      <c r="C355" s="25">
        <f>ROUND(9.89420083333333,4)</f>
        <v>9.8942</v>
      </c>
      <c r="D355" s="25">
        <f>F355</f>
        <v>10.0885</v>
      </c>
      <c r="E355" s="25">
        <f>F355</f>
        <v>10.0885</v>
      </c>
      <c r="F355" s="25">
        <f>ROUND(10.0885,4)</f>
        <v>10.0885</v>
      </c>
      <c r="G355" s="24"/>
      <c r="H355" s="36"/>
    </row>
    <row r="356" spans="1:8" ht="12.75" customHeight="1">
      <c r="A356" s="22">
        <v>43178</v>
      </c>
      <c r="B356" s="22"/>
      <c r="C356" s="25">
        <f>ROUND(9.89420083333333,4)</f>
        <v>9.8942</v>
      </c>
      <c r="D356" s="25">
        <f>F356</f>
        <v>10.2108</v>
      </c>
      <c r="E356" s="25">
        <f>F356</f>
        <v>10.2108</v>
      </c>
      <c r="F356" s="25">
        <f>ROUND(10.2108,4)</f>
        <v>10.2108</v>
      </c>
      <c r="G356" s="24"/>
      <c r="H356" s="36"/>
    </row>
    <row r="357" spans="1:8" ht="12.75" customHeight="1">
      <c r="A357" s="22">
        <v>43269</v>
      </c>
      <c r="B357" s="22"/>
      <c r="C357" s="25">
        <f>ROUND(9.89420083333333,4)</f>
        <v>9.8942</v>
      </c>
      <c r="D357" s="25">
        <f>F357</f>
        <v>10.3301</v>
      </c>
      <c r="E357" s="25">
        <f>F357</f>
        <v>10.3301</v>
      </c>
      <c r="F357" s="25">
        <f>ROUND(10.3301,4)</f>
        <v>10.3301</v>
      </c>
      <c r="G357" s="24"/>
      <c r="H357" s="36"/>
    </row>
    <row r="358" spans="1:8" ht="12.75" customHeight="1">
      <c r="A358" s="22">
        <v>43630</v>
      </c>
      <c r="B358" s="22"/>
      <c r="C358" s="25">
        <f>ROUND(9.89420083333333,4)</f>
        <v>9.8942</v>
      </c>
      <c r="D358" s="25">
        <f>F358</f>
        <v>10.8136</v>
      </c>
      <c r="E358" s="25">
        <f>F358</f>
        <v>10.8136</v>
      </c>
      <c r="F358" s="25">
        <f>ROUND(10.8136,4)</f>
        <v>10.8136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ROUND(9.72237570756744,4)</f>
        <v>9.7224</v>
      </c>
      <c r="D360" s="25">
        <f>F360</f>
        <v>9.8036</v>
      </c>
      <c r="E360" s="25">
        <f>F360</f>
        <v>9.8036</v>
      </c>
      <c r="F360" s="25">
        <f>ROUND(9.8036,4)</f>
        <v>9.8036</v>
      </c>
      <c r="G360" s="24"/>
      <c r="H360" s="36"/>
    </row>
    <row r="361" spans="1:8" ht="12.75" customHeight="1">
      <c r="A361" s="22">
        <v>43087</v>
      </c>
      <c r="B361" s="22"/>
      <c r="C361" s="25">
        <f>ROUND(9.72237570756744,4)</f>
        <v>9.7224</v>
      </c>
      <c r="D361" s="25">
        <f>F361</f>
        <v>9.9577</v>
      </c>
      <c r="E361" s="25">
        <f>F361</f>
        <v>9.9577</v>
      </c>
      <c r="F361" s="25">
        <f>ROUND(9.9577,4)</f>
        <v>9.9577</v>
      </c>
      <c r="G361" s="24"/>
      <c r="H361" s="36"/>
    </row>
    <row r="362" spans="1:8" ht="12.75" customHeight="1">
      <c r="A362" s="22">
        <v>43178</v>
      </c>
      <c r="B362" s="22"/>
      <c r="C362" s="25">
        <f>ROUND(9.72237570756744,4)</f>
        <v>9.7224</v>
      </c>
      <c r="D362" s="25">
        <f>F362</f>
        <v>10.1076</v>
      </c>
      <c r="E362" s="25">
        <f>F362</f>
        <v>10.1076</v>
      </c>
      <c r="F362" s="25">
        <f>ROUND(10.1076,4)</f>
        <v>10.1076</v>
      </c>
      <c r="G362" s="24"/>
      <c r="H362" s="36"/>
    </row>
    <row r="363" spans="1:8" ht="12.75" customHeight="1">
      <c r="A363" s="22">
        <v>43269</v>
      </c>
      <c r="B363" s="22"/>
      <c r="C363" s="25">
        <f>ROUND(9.72237570756744,4)</f>
        <v>9.7224</v>
      </c>
      <c r="D363" s="25">
        <f>F363</f>
        <v>10.2543</v>
      </c>
      <c r="E363" s="25">
        <f>F363</f>
        <v>10.2543</v>
      </c>
      <c r="F363" s="25">
        <f>ROUND(10.2543,4)</f>
        <v>10.2543</v>
      </c>
      <c r="G363" s="24"/>
      <c r="H363" s="36"/>
    </row>
    <row r="364" spans="1:8" ht="12.75" customHeight="1">
      <c r="A364" s="22">
        <v>43630</v>
      </c>
      <c r="B364" s="22"/>
      <c r="C364" s="25">
        <f>ROUND(9.72237570756744,4)</f>
        <v>9.7224</v>
      </c>
      <c r="D364" s="25">
        <f>F364</f>
        <v>10.8535</v>
      </c>
      <c r="E364" s="25">
        <f>F364</f>
        <v>10.8535</v>
      </c>
      <c r="F364" s="25">
        <f>ROUND(10.8535,4)</f>
        <v>10.8535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ROUND(3.74522268891664,4)</f>
        <v>3.7452</v>
      </c>
      <c r="D366" s="25">
        <f>F366</f>
        <v>3.7214</v>
      </c>
      <c r="E366" s="25">
        <f>F366</f>
        <v>3.7214</v>
      </c>
      <c r="F366" s="25">
        <f>ROUND(3.7214,4)</f>
        <v>3.7214</v>
      </c>
      <c r="G366" s="24"/>
      <c r="H366" s="36"/>
    </row>
    <row r="367" spans="1:8" ht="12.75" customHeight="1">
      <c r="A367" s="22">
        <v>43087</v>
      </c>
      <c r="B367" s="22"/>
      <c r="C367" s="25">
        <f>ROUND(3.74522268891664,4)</f>
        <v>3.7452</v>
      </c>
      <c r="D367" s="25">
        <f>F367</f>
        <v>3.6793</v>
      </c>
      <c r="E367" s="25">
        <f>F367</f>
        <v>3.6793</v>
      </c>
      <c r="F367" s="25">
        <f>ROUND(3.6793,4)</f>
        <v>3.6793</v>
      </c>
      <c r="G367" s="24"/>
      <c r="H367" s="36"/>
    </row>
    <row r="368" spans="1:8" ht="12.75" customHeight="1">
      <c r="A368" s="22">
        <v>43178</v>
      </c>
      <c r="B368" s="22"/>
      <c r="C368" s="25">
        <f>ROUND(3.74522268891664,4)</f>
        <v>3.7452</v>
      </c>
      <c r="D368" s="25">
        <f>F368</f>
        <v>3.6373</v>
      </c>
      <c r="E368" s="25">
        <f>F368</f>
        <v>3.6373</v>
      </c>
      <c r="F368" s="25">
        <f>ROUND(3.6373,4)</f>
        <v>3.6373</v>
      </c>
      <c r="G368" s="24"/>
      <c r="H368" s="36"/>
    </row>
    <row r="369" spans="1:8" ht="12.75" customHeight="1">
      <c r="A369" s="22">
        <v>43269</v>
      </c>
      <c r="B369" s="22"/>
      <c r="C369" s="25">
        <f>ROUND(3.74522268891664,4)</f>
        <v>3.7452</v>
      </c>
      <c r="D369" s="25">
        <f>F369</f>
        <v>3.6007</v>
      </c>
      <c r="E369" s="25">
        <f>F369</f>
        <v>3.6007</v>
      </c>
      <c r="F369" s="25">
        <f>ROUND(3.6007,4)</f>
        <v>3.6007</v>
      </c>
      <c r="G369" s="24"/>
      <c r="H369" s="36"/>
    </row>
    <row r="370" spans="1:8" ht="12.75" customHeight="1">
      <c r="A370" s="22">
        <v>43630</v>
      </c>
      <c r="B370" s="22"/>
      <c r="C370" s="25">
        <f>ROUND(3.74522268891664,4)</f>
        <v>3.7452</v>
      </c>
      <c r="D370" s="25">
        <f>F370</f>
        <v>3.4864</v>
      </c>
      <c r="E370" s="25">
        <f>F370</f>
        <v>3.4864</v>
      </c>
      <c r="F370" s="25">
        <f>ROUND(3.4864,4)</f>
        <v>3.4864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5">
        <f>ROUND(13.1966666666667,4)</f>
        <v>13.1967</v>
      </c>
      <c r="D372" s="25">
        <f>F372</f>
        <v>13.2983</v>
      </c>
      <c r="E372" s="25">
        <f>F372</f>
        <v>13.2983</v>
      </c>
      <c r="F372" s="25">
        <f>ROUND(13.2983,4)</f>
        <v>13.2983</v>
      </c>
      <c r="G372" s="24"/>
      <c r="H372" s="36"/>
    </row>
    <row r="373" spans="1:8" ht="12.75" customHeight="1">
      <c r="A373" s="22">
        <v>43087</v>
      </c>
      <c r="B373" s="22"/>
      <c r="C373" s="25">
        <f>ROUND(13.1966666666667,4)</f>
        <v>13.1967</v>
      </c>
      <c r="D373" s="25">
        <f>F373</f>
        <v>13.4888</v>
      </c>
      <c r="E373" s="25">
        <f>F373</f>
        <v>13.4888</v>
      </c>
      <c r="F373" s="25">
        <f>ROUND(13.4888,4)</f>
        <v>13.4888</v>
      </c>
      <c r="G373" s="24"/>
      <c r="H373" s="36"/>
    </row>
    <row r="374" spans="1:8" ht="12.75" customHeight="1">
      <c r="A374" s="22">
        <v>43178</v>
      </c>
      <c r="B374" s="22"/>
      <c r="C374" s="25">
        <f>ROUND(13.1966666666667,4)</f>
        <v>13.1967</v>
      </c>
      <c r="D374" s="25">
        <f>F374</f>
        <v>13.6745</v>
      </c>
      <c r="E374" s="25">
        <f>F374</f>
        <v>13.6745</v>
      </c>
      <c r="F374" s="25">
        <f>ROUND(13.6745,4)</f>
        <v>13.6745</v>
      </c>
      <c r="G374" s="24"/>
      <c r="H374" s="36"/>
    </row>
    <row r="375" spans="1:8" ht="12.75" customHeight="1">
      <c r="A375" s="22">
        <v>43269</v>
      </c>
      <c r="B375" s="22"/>
      <c r="C375" s="25">
        <f>ROUND(13.1966666666667,4)</f>
        <v>13.1967</v>
      </c>
      <c r="D375" s="25">
        <f>F375</f>
        <v>13.8562</v>
      </c>
      <c r="E375" s="25">
        <f>F375</f>
        <v>13.8562</v>
      </c>
      <c r="F375" s="25">
        <f>ROUND(13.8562,4)</f>
        <v>13.8562</v>
      </c>
      <c r="G375" s="24"/>
      <c r="H375" s="36"/>
    </row>
    <row r="376" spans="1:8" ht="12.75" customHeight="1">
      <c r="A376" s="22">
        <v>43360</v>
      </c>
      <c r="B376" s="22"/>
      <c r="C376" s="25">
        <f>ROUND(13.1966666666667,4)</f>
        <v>13.1967</v>
      </c>
      <c r="D376" s="25">
        <f>F376</f>
        <v>14.0414</v>
      </c>
      <c r="E376" s="25">
        <f>F376</f>
        <v>14.0414</v>
      </c>
      <c r="F376" s="25">
        <v>14.0414</v>
      </c>
      <c r="G376" s="24"/>
      <c r="H376" s="36"/>
    </row>
    <row r="377" spans="1:8" ht="12.75" customHeight="1">
      <c r="A377" s="22">
        <v>43630</v>
      </c>
      <c r="B377" s="22"/>
      <c r="C377" s="25">
        <f>ROUND(13.1966666666667,4)</f>
        <v>13.1967</v>
      </c>
      <c r="D377" s="25">
        <f>F377</f>
        <v>14.6041</v>
      </c>
      <c r="E377" s="25">
        <f>F377</f>
        <v>14.6041</v>
      </c>
      <c r="F377" s="25">
        <v>14.6041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42996</v>
      </c>
      <c r="B379" s="22"/>
      <c r="C379" s="25">
        <f>ROUND(13.1966666666667,4)</f>
        <v>13.1967</v>
      </c>
      <c r="D379" s="25">
        <f>F379</f>
        <v>13.2983</v>
      </c>
      <c r="E379" s="25">
        <f>F379</f>
        <v>13.2983</v>
      </c>
      <c r="F379" s="25">
        <f>ROUND(13.2983,4)</f>
        <v>13.2983</v>
      </c>
      <c r="G379" s="24"/>
      <c r="H379" s="36"/>
    </row>
    <row r="380" spans="1:8" ht="12.75" customHeight="1">
      <c r="A380" s="22">
        <v>43087</v>
      </c>
      <c r="B380" s="22"/>
      <c r="C380" s="25">
        <f>ROUND(13.1966666666667,4)</f>
        <v>13.1967</v>
      </c>
      <c r="D380" s="25">
        <f>F380</f>
        <v>13.4888</v>
      </c>
      <c r="E380" s="25">
        <f>F380</f>
        <v>13.4888</v>
      </c>
      <c r="F380" s="25">
        <f>ROUND(13.4888,4)</f>
        <v>13.4888</v>
      </c>
      <c r="G380" s="24"/>
      <c r="H380" s="36"/>
    </row>
    <row r="381" spans="1:8" ht="12.75" customHeight="1">
      <c r="A381" s="22">
        <v>43175</v>
      </c>
      <c r="B381" s="22"/>
      <c r="C381" s="25">
        <f>ROUND(13.1966666666667,4)</f>
        <v>13.1967</v>
      </c>
      <c r="D381" s="25">
        <f>F381</f>
        <v>17.5004</v>
      </c>
      <c r="E381" s="25">
        <f>F381</f>
        <v>17.5004</v>
      </c>
      <c r="F381" s="25">
        <f>ROUND(17.5004,4)</f>
        <v>17.5004</v>
      </c>
      <c r="G381" s="24"/>
      <c r="H381" s="36"/>
    </row>
    <row r="382" spans="1:8" ht="12.75" customHeight="1">
      <c r="A382" s="22">
        <v>43178</v>
      </c>
      <c r="B382" s="22"/>
      <c r="C382" s="25">
        <f>ROUND(13.1966666666667,4)</f>
        <v>13.1967</v>
      </c>
      <c r="D382" s="25">
        <f>F382</f>
        <v>13.6745</v>
      </c>
      <c r="E382" s="25">
        <f>F382</f>
        <v>13.6745</v>
      </c>
      <c r="F382" s="25">
        <f>ROUND(13.6745,4)</f>
        <v>13.6745</v>
      </c>
      <c r="G382" s="24"/>
      <c r="H382" s="36"/>
    </row>
    <row r="383" spans="1:8" ht="12.75" customHeight="1">
      <c r="A383" s="22">
        <v>43269</v>
      </c>
      <c r="B383" s="22"/>
      <c r="C383" s="25">
        <f>ROUND(13.1966666666667,4)</f>
        <v>13.1967</v>
      </c>
      <c r="D383" s="25">
        <f>F383</f>
        <v>13.8562</v>
      </c>
      <c r="E383" s="25">
        <f>F383</f>
        <v>13.8562</v>
      </c>
      <c r="F383" s="25">
        <f>ROUND(13.8562,4)</f>
        <v>13.8562</v>
      </c>
      <c r="G383" s="24"/>
      <c r="H383" s="36"/>
    </row>
    <row r="384" spans="1:8" ht="12.75" customHeight="1">
      <c r="A384" s="22">
        <v>43360</v>
      </c>
      <c r="B384" s="22"/>
      <c r="C384" s="25">
        <f>ROUND(13.1966666666667,4)</f>
        <v>13.1967</v>
      </c>
      <c r="D384" s="25">
        <f>F384</f>
        <v>14.0414</v>
      </c>
      <c r="E384" s="25">
        <f>F384</f>
        <v>14.0414</v>
      </c>
      <c r="F384" s="25">
        <f>ROUND(14.0414,4)</f>
        <v>14.0414</v>
      </c>
      <c r="G384" s="24"/>
      <c r="H384" s="36"/>
    </row>
    <row r="385" spans="1:8" ht="12.75" customHeight="1">
      <c r="A385" s="22">
        <v>43448</v>
      </c>
      <c r="B385" s="22"/>
      <c r="C385" s="25">
        <f>ROUND(13.1966666666667,4)</f>
        <v>13.1967</v>
      </c>
      <c r="D385" s="25">
        <f>F385</f>
        <v>14.2248</v>
      </c>
      <c r="E385" s="25">
        <f>F385</f>
        <v>14.2248</v>
      </c>
      <c r="F385" s="25">
        <f>ROUND(14.2248,4)</f>
        <v>14.2248</v>
      </c>
      <c r="G385" s="24"/>
      <c r="H385" s="36"/>
    </row>
    <row r="386" spans="1:8" ht="12.75" customHeight="1">
      <c r="A386" s="22">
        <v>43542</v>
      </c>
      <c r="B386" s="22"/>
      <c r="C386" s="25">
        <f>ROUND(13.1966666666667,4)</f>
        <v>13.1967</v>
      </c>
      <c r="D386" s="25">
        <f>F386</f>
        <v>14.4207</v>
      </c>
      <c r="E386" s="25">
        <f>F386</f>
        <v>14.4207</v>
      </c>
      <c r="F386" s="25">
        <f>ROUND(14.4207,4)</f>
        <v>14.4207</v>
      </c>
      <c r="G386" s="24"/>
      <c r="H386" s="36"/>
    </row>
    <row r="387" spans="1:8" ht="12.75" customHeight="1">
      <c r="A387" s="22">
        <v>43630</v>
      </c>
      <c r="B387" s="22"/>
      <c r="C387" s="25">
        <f>ROUND(13.1966666666667,4)</f>
        <v>13.1967</v>
      </c>
      <c r="D387" s="25">
        <f>F387</f>
        <v>14.6041</v>
      </c>
      <c r="E387" s="25">
        <f>F387</f>
        <v>14.6041</v>
      </c>
      <c r="F387" s="25">
        <f>ROUND(14.6041,4)</f>
        <v>14.6041</v>
      </c>
      <c r="G387" s="24"/>
      <c r="H387" s="36"/>
    </row>
    <row r="388" spans="1:8" ht="12.75" customHeight="1">
      <c r="A388" s="22">
        <v>43724</v>
      </c>
      <c r="B388" s="22"/>
      <c r="C388" s="25">
        <f>ROUND(13.1966666666667,4)</f>
        <v>13.1967</v>
      </c>
      <c r="D388" s="25">
        <f>F388</f>
        <v>14.8164</v>
      </c>
      <c r="E388" s="25">
        <f>F388</f>
        <v>14.8164</v>
      </c>
      <c r="F388" s="25">
        <f>ROUND(14.8164,4)</f>
        <v>14.8164</v>
      </c>
      <c r="G388" s="24"/>
      <c r="H388" s="36"/>
    </row>
    <row r="389" spans="1:8" ht="12.75" customHeight="1">
      <c r="A389" s="22">
        <v>43812</v>
      </c>
      <c r="B389" s="22"/>
      <c r="C389" s="25">
        <f>ROUND(13.1966666666667,4)</f>
        <v>13.1967</v>
      </c>
      <c r="D389" s="25">
        <f>F389</f>
        <v>15.0321</v>
      </c>
      <c r="E389" s="25">
        <f>F389</f>
        <v>15.0321</v>
      </c>
      <c r="F389" s="25">
        <f>ROUND(15.0321,4)</f>
        <v>15.0321</v>
      </c>
      <c r="G389" s="24"/>
      <c r="H389" s="36"/>
    </row>
    <row r="390" spans="1:8" ht="12.75" customHeight="1">
      <c r="A390" s="22">
        <v>43906</v>
      </c>
      <c r="B390" s="22"/>
      <c r="C390" s="25">
        <f>ROUND(13.1966666666667,4)</f>
        <v>13.1967</v>
      </c>
      <c r="D390" s="25">
        <f>F390</f>
        <v>15.2624</v>
      </c>
      <c r="E390" s="25">
        <f>F390</f>
        <v>15.2624</v>
      </c>
      <c r="F390" s="25">
        <f>ROUND(15.2624,4)</f>
        <v>15.2624</v>
      </c>
      <c r="G390" s="24"/>
      <c r="H390" s="36"/>
    </row>
    <row r="391" spans="1:8" ht="12.75" customHeight="1">
      <c r="A391" s="22">
        <v>43994</v>
      </c>
      <c r="B391" s="22"/>
      <c r="C391" s="25">
        <f>ROUND(13.1966666666667,4)</f>
        <v>13.1967</v>
      </c>
      <c r="D391" s="25">
        <f>F391</f>
        <v>15.478</v>
      </c>
      <c r="E391" s="25">
        <f>F391</f>
        <v>15.478</v>
      </c>
      <c r="F391" s="25">
        <f>ROUND(15.478,4)</f>
        <v>15.478</v>
      </c>
      <c r="G391" s="24"/>
      <c r="H391" s="36"/>
    </row>
    <row r="392" spans="1:8" ht="12.75" customHeight="1">
      <c r="A392" s="22">
        <v>44088</v>
      </c>
      <c r="B392" s="22"/>
      <c r="C392" s="25">
        <f>ROUND(13.1966666666667,4)</f>
        <v>13.1967</v>
      </c>
      <c r="D392" s="25">
        <f>F392</f>
        <v>15.7084</v>
      </c>
      <c r="E392" s="25">
        <f>F392</f>
        <v>15.7084</v>
      </c>
      <c r="F392" s="25">
        <f>ROUND(15.7084,4)</f>
        <v>15.7084</v>
      </c>
      <c r="G392" s="24"/>
      <c r="H392" s="36"/>
    </row>
    <row r="393" spans="1:8" ht="12.75" customHeight="1">
      <c r="A393" s="22" t="s">
        <v>83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42996</v>
      </c>
      <c r="B394" s="22"/>
      <c r="C394" s="25">
        <f>ROUND(1.4857764767695,4)</f>
        <v>1.4858</v>
      </c>
      <c r="D394" s="25">
        <f>F394</f>
        <v>1.464</v>
      </c>
      <c r="E394" s="25">
        <f>F394</f>
        <v>1.464</v>
      </c>
      <c r="F394" s="25">
        <f>ROUND(1.464,4)</f>
        <v>1.464</v>
      </c>
      <c r="G394" s="24"/>
      <c r="H394" s="36"/>
    </row>
    <row r="395" spans="1:8" ht="12.75" customHeight="1">
      <c r="A395" s="22">
        <v>43087</v>
      </c>
      <c r="B395" s="22"/>
      <c r="C395" s="25">
        <f>ROUND(1.4857764767695,4)</f>
        <v>1.4858</v>
      </c>
      <c r="D395" s="25">
        <f>F395</f>
        <v>1.4405</v>
      </c>
      <c r="E395" s="25">
        <f>F395</f>
        <v>1.4405</v>
      </c>
      <c r="F395" s="25">
        <f>ROUND(1.4405,4)</f>
        <v>1.4405</v>
      </c>
      <c r="G395" s="24"/>
      <c r="H395" s="36"/>
    </row>
    <row r="396" spans="1:8" ht="12.75" customHeight="1">
      <c r="A396" s="22">
        <v>43178</v>
      </c>
      <c r="B396" s="22"/>
      <c r="C396" s="25">
        <f>ROUND(1.4857764767695,4)</f>
        <v>1.4858</v>
      </c>
      <c r="D396" s="25">
        <f>F396</f>
        <v>1.4151</v>
      </c>
      <c r="E396" s="25">
        <f>F396</f>
        <v>1.4151</v>
      </c>
      <c r="F396" s="25">
        <f>ROUND(1.4151,4)</f>
        <v>1.4151</v>
      </c>
      <c r="G396" s="24"/>
      <c r="H396" s="36"/>
    </row>
    <row r="397" spans="1:8" ht="12.75" customHeight="1">
      <c r="A397" s="22">
        <v>43269</v>
      </c>
      <c r="B397" s="22"/>
      <c r="C397" s="25">
        <f>ROUND(1.4857764767695,4)</f>
        <v>1.4858</v>
      </c>
      <c r="D397" s="25">
        <f>F397</f>
        <v>1.3836</v>
      </c>
      <c r="E397" s="25">
        <f>F397</f>
        <v>1.3836</v>
      </c>
      <c r="F397" s="25">
        <f>ROUND(1.3836,4)</f>
        <v>1.3836</v>
      </c>
      <c r="G397" s="24"/>
      <c r="H397" s="36"/>
    </row>
    <row r="398" spans="1:8" ht="12.75" customHeight="1">
      <c r="A398" s="22">
        <v>43630</v>
      </c>
      <c r="B398" s="22"/>
      <c r="C398" s="25">
        <f>ROUND(1.4857764767695,4)</f>
        <v>1.4858</v>
      </c>
      <c r="D398" s="25">
        <f>F398</f>
        <v>1.218</v>
      </c>
      <c r="E398" s="25">
        <f>F398</f>
        <v>1.218</v>
      </c>
      <c r="F398" s="25">
        <f>ROUND(1.218,4)</f>
        <v>1.218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ROUND(609.884,3)</f>
        <v>609.884</v>
      </c>
      <c r="D400" s="27">
        <f>F400</f>
        <v>610.244</v>
      </c>
      <c r="E400" s="27">
        <f>F400</f>
        <v>610.244</v>
      </c>
      <c r="F400" s="27">
        <f>ROUND(610.244,3)</f>
        <v>610.244</v>
      </c>
      <c r="G400" s="24"/>
      <c r="H400" s="36"/>
    </row>
    <row r="401" spans="1:8" ht="12.75" customHeight="1">
      <c r="A401" s="22">
        <v>43041</v>
      </c>
      <c r="B401" s="22"/>
      <c r="C401" s="27">
        <f>ROUND(609.884,3)</f>
        <v>609.884</v>
      </c>
      <c r="D401" s="27">
        <f>F401</f>
        <v>621.478</v>
      </c>
      <c r="E401" s="27">
        <f>F401</f>
        <v>621.478</v>
      </c>
      <c r="F401" s="27">
        <f>ROUND(621.478,3)</f>
        <v>621.478</v>
      </c>
      <c r="G401" s="24"/>
      <c r="H401" s="36"/>
    </row>
    <row r="402" spans="1:8" ht="12.75" customHeight="1">
      <c r="A402" s="22">
        <v>43132</v>
      </c>
      <c r="B402" s="22"/>
      <c r="C402" s="27">
        <f>ROUND(609.884,3)</f>
        <v>609.884</v>
      </c>
      <c r="D402" s="27">
        <f>F402</f>
        <v>633.014</v>
      </c>
      <c r="E402" s="27">
        <f>F402</f>
        <v>633.014</v>
      </c>
      <c r="F402" s="27">
        <f>ROUND(633.014,3)</f>
        <v>633.014</v>
      </c>
      <c r="G402" s="24"/>
      <c r="H402" s="36"/>
    </row>
    <row r="403" spans="1:8" ht="12.75" customHeight="1">
      <c r="A403" s="22">
        <v>43223</v>
      </c>
      <c r="B403" s="22"/>
      <c r="C403" s="27">
        <f>ROUND(609.884,3)</f>
        <v>609.884</v>
      </c>
      <c r="D403" s="27">
        <f>F403</f>
        <v>644.922</v>
      </c>
      <c r="E403" s="27">
        <f>F403</f>
        <v>644.922</v>
      </c>
      <c r="F403" s="27">
        <f>ROUND(644.922,3)</f>
        <v>644.922</v>
      </c>
      <c r="G403" s="24"/>
      <c r="H403" s="36"/>
    </row>
    <row r="404" spans="1:8" ht="12.75" customHeight="1">
      <c r="A404" s="22" t="s">
        <v>85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ROUND(546.498,3)</f>
        <v>546.498</v>
      </c>
      <c r="D405" s="27">
        <f>F405</f>
        <v>546.821</v>
      </c>
      <c r="E405" s="27">
        <f>F405</f>
        <v>546.821</v>
      </c>
      <c r="F405" s="27">
        <f>ROUND(546.821,3)</f>
        <v>546.821</v>
      </c>
      <c r="G405" s="24"/>
      <c r="H405" s="36"/>
    </row>
    <row r="406" spans="1:8" ht="12.75" customHeight="1">
      <c r="A406" s="22">
        <v>43041</v>
      </c>
      <c r="B406" s="22"/>
      <c r="C406" s="27">
        <f>ROUND(546.498,3)</f>
        <v>546.498</v>
      </c>
      <c r="D406" s="27">
        <f>F406</f>
        <v>556.887</v>
      </c>
      <c r="E406" s="27">
        <f>F406</f>
        <v>556.887</v>
      </c>
      <c r="F406" s="27">
        <f>ROUND(556.887,3)</f>
        <v>556.887</v>
      </c>
      <c r="G406" s="24"/>
      <c r="H406" s="36"/>
    </row>
    <row r="407" spans="1:8" ht="12.75" customHeight="1">
      <c r="A407" s="22">
        <v>43132</v>
      </c>
      <c r="B407" s="22"/>
      <c r="C407" s="27">
        <f>ROUND(546.498,3)</f>
        <v>546.498</v>
      </c>
      <c r="D407" s="27">
        <f>F407</f>
        <v>567.224</v>
      </c>
      <c r="E407" s="27">
        <f>F407</f>
        <v>567.224</v>
      </c>
      <c r="F407" s="27">
        <f>ROUND(567.224,3)</f>
        <v>567.224</v>
      </c>
      <c r="G407" s="24"/>
      <c r="H407" s="36"/>
    </row>
    <row r="408" spans="1:8" ht="12.75" customHeight="1">
      <c r="A408" s="22">
        <v>43223</v>
      </c>
      <c r="B408" s="22"/>
      <c r="C408" s="27">
        <f>ROUND(546.498,3)</f>
        <v>546.498</v>
      </c>
      <c r="D408" s="27">
        <f>F408</f>
        <v>577.894</v>
      </c>
      <c r="E408" s="27">
        <f>F408</f>
        <v>577.894</v>
      </c>
      <c r="F408" s="27">
        <f>ROUND(577.894,3)</f>
        <v>577.894</v>
      </c>
      <c r="G408" s="24"/>
      <c r="H408" s="36"/>
    </row>
    <row r="409" spans="1:8" ht="12.75" customHeight="1">
      <c r="A409" s="22" t="s">
        <v>86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ROUND(628.363,3)</f>
        <v>628.363</v>
      </c>
      <c r="D410" s="27">
        <f>F410</f>
        <v>628.734</v>
      </c>
      <c r="E410" s="27">
        <f>F410</f>
        <v>628.734</v>
      </c>
      <c r="F410" s="27">
        <f>ROUND(628.734,3)</f>
        <v>628.734</v>
      </c>
      <c r="G410" s="24"/>
      <c r="H410" s="36"/>
    </row>
    <row r="411" spans="1:8" ht="12.75" customHeight="1">
      <c r="A411" s="22">
        <v>43041</v>
      </c>
      <c r="B411" s="22"/>
      <c r="C411" s="27">
        <f>ROUND(628.363,3)</f>
        <v>628.363</v>
      </c>
      <c r="D411" s="27">
        <f>F411</f>
        <v>640.308</v>
      </c>
      <c r="E411" s="27">
        <f>F411</f>
        <v>640.308</v>
      </c>
      <c r="F411" s="27">
        <f>ROUND(640.308,3)</f>
        <v>640.308</v>
      </c>
      <c r="G411" s="24"/>
      <c r="H411" s="36"/>
    </row>
    <row r="412" spans="1:8" ht="12.75" customHeight="1">
      <c r="A412" s="22">
        <v>43132</v>
      </c>
      <c r="B412" s="22"/>
      <c r="C412" s="27">
        <f>ROUND(628.363,3)</f>
        <v>628.363</v>
      </c>
      <c r="D412" s="27">
        <f>F412</f>
        <v>652.194</v>
      </c>
      <c r="E412" s="27">
        <f>F412</f>
        <v>652.194</v>
      </c>
      <c r="F412" s="27">
        <f>ROUND(652.194,3)</f>
        <v>652.194</v>
      </c>
      <c r="G412" s="24"/>
      <c r="H412" s="36"/>
    </row>
    <row r="413" spans="1:8" ht="12.75" customHeight="1">
      <c r="A413" s="22">
        <v>43223</v>
      </c>
      <c r="B413" s="22"/>
      <c r="C413" s="27">
        <f>ROUND(628.363,3)</f>
        <v>628.363</v>
      </c>
      <c r="D413" s="27">
        <f>F413</f>
        <v>664.462</v>
      </c>
      <c r="E413" s="27">
        <f>F413</f>
        <v>664.462</v>
      </c>
      <c r="F413" s="27">
        <f>ROUND(664.462,3)</f>
        <v>664.462</v>
      </c>
      <c r="G413" s="24"/>
      <c r="H413" s="36"/>
    </row>
    <row r="414" spans="1:8" ht="12.75" customHeight="1">
      <c r="A414" s="22" t="s">
        <v>87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42950</v>
      </c>
      <c r="B415" s="22"/>
      <c r="C415" s="27">
        <f>ROUND(563.11,3)</f>
        <v>563.11</v>
      </c>
      <c r="D415" s="27">
        <f>F415</f>
        <v>563.443</v>
      </c>
      <c r="E415" s="27">
        <f>F415</f>
        <v>563.443</v>
      </c>
      <c r="F415" s="27">
        <f>ROUND(563.443,3)</f>
        <v>563.443</v>
      </c>
      <c r="G415" s="24"/>
      <c r="H415" s="36"/>
    </row>
    <row r="416" spans="1:8" ht="12.75" customHeight="1">
      <c r="A416" s="22">
        <v>43041</v>
      </c>
      <c r="B416" s="22"/>
      <c r="C416" s="27">
        <f>ROUND(563.11,3)</f>
        <v>563.11</v>
      </c>
      <c r="D416" s="27">
        <f>F416</f>
        <v>573.815</v>
      </c>
      <c r="E416" s="27">
        <f>F416</f>
        <v>573.815</v>
      </c>
      <c r="F416" s="27">
        <f>ROUND(573.815,3)</f>
        <v>573.815</v>
      </c>
      <c r="G416" s="24"/>
      <c r="H416" s="36"/>
    </row>
    <row r="417" spans="1:8" ht="12.75" customHeight="1">
      <c r="A417" s="22">
        <v>43132</v>
      </c>
      <c r="B417" s="22"/>
      <c r="C417" s="27">
        <f>ROUND(563.11,3)</f>
        <v>563.11</v>
      </c>
      <c r="D417" s="27">
        <f>F417</f>
        <v>584.466</v>
      </c>
      <c r="E417" s="27">
        <f>F417</f>
        <v>584.466</v>
      </c>
      <c r="F417" s="27">
        <f>ROUND(584.466,3)</f>
        <v>584.466</v>
      </c>
      <c r="G417" s="24"/>
      <c r="H417" s="36"/>
    </row>
    <row r="418" spans="1:8" ht="12.75" customHeight="1">
      <c r="A418" s="22">
        <v>43223</v>
      </c>
      <c r="B418" s="22"/>
      <c r="C418" s="27">
        <f>ROUND(563.11,3)</f>
        <v>563.11</v>
      </c>
      <c r="D418" s="27">
        <f>F418</f>
        <v>595.46</v>
      </c>
      <c r="E418" s="27">
        <f>F418</f>
        <v>595.46</v>
      </c>
      <c r="F418" s="27">
        <f>ROUND(595.46,3)</f>
        <v>595.46</v>
      </c>
      <c r="G418" s="24"/>
      <c r="H418" s="36"/>
    </row>
    <row r="419" spans="1:8" ht="12.75" customHeight="1">
      <c r="A419" s="22" t="s">
        <v>88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42950</v>
      </c>
      <c r="B420" s="22"/>
      <c r="C420" s="27">
        <f>ROUND(246.340709182339,3)</f>
        <v>246.341</v>
      </c>
      <c r="D420" s="27">
        <f>F420</f>
        <v>246.487</v>
      </c>
      <c r="E420" s="27">
        <f>F420</f>
        <v>246.487</v>
      </c>
      <c r="F420" s="27">
        <f>ROUND(246.487,3)</f>
        <v>246.487</v>
      </c>
      <c r="G420" s="24"/>
      <c r="H420" s="36"/>
    </row>
    <row r="421" spans="1:8" ht="12.75" customHeight="1">
      <c r="A421" s="22">
        <v>43041</v>
      </c>
      <c r="B421" s="22"/>
      <c r="C421" s="27">
        <f>ROUND(246.340709182339,3)</f>
        <v>246.341</v>
      </c>
      <c r="D421" s="27">
        <f>F421</f>
        <v>251.119</v>
      </c>
      <c r="E421" s="27">
        <f>F421</f>
        <v>251.119</v>
      </c>
      <c r="F421" s="27">
        <f>ROUND(251.119,3)</f>
        <v>251.119</v>
      </c>
      <c r="G421" s="24"/>
      <c r="H421" s="36"/>
    </row>
    <row r="422" spans="1:8" ht="12.75" customHeight="1">
      <c r="A422" s="22">
        <v>43132</v>
      </c>
      <c r="B422" s="22"/>
      <c r="C422" s="27">
        <f>ROUND(246.340709182339,3)</f>
        <v>246.341</v>
      </c>
      <c r="D422" s="27">
        <f>F422</f>
        <v>255.889</v>
      </c>
      <c r="E422" s="27">
        <f>F422</f>
        <v>255.889</v>
      </c>
      <c r="F422" s="27">
        <f>ROUND(255.889,3)</f>
        <v>255.889</v>
      </c>
      <c r="G422" s="24"/>
      <c r="H422" s="36"/>
    </row>
    <row r="423" spans="1:8" ht="12.75" customHeight="1">
      <c r="A423" s="22">
        <v>43223</v>
      </c>
      <c r="B423" s="22"/>
      <c r="C423" s="27">
        <f>ROUND(246.340709182339,3)</f>
        <v>246.341</v>
      </c>
      <c r="D423" s="27">
        <f>F423</f>
        <v>260.836</v>
      </c>
      <c r="E423" s="27">
        <f>F423</f>
        <v>260.836</v>
      </c>
      <c r="F423" s="27">
        <f>ROUND(260.836,3)</f>
        <v>260.836</v>
      </c>
      <c r="G423" s="24"/>
      <c r="H423" s="36"/>
    </row>
    <row r="424" spans="1:8" ht="12.75" customHeight="1">
      <c r="A424" s="22" t="s">
        <v>89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42950</v>
      </c>
      <c r="B425" s="22"/>
      <c r="C425" s="27">
        <f>ROUND(675.731,3)</f>
        <v>675.731</v>
      </c>
      <c r="D425" s="27">
        <f>F425</f>
        <v>695.694</v>
      </c>
      <c r="E425" s="27">
        <f>F425</f>
        <v>695.694</v>
      </c>
      <c r="F425" s="27">
        <f>ROUND(695.694,3)</f>
        <v>695.694</v>
      </c>
      <c r="G425" s="24"/>
      <c r="H425" s="36"/>
    </row>
    <row r="426" spans="1:8" ht="12.75" customHeight="1">
      <c r="A426" s="22">
        <v>43041</v>
      </c>
      <c r="B426" s="22"/>
      <c r="C426" s="27">
        <f>ROUND(675.731,3)</f>
        <v>675.731</v>
      </c>
      <c r="D426" s="27">
        <f>F426</f>
        <v>709.665</v>
      </c>
      <c r="E426" s="27">
        <f>F426</f>
        <v>709.665</v>
      </c>
      <c r="F426" s="27">
        <f>ROUND(709.665,3)</f>
        <v>709.665</v>
      </c>
      <c r="G426" s="24"/>
      <c r="H426" s="36"/>
    </row>
    <row r="427" spans="1:8" ht="12.75" customHeight="1">
      <c r="A427" s="22">
        <v>43132</v>
      </c>
      <c r="B427" s="22"/>
      <c r="C427" s="27">
        <f>ROUND(675.731,3)</f>
        <v>675.731</v>
      </c>
      <c r="D427" s="27">
        <f>F427</f>
        <v>724.173</v>
      </c>
      <c r="E427" s="27">
        <f>F427</f>
        <v>724.173</v>
      </c>
      <c r="F427" s="27">
        <f>ROUND(724.173,3)</f>
        <v>724.173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42996</v>
      </c>
      <c r="B429" s="22"/>
      <c r="C429" s="24">
        <f>ROUND(23314.79,2)</f>
        <v>23314.79</v>
      </c>
      <c r="D429" s="24">
        <f>F429</f>
        <v>23493.14</v>
      </c>
      <c r="E429" s="24">
        <f>F429</f>
        <v>23493.14</v>
      </c>
      <c r="F429" s="24">
        <f>ROUND(23493.14,2)</f>
        <v>23493.14</v>
      </c>
      <c r="G429" s="24"/>
      <c r="H429" s="36"/>
    </row>
    <row r="430" spans="1:8" ht="12.75" customHeight="1">
      <c r="A430" s="22">
        <v>43087</v>
      </c>
      <c r="B430" s="22"/>
      <c r="C430" s="24">
        <f>ROUND(23314.79,2)</f>
        <v>23314.79</v>
      </c>
      <c r="D430" s="24">
        <f>F430</f>
        <v>23864.17</v>
      </c>
      <c r="E430" s="24">
        <f>F430</f>
        <v>23864.17</v>
      </c>
      <c r="F430" s="24">
        <f>ROUND(23864.17,2)</f>
        <v>23864.17</v>
      </c>
      <c r="G430" s="24"/>
      <c r="H430" s="36"/>
    </row>
    <row r="431" spans="1:8" ht="12.75" customHeight="1">
      <c r="A431" s="22">
        <v>43178</v>
      </c>
      <c r="B431" s="22"/>
      <c r="C431" s="24">
        <f>ROUND(23314.79,2)</f>
        <v>23314.79</v>
      </c>
      <c r="D431" s="24">
        <f>F431</f>
        <v>24229.2</v>
      </c>
      <c r="E431" s="24">
        <f>F431</f>
        <v>24229.2</v>
      </c>
      <c r="F431" s="24">
        <f>ROUND(24229.2,2)</f>
        <v>24229.2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42963</v>
      </c>
      <c r="B433" s="22"/>
      <c r="C433" s="27">
        <f>ROUND(7.075,3)</f>
        <v>7.075</v>
      </c>
      <c r="D433" s="27">
        <f>ROUND(7.11,3)</f>
        <v>7.11</v>
      </c>
      <c r="E433" s="27">
        <f>ROUND(7.01,3)</f>
        <v>7.01</v>
      </c>
      <c r="F433" s="27">
        <f>ROUND(7.06,3)</f>
        <v>7.06</v>
      </c>
      <c r="G433" s="24"/>
      <c r="H433" s="36"/>
    </row>
    <row r="434" spans="1:8" ht="12.75" customHeight="1">
      <c r="A434" s="22">
        <v>42998</v>
      </c>
      <c r="B434" s="22"/>
      <c r="C434" s="27">
        <f>ROUND(7.075,3)</f>
        <v>7.075</v>
      </c>
      <c r="D434" s="27">
        <f>ROUND(6.98,3)</f>
        <v>6.98</v>
      </c>
      <c r="E434" s="27">
        <f>ROUND(6.88,3)</f>
        <v>6.88</v>
      </c>
      <c r="F434" s="27">
        <f>ROUND(6.93,3)</f>
        <v>6.93</v>
      </c>
      <c r="G434" s="24"/>
      <c r="H434" s="36"/>
    </row>
    <row r="435" spans="1:8" ht="12.75" customHeight="1">
      <c r="A435" s="22">
        <v>43026</v>
      </c>
      <c r="B435" s="22"/>
      <c r="C435" s="27">
        <f>ROUND(7.075,3)</f>
        <v>7.075</v>
      </c>
      <c r="D435" s="27">
        <f>ROUND(6.95,3)</f>
        <v>6.95</v>
      </c>
      <c r="E435" s="27">
        <f>ROUND(6.85,3)</f>
        <v>6.85</v>
      </c>
      <c r="F435" s="27">
        <f>ROUND(6.9,3)</f>
        <v>6.9</v>
      </c>
      <c r="G435" s="24"/>
      <c r="H435" s="36"/>
    </row>
    <row r="436" spans="1:8" ht="12.75" customHeight="1">
      <c r="A436" s="22">
        <v>43054</v>
      </c>
      <c r="B436" s="22"/>
      <c r="C436" s="27">
        <f>ROUND(7.075,3)</f>
        <v>7.075</v>
      </c>
      <c r="D436" s="27">
        <f>ROUND(6.87,3)</f>
        <v>6.87</v>
      </c>
      <c r="E436" s="27">
        <f>ROUND(6.77,3)</f>
        <v>6.77</v>
      </c>
      <c r="F436" s="27">
        <f>ROUND(6.82,3)</f>
        <v>6.82</v>
      </c>
      <c r="G436" s="24"/>
      <c r="H436" s="36"/>
    </row>
    <row r="437" spans="1:8" ht="12.75" customHeight="1">
      <c r="A437" s="22">
        <v>43089</v>
      </c>
      <c r="B437" s="22"/>
      <c r="C437" s="27">
        <f>ROUND(7.075,3)</f>
        <v>7.075</v>
      </c>
      <c r="D437" s="27">
        <f>ROUND(6.81,3)</f>
        <v>6.81</v>
      </c>
      <c r="E437" s="27">
        <f>ROUND(6.71,3)</f>
        <v>6.71</v>
      </c>
      <c r="F437" s="27">
        <f>ROUND(6.76,3)</f>
        <v>6.76</v>
      </c>
      <c r="G437" s="24"/>
      <c r="H437" s="36"/>
    </row>
    <row r="438" spans="1:8" ht="12.75" customHeight="1">
      <c r="A438" s="22">
        <v>43117</v>
      </c>
      <c r="B438" s="22"/>
      <c r="C438" s="27">
        <f>ROUND(7.075,3)</f>
        <v>7.075</v>
      </c>
      <c r="D438" s="27">
        <f>ROUND(6.78,3)</f>
        <v>6.78</v>
      </c>
      <c r="E438" s="27">
        <f>ROUND(6.68,3)</f>
        <v>6.68</v>
      </c>
      <c r="F438" s="27">
        <f>ROUND(6.73,3)</f>
        <v>6.73</v>
      </c>
      <c r="G438" s="24"/>
      <c r="H438" s="36"/>
    </row>
    <row r="439" spans="1:8" ht="12.75" customHeight="1">
      <c r="A439" s="22">
        <v>43179</v>
      </c>
      <c r="B439" s="22"/>
      <c r="C439" s="27">
        <f>ROUND(7.075,3)</f>
        <v>7.075</v>
      </c>
      <c r="D439" s="27">
        <f>ROUND(6.71,3)</f>
        <v>6.71</v>
      </c>
      <c r="E439" s="27">
        <f>ROUND(6.61,3)</f>
        <v>6.61</v>
      </c>
      <c r="F439" s="27">
        <f>ROUND(6.66,3)</f>
        <v>6.66</v>
      </c>
      <c r="G439" s="24"/>
      <c r="H439" s="36"/>
    </row>
    <row r="440" spans="1:8" ht="12.75" customHeight="1">
      <c r="A440" s="22">
        <v>43269</v>
      </c>
      <c r="B440" s="22"/>
      <c r="C440" s="27">
        <f>ROUND(7.075,3)</f>
        <v>7.075</v>
      </c>
      <c r="D440" s="27">
        <f>ROUND(7.51,3)</f>
        <v>7.51</v>
      </c>
      <c r="E440" s="27">
        <f>ROUND(7.41,3)</f>
        <v>7.41</v>
      </c>
      <c r="F440" s="27">
        <f>ROUND(7.46,3)</f>
        <v>7.46</v>
      </c>
      <c r="G440" s="24"/>
      <c r="H440" s="36"/>
    </row>
    <row r="441" spans="1:8" ht="12.75" customHeight="1">
      <c r="A441" s="22">
        <v>43271</v>
      </c>
      <c r="B441" s="22"/>
      <c r="C441" s="27">
        <f>ROUND(7.075,3)</f>
        <v>7.075</v>
      </c>
      <c r="D441" s="27">
        <f>ROUND(6.68,3)</f>
        <v>6.68</v>
      </c>
      <c r="E441" s="27">
        <f>ROUND(6.58,3)</f>
        <v>6.58</v>
      </c>
      <c r="F441" s="27">
        <f>ROUND(6.63,3)</f>
        <v>6.63</v>
      </c>
      <c r="G441" s="24"/>
      <c r="H441" s="36"/>
    </row>
    <row r="442" spans="1:8" ht="12.75" customHeight="1">
      <c r="A442" s="22">
        <v>43362</v>
      </c>
      <c r="B442" s="22"/>
      <c r="C442" s="27">
        <f>ROUND(7.075,3)</f>
        <v>7.075</v>
      </c>
      <c r="D442" s="27">
        <f>ROUND(6.7,3)</f>
        <v>6.7</v>
      </c>
      <c r="E442" s="27">
        <f>ROUND(6.6,3)</f>
        <v>6.6</v>
      </c>
      <c r="F442" s="27">
        <f>ROUND(6.65,3)</f>
        <v>6.65</v>
      </c>
      <c r="G442" s="24"/>
      <c r="H442" s="36"/>
    </row>
    <row r="443" spans="1:8" ht="12.75" customHeight="1">
      <c r="A443" s="22">
        <v>43453</v>
      </c>
      <c r="B443" s="22"/>
      <c r="C443" s="27">
        <f>ROUND(7.075,3)</f>
        <v>7.075</v>
      </c>
      <c r="D443" s="27">
        <f>ROUND(6.75,3)</f>
        <v>6.75</v>
      </c>
      <c r="E443" s="27">
        <f>ROUND(6.65,3)</f>
        <v>6.65</v>
      </c>
      <c r="F443" s="27">
        <f>ROUND(6.7,3)</f>
        <v>6.7</v>
      </c>
      <c r="G443" s="24"/>
      <c r="H443" s="36"/>
    </row>
    <row r="444" spans="1:8" ht="12.75" customHeight="1">
      <c r="A444" s="22">
        <v>43544</v>
      </c>
      <c r="B444" s="22"/>
      <c r="C444" s="27">
        <f>ROUND(7.075,3)</f>
        <v>7.075</v>
      </c>
      <c r="D444" s="27">
        <f>ROUND(6.82,3)</f>
        <v>6.82</v>
      </c>
      <c r="E444" s="27">
        <f>ROUND(6.72,3)</f>
        <v>6.72</v>
      </c>
      <c r="F444" s="27">
        <f>ROUND(6.77,3)</f>
        <v>6.77</v>
      </c>
      <c r="G444" s="24"/>
      <c r="H444" s="36"/>
    </row>
    <row r="445" spans="1:8" ht="12.75" customHeight="1">
      <c r="A445" s="22">
        <v>43635</v>
      </c>
      <c r="B445" s="22"/>
      <c r="C445" s="27">
        <f>ROUND(7.075,3)</f>
        <v>7.075</v>
      </c>
      <c r="D445" s="27">
        <f>ROUND(6.88,3)</f>
        <v>6.88</v>
      </c>
      <c r="E445" s="27">
        <f>ROUND(6.78,3)</f>
        <v>6.78</v>
      </c>
      <c r="F445" s="27">
        <f>ROUND(6.83,3)</f>
        <v>6.83</v>
      </c>
      <c r="G445" s="24"/>
      <c r="H445" s="36"/>
    </row>
    <row r="446" spans="1:8" ht="12.75" customHeight="1">
      <c r="A446" s="22" t="s">
        <v>92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42950</v>
      </c>
      <c r="B447" s="22"/>
      <c r="C447" s="27">
        <f>ROUND(561.988,3)</f>
        <v>561.988</v>
      </c>
      <c r="D447" s="27">
        <f>F447</f>
        <v>562.32</v>
      </c>
      <c r="E447" s="27">
        <f>F447</f>
        <v>562.32</v>
      </c>
      <c r="F447" s="27">
        <f>ROUND(562.32,3)</f>
        <v>562.32</v>
      </c>
      <c r="G447" s="24"/>
      <c r="H447" s="36"/>
    </row>
    <row r="448" spans="1:8" ht="12.75" customHeight="1">
      <c r="A448" s="22">
        <v>43041</v>
      </c>
      <c r="B448" s="22"/>
      <c r="C448" s="27">
        <f>ROUND(561.988,3)</f>
        <v>561.988</v>
      </c>
      <c r="D448" s="27">
        <f>F448</f>
        <v>572.671</v>
      </c>
      <c r="E448" s="27">
        <f>F448</f>
        <v>572.671</v>
      </c>
      <c r="F448" s="27">
        <f>ROUND(572.671,3)</f>
        <v>572.671</v>
      </c>
      <c r="G448" s="24"/>
      <c r="H448" s="36"/>
    </row>
    <row r="449" spans="1:8" ht="12.75" customHeight="1">
      <c r="A449" s="22">
        <v>43132</v>
      </c>
      <c r="B449" s="22"/>
      <c r="C449" s="27">
        <f>ROUND(561.988,3)</f>
        <v>561.988</v>
      </c>
      <c r="D449" s="27">
        <f>F449</f>
        <v>583.301</v>
      </c>
      <c r="E449" s="27">
        <f>F449</f>
        <v>583.301</v>
      </c>
      <c r="F449" s="27">
        <f>ROUND(583.301,3)</f>
        <v>583.301</v>
      </c>
      <c r="G449" s="24"/>
      <c r="H449" s="36"/>
    </row>
    <row r="450" spans="1:8" ht="12.75" customHeight="1">
      <c r="A450" s="22">
        <v>43223</v>
      </c>
      <c r="B450" s="22"/>
      <c r="C450" s="27">
        <f>ROUND(561.988,3)</f>
        <v>561.988</v>
      </c>
      <c r="D450" s="27">
        <f>F450</f>
        <v>594.274</v>
      </c>
      <c r="E450" s="27">
        <f>F450</f>
        <v>594.274</v>
      </c>
      <c r="F450" s="27">
        <f>ROUND(594.274,3)</f>
        <v>594.274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42999</v>
      </c>
      <c r="B452" s="22"/>
      <c r="C452" s="26">
        <f>ROUND(99.8010442228117,5)</f>
        <v>99.80104</v>
      </c>
      <c r="D452" s="26">
        <f>F452</f>
        <v>99.61254</v>
      </c>
      <c r="E452" s="26">
        <f>F452</f>
        <v>99.61254</v>
      </c>
      <c r="F452" s="26">
        <f>ROUND(99.6125361350705,5)</f>
        <v>99.61254</v>
      </c>
      <c r="G452" s="24"/>
      <c r="H452" s="36"/>
    </row>
    <row r="453" spans="1:8" ht="12.75" customHeight="1">
      <c r="A453" s="22" t="s">
        <v>94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43090</v>
      </c>
      <c r="B454" s="22"/>
      <c r="C454" s="26">
        <f>ROUND(99.8010442228117,5)</f>
        <v>99.80104</v>
      </c>
      <c r="D454" s="26">
        <f>F454</f>
        <v>99.75555</v>
      </c>
      <c r="E454" s="26">
        <f>F454</f>
        <v>99.75555</v>
      </c>
      <c r="F454" s="26">
        <f>ROUND(99.7555465121299,5)</f>
        <v>99.75555</v>
      </c>
      <c r="G454" s="24"/>
      <c r="H454" s="36"/>
    </row>
    <row r="455" spans="1:8" ht="12.75" customHeight="1">
      <c r="A455" s="22" t="s">
        <v>95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43174</v>
      </c>
      <c r="B456" s="22"/>
      <c r="C456" s="26">
        <f>ROUND(99.8010442228117,5)</f>
        <v>99.80104</v>
      </c>
      <c r="D456" s="26">
        <f>F456</f>
        <v>99.63172</v>
      </c>
      <c r="E456" s="26">
        <f>F456</f>
        <v>99.63172</v>
      </c>
      <c r="F456" s="26">
        <f>ROUND(99.631724087319,5)</f>
        <v>99.63172</v>
      </c>
      <c r="G456" s="24"/>
      <c r="H456" s="36"/>
    </row>
    <row r="457" spans="1:8" ht="12.75" customHeight="1">
      <c r="A457" s="22" t="s">
        <v>96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43272</v>
      </c>
      <c r="B458" s="22"/>
      <c r="C458" s="26">
        <f>ROUND(99.8010442228117,5)</f>
        <v>99.80104</v>
      </c>
      <c r="D458" s="26">
        <f>F458</f>
        <v>99.69733</v>
      </c>
      <c r="E458" s="26">
        <f>F458</f>
        <v>99.69733</v>
      </c>
      <c r="F458" s="26">
        <f>ROUND(99.6973302561876,5)</f>
        <v>99.69733</v>
      </c>
      <c r="G458" s="24"/>
      <c r="H458" s="36"/>
    </row>
    <row r="459" spans="1:8" ht="12.75" customHeight="1">
      <c r="A459" s="22" t="s">
        <v>97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43363</v>
      </c>
      <c r="B460" s="22"/>
      <c r="C460" s="26">
        <f>ROUND(99.8010442228117,5)</f>
        <v>99.80104</v>
      </c>
      <c r="D460" s="26">
        <f>F460</f>
        <v>99.80104</v>
      </c>
      <c r="E460" s="26">
        <f>F460</f>
        <v>99.80104</v>
      </c>
      <c r="F460" s="26">
        <f>ROUND(99.8010442228117,5)</f>
        <v>99.80104</v>
      </c>
      <c r="G460" s="24"/>
      <c r="H460" s="36"/>
    </row>
    <row r="461" spans="1:8" ht="12.75" customHeight="1">
      <c r="A461" s="22" t="s">
        <v>98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6">
        <f>ROUND(99.5644969646204,5)</f>
        <v>99.5645</v>
      </c>
      <c r="D462" s="26">
        <f>F462</f>
        <v>99.78759</v>
      </c>
      <c r="E462" s="26">
        <f>F462</f>
        <v>99.78759</v>
      </c>
      <c r="F462" s="26">
        <f>ROUND(99.7875947497205,5)</f>
        <v>99.78759</v>
      </c>
      <c r="G462" s="24"/>
      <c r="H462" s="36"/>
    </row>
    <row r="463" spans="1:8" ht="12.75" customHeight="1">
      <c r="A463" s="22" t="s">
        <v>99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6">
        <f>ROUND(99.5644969646204,5)</f>
        <v>99.5645</v>
      </c>
      <c r="D464" s="26">
        <f>F464</f>
        <v>98.90888</v>
      </c>
      <c r="E464" s="26">
        <f>F464</f>
        <v>98.90888</v>
      </c>
      <c r="F464" s="26">
        <f>ROUND(98.9088777708267,5)</f>
        <v>98.90888</v>
      </c>
      <c r="G464" s="24"/>
      <c r="H464" s="36"/>
    </row>
    <row r="465" spans="1:8" ht="12.75" customHeight="1">
      <c r="A465" s="22" t="s">
        <v>100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43266</v>
      </c>
      <c r="B466" s="22"/>
      <c r="C466" s="26">
        <f>ROUND(99.5644969646204,5)</f>
        <v>99.5645</v>
      </c>
      <c r="D466" s="26">
        <f>F466</f>
        <v>98.39096</v>
      </c>
      <c r="E466" s="26">
        <f>F466</f>
        <v>98.39096</v>
      </c>
      <c r="F466" s="26">
        <f>ROUND(98.3909570103524,5)</f>
        <v>98.39096</v>
      </c>
      <c r="G466" s="24"/>
      <c r="H466" s="36"/>
    </row>
    <row r="467" spans="1:8" ht="12.75" customHeight="1">
      <c r="A467" s="22" t="s">
        <v>101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43364</v>
      </c>
      <c r="B468" s="22"/>
      <c r="C468" s="26">
        <f>ROUND(99.5644969646204,5)</f>
        <v>99.5645</v>
      </c>
      <c r="D468" s="26">
        <f>F468</f>
        <v>98.26664</v>
      </c>
      <c r="E468" s="26">
        <f>F468</f>
        <v>98.26664</v>
      </c>
      <c r="F468" s="26">
        <f>ROUND(98.2666417890263,5)</f>
        <v>98.26664</v>
      </c>
      <c r="G468" s="24"/>
      <c r="H468" s="36"/>
    </row>
    <row r="469" spans="1:8" ht="12.75" customHeight="1">
      <c r="A469" s="22" t="s">
        <v>102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43455</v>
      </c>
      <c r="B470" s="22"/>
      <c r="C470" s="24">
        <f>ROUND(99.5644969646204,2)</f>
        <v>99.56</v>
      </c>
      <c r="D470" s="24">
        <f>F470</f>
        <v>98.57</v>
      </c>
      <c r="E470" s="24">
        <f>F470</f>
        <v>98.57</v>
      </c>
      <c r="F470" s="24">
        <f>ROUND(98.565899101774,2)</f>
        <v>98.57</v>
      </c>
      <c r="G470" s="24"/>
      <c r="H470" s="36"/>
    </row>
    <row r="471" spans="1:8" ht="12.75" customHeight="1">
      <c r="A471" s="22" t="s">
        <v>103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43539</v>
      </c>
      <c r="B472" s="22"/>
      <c r="C472" s="26">
        <f>ROUND(99.5644969646204,5)</f>
        <v>99.5645</v>
      </c>
      <c r="D472" s="26">
        <f>F472</f>
        <v>98.89155</v>
      </c>
      <c r="E472" s="26">
        <f>F472</f>
        <v>98.89155</v>
      </c>
      <c r="F472" s="26">
        <f>ROUND(98.8915481815407,5)</f>
        <v>98.89155</v>
      </c>
      <c r="G472" s="24"/>
      <c r="H472" s="36"/>
    </row>
    <row r="473" spans="1:8" ht="12.75" customHeight="1">
      <c r="A473" s="22" t="s">
        <v>104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43637</v>
      </c>
      <c r="B474" s="22"/>
      <c r="C474" s="26">
        <f>ROUND(99.5644969646204,5)</f>
        <v>99.5645</v>
      </c>
      <c r="D474" s="26">
        <f>F474</f>
        <v>99.21478</v>
      </c>
      <c r="E474" s="26">
        <f>F474</f>
        <v>99.21478</v>
      </c>
      <c r="F474" s="26">
        <f>ROUND(99.2147818999259,5)</f>
        <v>99.21478</v>
      </c>
      <c r="G474" s="24"/>
      <c r="H474" s="36"/>
    </row>
    <row r="475" spans="1:8" ht="12.75" customHeight="1">
      <c r="A475" s="22" t="s">
        <v>105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43728</v>
      </c>
      <c r="B476" s="22"/>
      <c r="C476" s="26">
        <f>ROUND(99.5644969646204,5)</f>
        <v>99.5645</v>
      </c>
      <c r="D476" s="26">
        <f>F476</f>
        <v>99.5645</v>
      </c>
      <c r="E476" s="26">
        <f>F476</f>
        <v>99.5645</v>
      </c>
      <c r="F476" s="26">
        <f>ROUND(99.5644969646204,5)</f>
        <v>99.5645</v>
      </c>
      <c r="G476" s="24"/>
      <c r="H476" s="36"/>
    </row>
    <row r="477" spans="1:8" ht="12.75" customHeight="1">
      <c r="A477" s="22" t="s">
        <v>106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44182</v>
      </c>
      <c r="B478" s="22"/>
      <c r="C478" s="26">
        <f>ROUND(99.8299509446845,5)</f>
        <v>99.82995</v>
      </c>
      <c r="D478" s="26">
        <f>F478</f>
        <v>95.58909</v>
      </c>
      <c r="E478" s="26">
        <f>F478</f>
        <v>95.58909</v>
      </c>
      <c r="F478" s="26">
        <f>ROUND(95.5890922431982,5)</f>
        <v>95.58909</v>
      </c>
      <c r="G478" s="24"/>
      <c r="H478" s="36"/>
    </row>
    <row r="479" spans="1:8" ht="12.75" customHeight="1">
      <c r="A479" s="22" t="s">
        <v>107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44271</v>
      </c>
      <c r="B480" s="22"/>
      <c r="C480" s="26">
        <f>ROUND(99.8299509446845,5)</f>
        <v>99.82995</v>
      </c>
      <c r="D480" s="26">
        <f>F480</f>
        <v>94.7993</v>
      </c>
      <c r="E480" s="26">
        <f>F480</f>
        <v>94.7993</v>
      </c>
      <c r="F480" s="26">
        <f>ROUND(94.7993029770986,5)</f>
        <v>94.7993</v>
      </c>
      <c r="G480" s="24"/>
      <c r="H480" s="36"/>
    </row>
    <row r="481" spans="1:8" ht="12.75" customHeight="1">
      <c r="A481" s="22" t="s">
        <v>108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44362</v>
      </c>
      <c r="B482" s="22"/>
      <c r="C482" s="26">
        <f>ROUND(99.8299509446845,5)</f>
        <v>99.82995</v>
      </c>
      <c r="D482" s="26">
        <f>F482</f>
        <v>93.98486</v>
      </c>
      <c r="E482" s="26">
        <f>F482</f>
        <v>93.98486</v>
      </c>
      <c r="F482" s="26">
        <f>ROUND(93.9848601380632,5)</f>
        <v>93.98486</v>
      </c>
      <c r="G482" s="24"/>
      <c r="H482" s="36"/>
    </row>
    <row r="483" spans="1:8" ht="12.75" customHeight="1">
      <c r="A483" s="22" t="s">
        <v>109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44460</v>
      </c>
      <c r="B484" s="22"/>
      <c r="C484" s="26">
        <f>ROUND(99.8299509446845,5)</f>
        <v>99.82995</v>
      </c>
      <c r="D484" s="26">
        <f>F484</f>
        <v>94.14546</v>
      </c>
      <c r="E484" s="26">
        <f>F484</f>
        <v>94.14546</v>
      </c>
      <c r="F484" s="26">
        <f>ROUND(94.1454597136195,5)</f>
        <v>94.14546</v>
      </c>
      <c r="G484" s="24"/>
      <c r="H484" s="36"/>
    </row>
    <row r="485" spans="1:8" ht="12.75" customHeight="1">
      <c r="A485" s="22" t="s">
        <v>110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44551</v>
      </c>
      <c r="B486" s="22"/>
      <c r="C486" s="26">
        <f>ROUND(99.8299509446845,5)</f>
        <v>99.82995</v>
      </c>
      <c r="D486" s="26">
        <f>F486</f>
        <v>96.32346</v>
      </c>
      <c r="E486" s="26">
        <f>F486</f>
        <v>96.32346</v>
      </c>
      <c r="F486" s="26">
        <f>ROUND(96.3234613524529,5)</f>
        <v>96.32346</v>
      </c>
      <c r="G486" s="24"/>
      <c r="H486" s="36"/>
    </row>
    <row r="487" spans="1:8" ht="12.75" customHeight="1">
      <c r="A487" s="22" t="s">
        <v>111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44635</v>
      </c>
      <c r="B488" s="22"/>
      <c r="C488" s="26">
        <f>ROUND(99.8299509446845,5)</f>
        <v>99.82995</v>
      </c>
      <c r="D488" s="26">
        <f>F488</f>
        <v>96.43902</v>
      </c>
      <c r="E488" s="26">
        <f>F488</f>
        <v>96.43902</v>
      </c>
      <c r="F488" s="26">
        <f>ROUND(96.4390241062656,5)</f>
        <v>96.43902</v>
      </c>
      <c r="G488" s="24"/>
      <c r="H488" s="36"/>
    </row>
    <row r="489" spans="1:8" ht="12.75" customHeight="1">
      <c r="A489" s="22" t="s">
        <v>112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44733</v>
      </c>
      <c r="B490" s="22"/>
      <c r="C490" s="26">
        <f>ROUND(99.8299509446845,5)</f>
        <v>99.82995</v>
      </c>
      <c r="D490" s="26">
        <f>F490</f>
        <v>97.62569</v>
      </c>
      <c r="E490" s="26">
        <f>F490</f>
        <v>97.62569</v>
      </c>
      <c r="F490" s="26">
        <f>ROUND(97.6256922461777,5)</f>
        <v>97.62569</v>
      </c>
      <c r="G490" s="24"/>
      <c r="H490" s="36"/>
    </row>
    <row r="491" spans="1:8" ht="12.75" customHeight="1">
      <c r="A491" s="22" t="s">
        <v>113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44824</v>
      </c>
      <c r="B492" s="22"/>
      <c r="C492" s="26">
        <f>ROUND(99.8299509446845,5)</f>
        <v>99.82995</v>
      </c>
      <c r="D492" s="26">
        <f>F492</f>
        <v>99.82995</v>
      </c>
      <c r="E492" s="26">
        <f>F492</f>
        <v>99.82995</v>
      </c>
      <c r="F492" s="26">
        <f>ROUND(99.8299509446845,5)</f>
        <v>99.82995</v>
      </c>
      <c r="G492" s="24"/>
      <c r="H492" s="36"/>
    </row>
    <row r="493" spans="1:8" ht="12.75" customHeight="1">
      <c r="A493" s="22" t="s">
        <v>114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46008</v>
      </c>
      <c r="B494" s="22"/>
      <c r="C494" s="26">
        <f>ROUND(100.871254829416,5)</f>
        <v>100.87125</v>
      </c>
      <c r="D494" s="26">
        <f>F494</f>
        <v>94.64353</v>
      </c>
      <c r="E494" s="26">
        <f>F494</f>
        <v>94.64353</v>
      </c>
      <c r="F494" s="26">
        <f>ROUND(94.6435312921193,5)</f>
        <v>94.64353</v>
      </c>
      <c r="G494" s="24"/>
      <c r="H494" s="36"/>
    </row>
    <row r="495" spans="1:8" ht="12.75" customHeight="1">
      <c r="A495" s="22" t="s">
        <v>115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46097</v>
      </c>
      <c r="B496" s="22"/>
      <c r="C496" s="26">
        <f>ROUND(100.871254829416,5)</f>
        <v>100.87125</v>
      </c>
      <c r="D496" s="26">
        <f>F496</f>
        <v>91.66532</v>
      </c>
      <c r="E496" s="26">
        <f>F496</f>
        <v>91.66532</v>
      </c>
      <c r="F496" s="26">
        <f>ROUND(91.665323642111,5)</f>
        <v>91.66532</v>
      </c>
      <c r="G496" s="24"/>
      <c r="H496" s="36"/>
    </row>
    <row r="497" spans="1:8" ht="12.75" customHeight="1">
      <c r="A497" s="22" t="s">
        <v>116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46188</v>
      </c>
      <c r="B498" s="22"/>
      <c r="C498" s="26">
        <f>ROUND(100.871254829416,5)</f>
        <v>100.87125</v>
      </c>
      <c r="D498" s="26">
        <f>F498</f>
        <v>90.43607</v>
      </c>
      <c r="E498" s="26">
        <f>F498</f>
        <v>90.43607</v>
      </c>
      <c r="F498" s="26">
        <f>ROUND(90.4360659110169,5)</f>
        <v>90.43607</v>
      </c>
      <c r="G498" s="24"/>
      <c r="H498" s="36"/>
    </row>
    <row r="499" spans="1:8" ht="12.75" customHeight="1">
      <c r="A499" s="22" t="s">
        <v>117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46286</v>
      </c>
      <c r="B500" s="22"/>
      <c r="C500" s="26">
        <f>ROUND(100.871254829416,5)</f>
        <v>100.87125</v>
      </c>
      <c r="D500" s="26">
        <f>F500</f>
        <v>92.62759</v>
      </c>
      <c r="E500" s="26">
        <f>F500</f>
        <v>92.62759</v>
      </c>
      <c r="F500" s="26">
        <f>ROUND(92.627587309968,5)</f>
        <v>92.62759</v>
      </c>
      <c r="G500" s="24"/>
      <c r="H500" s="36"/>
    </row>
    <row r="501" spans="1:8" ht="12.75" customHeight="1">
      <c r="A501" s="22" t="s">
        <v>118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46377</v>
      </c>
      <c r="B502" s="22"/>
      <c r="C502" s="26">
        <f>ROUND(100.871254829416,5)</f>
        <v>100.87125</v>
      </c>
      <c r="D502" s="26">
        <f>F502</f>
        <v>96.44168</v>
      </c>
      <c r="E502" s="26">
        <f>F502</f>
        <v>96.44168</v>
      </c>
      <c r="F502" s="26">
        <f>ROUND(96.4416817347635,5)</f>
        <v>96.44168</v>
      </c>
      <c r="G502" s="24"/>
      <c r="H502" s="36"/>
    </row>
    <row r="503" spans="1:8" ht="12.75" customHeight="1">
      <c r="A503" s="22" t="s">
        <v>119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46461</v>
      </c>
      <c r="B504" s="22"/>
      <c r="C504" s="26">
        <f>ROUND(100.871254829416,5)</f>
        <v>100.87125</v>
      </c>
      <c r="D504" s="26">
        <f>F504</f>
        <v>95.03053</v>
      </c>
      <c r="E504" s="26">
        <f>F504</f>
        <v>95.03053</v>
      </c>
      <c r="F504" s="26">
        <f>ROUND(95.0305319989826,5)</f>
        <v>95.03053</v>
      </c>
      <c r="G504" s="24"/>
      <c r="H504" s="36"/>
    </row>
    <row r="505" spans="1:8" ht="12.75" customHeight="1">
      <c r="A505" s="22" t="s">
        <v>120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46559</v>
      </c>
      <c r="B506" s="22"/>
      <c r="C506" s="26">
        <f>ROUND(100.871254829416,5)</f>
        <v>100.87125</v>
      </c>
      <c r="D506" s="26">
        <f>F506</f>
        <v>97.12974</v>
      </c>
      <c r="E506" s="26">
        <f>F506</f>
        <v>97.12974</v>
      </c>
      <c r="F506" s="26">
        <f>ROUND(97.1297360309719,5)</f>
        <v>97.12974</v>
      </c>
      <c r="G506" s="24"/>
      <c r="H506" s="36"/>
    </row>
    <row r="507" spans="1:8" ht="12.75" customHeight="1">
      <c r="A507" s="22" t="s">
        <v>121</v>
      </c>
      <c r="B507" s="22"/>
      <c r="C507" s="23"/>
      <c r="D507" s="23"/>
      <c r="E507" s="23"/>
      <c r="F507" s="23"/>
      <c r="G507" s="24"/>
      <c r="H507" s="36"/>
    </row>
    <row r="508" spans="1:8" ht="12.75" customHeight="1" thickBot="1">
      <c r="A508" s="32">
        <v>46650</v>
      </c>
      <c r="B508" s="32"/>
      <c r="C508" s="33">
        <f>ROUND(100.871254829416,5)</f>
        <v>100.87125</v>
      </c>
      <c r="D508" s="33">
        <f>F508</f>
        <v>100.87125</v>
      </c>
      <c r="E508" s="33">
        <f>F508</f>
        <v>100.87125</v>
      </c>
      <c r="F508" s="33">
        <f>ROUND(100.871254829416,5)</f>
        <v>100.87125</v>
      </c>
      <c r="G508" s="34"/>
      <c r="H508" s="37"/>
    </row>
  </sheetData>
  <sheetProtection/>
  <mergeCells count="507">
    <mergeCell ref="A508:B508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Kameera Harduth</cp:lastModifiedBy>
  <cp:lastPrinted>2008-12-04T15:24:37Z</cp:lastPrinted>
  <dcterms:created xsi:type="dcterms:W3CDTF">1997-08-29T10:04:45Z</dcterms:created>
  <dcterms:modified xsi:type="dcterms:W3CDTF">2017-07-31T16:01:44Z</dcterms:modified>
  <cp:category/>
  <cp:version/>
  <cp:contentType/>
  <cp:contentStatus/>
</cp:coreProperties>
</file>