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'Jerry'!$A$1:$H$510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<sst xmlns="http://schemas.openxmlformats.org/spreadsheetml/2006/main" count="122" uniqueCount="122">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</sst>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42969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ROUND(2.52,5)</f>
        <v>2.52</v>
      </c>
      <c r="D6" s="26">
        <f>F6</f>
        <v>2.52</v>
      </c>
      <c r="E6" s="26">
        <f>F6</f>
        <v>2.52</v>
      </c>
      <c r="F6" s="26">
        <f>ROUND(2.52,5)</f>
        <v>2.52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ROUND(2.43,5)</f>
        <v>2.43</v>
      </c>
      <c r="D8" s="26">
        <f>F8</f>
        <v>2.43</v>
      </c>
      <c r="E8" s="26">
        <f>F8</f>
        <v>2.43</v>
      </c>
      <c r="F8" s="26">
        <f>ROUND(2.43,5)</f>
        <v>2.43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ROUND(2.54,5)</f>
        <v>2.54</v>
      </c>
      <c r="D10" s="26">
        <f>F10</f>
        <v>2.54</v>
      </c>
      <c r="E10" s="26">
        <f>F10</f>
        <v>2.54</v>
      </c>
      <c r="F10" s="26">
        <f>ROUND(2.54,5)</f>
        <v>2.54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ROUND(3.19,5)</f>
        <v>3.19</v>
      </c>
      <c r="D12" s="26">
        <f>F12</f>
        <v>3.19</v>
      </c>
      <c r="E12" s="26">
        <f>F12</f>
        <v>3.19</v>
      </c>
      <c r="F12" s="26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ROUND(10.725,5)</f>
        <v>10.725</v>
      </c>
      <c r="D14" s="26">
        <f>F14</f>
        <v>10.725</v>
      </c>
      <c r="E14" s="26">
        <f>F14</f>
        <v>10.725</v>
      </c>
      <c r="F14" s="26">
        <f>ROUND(10.725,5)</f>
        <v>10.725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ROUND(7.81,5)</f>
        <v>7.81</v>
      </c>
      <c r="D16" s="26">
        <f>F16</f>
        <v>7.81</v>
      </c>
      <c r="E16" s="26">
        <f>F16</f>
        <v>7.81</v>
      </c>
      <c r="F16" s="26">
        <f>ROUND(7.81,5)</f>
        <v>7.81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ROUND(8.52,3)</f>
        <v>8.52</v>
      </c>
      <c r="D18" s="27">
        <f>F18</f>
        <v>8.52</v>
      </c>
      <c r="E18" s="27">
        <f>F18</f>
        <v>8.52</v>
      </c>
      <c r="F18" s="27">
        <f>ROUND(8.52,3)</f>
        <v>8.52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ROUND(2.42,3)</f>
        <v>2.42</v>
      </c>
      <c r="D20" s="27">
        <f>F20</f>
        <v>2.42</v>
      </c>
      <c r="E20" s="27">
        <f>F20</f>
        <v>2.42</v>
      </c>
      <c r="F20" s="27">
        <f>ROUND(2.42,3)</f>
        <v>2.42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ROUND(2.55,3)</f>
        <v>2.55</v>
      </c>
      <c r="D22" s="27">
        <f>F22</f>
        <v>2.55</v>
      </c>
      <c r="E22" s="27">
        <f>F22</f>
        <v>2.55</v>
      </c>
      <c r="F22" s="27">
        <f>ROUND(2.55,3)</f>
        <v>2.55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ROUND(6.71,3)</f>
        <v>6.71</v>
      </c>
      <c r="D24" s="27">
        <f>F24</f>
        <v>6.71</v>
      </c>
      <c r="E24" s="27">
        <f>F24</f>
        <v>6.71</v>
      </c>
      <c r="F24" s="27">
        <f>ROUND(6.71,3)</f>
        <v>6.71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ROUND(7.01,3)</f>
        <v>7.01</v>
      </c>
      <c r="D26" s="27">
        <f>F26</f>
        <v>7.01</v>
      </c>
      <c r="E26" s="27">
        <f>F26</f>
        <v>7.01</v>
      </c>
      <c r="F26" s="27">
        <f>ROUND(7.01,3)</f>
        <v>7.01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ROUND(7.285,3)</f>
        <v>7.285</v>
      </c>
      <c r="D28" s="27">
        <f>F28</f>
        <v>7.285</v>
      </c>
      <c r="E28" s="27">
        <f>F28</f>
        <v>7.285</v>
      </c>
      <c r="F28" s="27">
        <f>ROUND(7.285,3)</f>
        <v>7.285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ROUND(7.42,3)</f>
        <v>7.42</v>
      </c>
      <c r="D30" s="27">
        <f>F30</f>
        <v>7.42</v>
      </c>
      <c r="E30" s="27">
        <f>F30</f>
        <v>7.42</v>
      </c>
      <c r="F30" s="27">
        <f>ROUND(7.42,3)</f>
        <v>7.42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ROUND(9.52,3)</f>
        <v>9.52</v>
      </c>
      <c r="D32" s="27">
        <f>F32</f>
        <v>9.52</v>
      </c>
      <c r="E32" s="27">
        <f>F32</f>
        <v>9.52</v>
      </c>
      <c r="F32" s="27">
        <f>ROUND(9.52,3)</f>
        <v>9.52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ROUND(2.42,3)</f>
        <v>2.42</v>
      </c>
      <c r="D36" s="27">
        <f>F36</f>
        <v>2.42</v>
      </c>
      <c r="E36" s="27">
        <f>F36</f>
        <v>2.42</v>
      </c>
      <c r="F36" s="27">
        <f>ROUND(2.42,3)</f>
        <v>2.42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ROUND(9.18,3)</f>
        <v>9.18</v>
      </c>
      <c r="D38" s="27">
        <f>F38</f>
        <v>9.18</v>
      </c>
      <c r="E38" s="27">
        <f>F38</f>
        <v>9.18</v>
      </c>
      <c r="F38" s="27">
        <f>ROUND(9.18,3)</f>
        <v>9.18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6">
        <f>ROUND(2.52,5)</f>
        <v>2.52</v>
      </c>
      <c r="D40" s="26">
        <f>F40</f>
        <v>129.67683</v>
      </c>
      <c r="E40" s="26">
        <f>F40</f>
        <v>129.67683</v>
      </c>
      <c r="F40" s="26">
        <f>ROUND(129.67683,5)</f>
        <v>129.67683</v>
      </c>
      <c r="G40" s="24"/>
      <c r="H40" s="36"/>
    </row>
    <row r="41" spans="1:8" ht="12.75" customHeight="1">
      <c r="A41" s="22">
        <v>43132</v>
      </c>
      <c r="B41" s="22"/>
      <c r="C41" s="26">
        <f>ROUND(2.52,5)</f>
        <v>2.52</v>
      </c>
      <c r="D41" s="26">
        <f>F41</f>
        <v>130.75264</v>
      </c>
      <c r="E41" s="26">
        <f>F41</f>
        <v>130.75264</v>
      </c>
      <c r="F41" s="26">
        <f>ROUND(130.75264,5)</f>
        <v>130.75264</v>
      </c>
      <c r="G41" s="24"/>
      <c r="H41" s="36"/>
    </row>
    <row r="42" spans="1:8" ht="12.75" customHeight="1">
      <c r="A42" s="22">
        <v>43223</v>
      </c>
      <c r="B42" s="22"/>
      <c r="C42" s="26">
        <f>ROUND(2.52,5)</f>
        <v>2.52</v>
      </c>
      <c r="D42" s="26">
        <f>F42</f>
        <v>133.25869</v>
      </c>
      <c r="E42" s="26">
        <f>F42</f>
        <v>133.25869</v>
      </c>
      <c r="F42" s="26">
        <f>ROUND(133.25869,5)</f>
        <v>133.25869</v>
      </c>
      <c r="G42" s="24"/>
      <c r="H42" s="36"/>
    </row>
    <row r="43" spans="1:8" ht="12.75" customHeight="1">
      <c r="A43" s="22">
        <v>43314</v>
      </c>
      <c r="B43" s="22"/>
      <c r="C43" s="26">
        <f>ROUND(2.52,5)</f>
        <v>2.52</v>
      </c>
      <c r="D43" s="26">
        <f>F43</f>
        <v>135.77955</v>
      </c>
      <c r="E43" s="26">
        <f>F43</f>
        <v>135.77955</v>
      </c>
      <c r="F43" s="26">
        <f>ROUND(135.77955,5)</f>
        <v>135.77955</v>
      </c>
      <c r="G43" s="24"/>
      <c r="H43" s="36"/>
    </row>
    <row r="44" spans="1:8" ht="12.75" customHeight="1">
      <c r="A44" s="22">
        <v>43405</v>
      </c>
      <c r="B44" s="22"/>
      <c r="C44" s="26">
        <f>ROUND(2.52,5)</f>
        <v>2.52</v>
      </c>
      <c r="D44" s="26">
        <f>F44</f>
        <v>138.24492</v>
      </c>
      <c r="E44" s="26">
        <f>F44</f>
        <v>138.24492</v>
      </c>
      <c r="F44" s="26">
        <f>ROUND(138.24492,5)</f>
        <v>138.24492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43041</v>
      </c>
      <c r="B46" s="22"/>
      <c r="C46" s="26">
        <f>ROUND(99.71002,5)</f>
        <v>99.71002</v>
      </c>
      <c r="D46" s="26">
        <f>F46</f>
        <v>100.20777</v>
      </c>
      <c r="E46" s="26">
        <f>F46</f>
        <v>100.20777</v>
      </c>
      <c r="F46" s="26">
        <f>ROUND(100.20777,5)</f>
        <v>100.20777</v>
      </c>
      <c r="G46" s="24"/>
      <c r="H46" s="36"/>
    </row>
    <row r="47" spans="1:8" ht="12.75" customHeight="1">
      <c r="A47" s="22">
        <v>43132</v>
      </c>
      <c r="B47" s="22"/>
      <c r="C47" s="26">
        <f>ROUND(99.71002,5)</f>
        <v>99.71002</v>
      </c>
      <c r="D47" s="26">
        <f>F47</f>
        <v>102.08389</v>
      </c>
      <c r="E47" s="26">
        <f>F47</f>
        <v>102.08389</v>
      </c>
      <c r="F47" s="26">
        <f>ROUND(102.08389,5)</f>
        <v>102.08389</v>
      </c>
      <c r="G47" s="24"/>
      <c r="H47" s="36"/>
    </row>
    <row r="48" spans="1:8" ht="12.75" customHeight="1">
      <c r="A48" s="22">
        <v>43223</v>
      </c>
      <c r="B48" s="22"/>
      <c r="C48" s="26">
        <f>ROUND(99.71002,5)</f>
        <v>99.71002</v>
      </c>
      <c r="D48" s="26">
        <f>F48</f>
        <v>103.01245</v>
      </c>
      <c r="E48" s="26">
        <f>F48</f>
        <v>103.01245</v>
      </c>
      <c r="F48" s="26">
        <f>ROUND(103.01245,5)</f>
        <v>103.01245</v>
      </c>
      <c r="G48" s="24"/>
      <c r="H48" s="36"/>
    </row>
    <row r="49" spans="1:8" ht="12.75" customHeight="1">
      <c r="A49" s="22">
        <v>43314</v>
      </c>
      <c r="B49" s="22"/>
      <c r="C49" s="26">
        <f>ROUND(99.71002,5)</f>
        <v>99.71002</v>
      </c>
      <c r="D49" s="26">
        <f>F49</f>
        <v>104.96098</v>
      </c>
      <c r="E49" s="26">
        <f>F49</f>
        <v>104.96098</v>
      </c>
      <c r="F49" s="26">
        <f>ROUND(104.96098,5)</f>
        <v>104.96098</v>
      </c>
      <c r="G49" s="24"/>
      <c r="H49" s="36"/>
    </row>
    <row r="50" spans="1:8" ht="12.75" customHeight="1">
      <c r="A50" s="22">
        <v>43405</v>
      </c>
      <c r="B50" s="22"/>
      <c r="C50" s="26">
        <f>ROUND(99.71002,5)</f>
        <v>99.71002</v>
      </c>
      <c r="D50" s="26">
        <f>F50</f>
        <v>106.86645</v>
      </c>
      <c r="E50" s="26">
        <f>F50</f>
        <v>106.86645</v>
      </c>
      <c r="F50" s="26">
        <f>ROUND(106.86645,5)</f>
        <v>106.86645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43041</v>
      </c>
      <c r="B52" s="22"/>
      <c r="C52" s="26">
        <f>ROUND(9.07,5)</f>
        <v>9.07</v>
      </c>
      <c r="D52" s="26">
        <f>F52</f>
        <v>9.11246</v>
      </c>
      <c r="E52" s="26">
        <f>F52</f>
        <v>9.11246</v>
      </c>
      <c r="F52" s="26">
        <f>ROUND(9.11246,5)</f>
        <v>9.11246</v>
      </c>
      <c r="G52" s="24"/>
      <c r="H52" s="36"/>
    </row>
    <row r="53" spans="1:8" ht="12.75" customHeight="1">
      <c r="A53" s="22">
        <v>43132</v>
      </c>
      <c r="B53" s="22"/>
      <c r="C53" s="26">
        <f>ROUND(9.07,5)</f>
        <v>9.07</v>
      </c>
      <c r="D53" s="26">
        <f>F53</f>
        <v>9.16682</v>
      </c>
      <c r="E53" s="26">
        <f>F53</f>
        <v>9.16682</v>
      </c>
      <c r="F53" s="26">
        <f>ROUND(9.16682,5)</f>
        <v>9.16682</v>
      </c>
      <c r="G53" s="24"/>
      <c r="H53" s="36"/>
    </row>
    <row r="54" spans="1:8" ht="12.75" customHeight="1">
      <c r="A54" s="22">
        <v>43223</v>
      </c>
      <c r="B54" s="22"/>
      <c r="C54" s="26">
        <f>ROUND(9.07,5)</f>
        <v>9.07</v>
      </c>
      <c r="D54" s="26">
        <f>F54</f>
        <v>9.22271</v>
      </c>
      <c r="E54" s="26">
        <f>F54</f>
        <v>9.22271</v>
      </c>
      <c r="F54" s="26">
        <f>ROUND(9.22271,5)</f>
        <v>9.22271</v>
      </c>
      <c r="G54" s="24"/>
      <c r="H54" s="36"/>
    </row>
    <row r="55" spans="1:8" ht="12.75" customHeight="1">
      <c r="A55" s="22">
        <v>43314</v>
      </c>
      <c r="B55" s="22"/>
      <c r="C55" s="26">
        <f>ROUND(9.07,5)</f>
        <v>9.07</v>
      </c>
      <c r="D55" s="26">
        <f>F55</f>
        <v>9.2802</v>
      </c>
      <c r="E55" s="26">
        <f>F55</f>
        <v>9.2802</v>
      </c>
      <c r="F55" s="26">
        <f>ROUND(9.2802,5)</f>
        <v>9.2802</v>
      </c>
      <c r="G55" s="24"/>
      <c r="H55" s="36"/>
    </row>
    <row r="56" spans="1:8" ht="12.75" customHeight="1">
      <c r="A56" s="22">
        <v>43405</v>
      </c>
      <c r="B56" s="22"/>
      <c r="C56" s="26">
        <f>ROUND(9.07,5)</f>
        <v>9.07</v>
      </c>
      <c r="D56" s="26">
        <f>F56</f>
        <v>9.34172</v>
      </c>
      <c r="E56" s="26">
        <f>F56</f>
        <v>9.34172</v>
      </c>
      <c r="F56" s="26">
        <f>ROUND(9.34172,5)</f>
        <v>9.34172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6">
        <f>ROUND(9.31,5)</f>
        <v>9.31</v>
      </c>
      <c r="D58" s="26">
        <f>F58</f>
        <v>9.35776</v>
      </c>
      <c r="E58" s="26">
        <f>F58</f>
        <v>9.35776</v>
      </c>
      <c r="F58" s="26">
        <f>ROUND(9.35776,5)</f>
        <v>9.35776</v>
      </c>
      <c r="G58" s="24"/>
      <c r="H58" s="36"/>
    </row>
    <row r="59" spans="1:8" ht="12.75" customHeight="1">
      <c r="A59" s="22">
        <v>43132</v>
      </c>
      <c r="B59" s="22"/>
      <c r="C59" s="26">
        <f>ROUND(9.31,5)</f>
        <v>9.31</v>
      </c>
      <c r="D59" s="26">
        <f>F59</f>
        <v>9.41823</v>
      </c>
      <c r="E59" s="26">
        <f>F59</f>
        <v>9.41823</v>
      </c>
      <c r="F59" s="26">
        <f>ROUND(9.41823,5)</f>
        <v>9.41823</v>
      </c>
      <c r="G59" s="24"/>
      <c r="H59" s="36"/>
    </row>
    <row r="60" spans="1:8" ht="12.75" customHeight="1">
      <c r="A60" s="22">
        <v>43223</v>
      </c>
      <c r="B60" s="22"/>
      <c r="C60" s="26">
        <f>ROUND(9.31,5)</f>
        <v>9.31</v>
      </c>
      <c r="D60" s="26">
        <f>F60</f>
        <v>9.4763</v>
      </c>
      <c r="E60" s="26">
        <f>F60</f>
        <v>9.4763</v>
      </c>
      <c r="F60" s="26">
        <f>ROUND(9.4763,5)</f>
        <v>9.4763</v>
      </c>
      <c r="G60" s="24"/>
      <c r="H60" s="36"/>
    </row>
    <row r="61" spans="1:8" ht="12.75" customHeight="1">
      <c r="A61" s="22">
        <v>43314</v>
      </c>
      <c r="B61" s="22"/>
      <c r="C61" s="26">
        <f>ROUND(9.31,5)</f>
        <v>9.31</v>
      </c>
      <c r="D61" s="26">
        <f>F61</f>
        <v>9.53398</v>
      </c>
      <c r="E61" s="26">
        <f>F61</f>
        <v>9.53398</v>
      </c>
      <c r="F61" s="26">
        <f>ROUND(9.53398,5)</f>
        <v>9.53398</v>
      </c>
      <c r="G61" s="24"/>
      <c r="H61" s="36"/>
    </row>
    <row r="62" spans="1:8" ht="12.75" customHeight="1">
      <c r="A62" s="22">
        <v>43405</v>
      </c>
      <c r="B62" s="22"/>
      <c r="C62" s="26">
        <f>ROUND(9.31,5)</f>
        <v>9.31</v>
      </c>
      <c r="D62" s="26">
        <f>F62</f>
        <v>9.60175</v>
      </c>
      <c r="E62" s="26">
        <f>F62</f>
        <v>9.60175</v>
      </c>
      <c r="F62" s="26">
        <f>ROUND(9.60175,5)</f>
        <v>9.60175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43041</v>
      </c>
      <c r="B64" s="22"/>
      <c r="C64" s="26">
        <f>ROUND(102.83925,5)</f>
        <v>102.83925</v>
      </c>
      <c r="D64" s="26">
        <f>F64</f>
        <v>104.3855</v>
      </c>
      <c r="E64" s="26">
        <f>F64</f>
        <v>104.3855</v>
      </c>
      <c r="F64" s="26">
        <f>ROUND(104.3855,5)</f>
        <v>104.3855</v>
      </c>
      <c r="G64" s="24"/>
      <c r="H64" s="36"/>
    </row>
    <row r="65" spans="1:8" ht="12.75" customHeight="1">
      <c r="A65" s="22">
        <v>43132</v>
      </c>
      <c r="B65" s="22"/>
      <c r="C65" s="26">
        <f>ROUND(102.83925,5)</f>
        <v>102.83925</v>
      </c>
      <c r="D65" s="26">
        <f>F65</f>
        <v>106.33986</v>
      </c>
      <c r="E65" s="26">
        <f>F65</f>
        <v>106.33986</v>
      </c>
      <c r="F65" s="26">
        <f>ROUND(106.33986,5)</f>
        <v>106.33986</v>
      </c>
      <c r="G65" s="24"/>
      <c r="H65" s="36"/>
    </row>
    <row r="66" spans="1:8" ht="12.75" customHeight="1">
      <c r="A66" s="22">
        <v>43223</v>
      </c>
      <c r="B66" s="22"/>
      <c r="C66" s="26">
        <f>ROUND(102.83925,5)</f>
        <v>102.83925</v>
      </c>
      <c r="D66" s="26">
        <f>F66</f>
        <v>107.27956</v>
      </c>
      <c r="E66" s="26">
        <f>F66</f>
        <v>107.27956</v>
      </c>
      <c r="F66" s="26">
        <f>ROUND(107.27956,5)</f>
        <v>107.27956</v>
      </c>
      <c r="G66" s="24"/>
      <c r="H66" s="36"/>
    </row>
    <row r="67" spans="1:8" ht="12.75" customHeight="1">
      <c r="A67" s="22">
        <v>43314</v>
      </c>
      <c r="B67" s="22"/>
      <c r="C67" s="26">
        <f>ROUND(102.83925,5)</f>
        <v>102.83925</v>
      </c>
      <c r="D67" s="26">
        <f>F67</f>
        <v>109.30891</v>
      </c>
      <c r="E67" s="26">
        <f>F67</f>
        <v>109.30891</v>
      </c>
      <c r="F67" s="26">
        <f>ROUND(109.30891,5)</f>
        <v>109.30891</v>
      </c>
      <c r="G67" s="24"/>
      <c r="H67" s="36"/>
    </row>
    <row r="68" spans="1:8" ht="12.75" customHeight="1">
      <c r="A68" s="22">
        <v>43405</v>
      </c>
      <c r="B68" s="22"/>
      <c r="C68" s="26">
        <f>ROUND(102.83925,5)</f>
        <v>102.83925</v>
      </c>
      <c r="D68" s="26">
        <f>F68</f>
        <v>111.29355</v>
      </c>
      <c r="E68" s="26">
        <f>F68</f>
        <v>111.29355</v>
      </c>
      <c r="F68" s="26">
        <f>ROUND(111.29355,5)</f>
        <v>111.29355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43041</v>
      </c>
      <c r="B70" s="22"/>
      <c r="C70" s="26">
        <f>ROUND(9.66,5)</f>
        <v>9.66</v>
      </c>
      <c r="D70" s="26">
        <f>F70</f>
        <v>9.70903</v>
      </c>
      <c r="E70" s="26">
        <f>F70</f>
        <v>9.70903</v>
      </c>
      <c r="F70" s="26">
        <f>ROUND(9.70903,5)</f>
        <v>9.70903</v>
      </c>
      <c r="G70" s="24"/>
      <c r="H70" s="36"/>
    </row>
    <row r="71" spans="1:8" ht="12.75" customHeight="1">
      <c r="A71" s="22">
        <v>43132</v>
      </c>
      <c r="B71" s="22"/>
      <c r="C71" s="26">
        <f>ROUND(9.66,5)</f>
        <v>9.66</v>
      </c>
      <c r="D71" s="26">
        <f>F71</f>
        <v>9.77161</v>
      </c>
      <c r="E71" s="26">
        <f>F71</f>
        <v>9.77161</v>
      </c>
      <c r="F71" s="26">
        <f>ROUND(9.77161,5)</f>
        <v>9.77161</v>
      </c>
      <c r="G71" s="24"/>
      <c r="H71" s="36"/>
    </row>
    <row r="72" spans="1:8" ht="12.75" customHeight="1">
      <c r="A72" s="22">
        <v>43223</v>
      </c>
      <c r="B72" s="22"/>
      <c r="C72" s="26">
        <f>ROUND(9.66,5)</f>
        <v>9.66</v>
      </c>
      <c r="D72" s="26">
        <f>F72</f>
        <v>9.8354</v>
      </c>
      <c r="E72" s="26">
        <f>F72</f>
        <v>9.8354</v>
      </c>
      <c r="F72" s="26">
        <f>ROUND(9.8354,5)</f>
        <v>9.8354</v>
      </c>
      <c r="G72" s="24"/>
      <c r="H72" s="36"/>
    </row>
    <row r="73" spans="1:8" ht="12.75" customHeight="1">
      <c r="A73" s="22">
        <v>43314</v>
      </c>
      <c r="B73" s="22"/>
      <c r="C73" s="26">
        <f>ROUND(9.66,5)</f>
        <v>9.66</v>
      </c>
      <c r="D73" s="26">
        <f>F73</f>
        <v>9.90101</v>
      </c>
      <c r="E73" s="26">
        <f>F73</f>
        <v>9.90101</v>
      </c>
      <c r="F73" s="26">
        <f>ROUND(9.90101,5)</f>
        <v>9.90101</v>
      </c>
      <c r="G73" s="24"/>
      <c r="H73" s="36"/>
    </row>
    <row r="74" spans="1:8" ht="12.75" customHeight="1">
      <c r="A74" s="22">
        <v>43405</v>
      </c>
      <c r="B74" s="22"/>
      <c r="C74" s="26">
        <f>ROUND(9.66,5)</f>
        <v>9.66</v>
      </c>
      <c r="D74" s="26">
        <f>F74</f>
        <v>9.96937</v>
      </c>
      <c r="E74" s="26">
        <f>F74</f>
        <v>9.96937</v>
      </c>
      <c r="F74" s="26">
        <f>ROUND(9.96937,5)</f>
        <v>9.96937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43041</v>
      </c>
      <c r="B76" s="22"/>
      <c r="C76" s="26">
        <f>ROUND(2.43,5)</f>
        <v>2.43</v>
      </c>
      <c r="D76" s="26">
        <f>F76</f>
        <v>130.53014</v>
      </c>
      <c r="E76" s="26">
        <f>F76</f>
        <v>130.53014</v>
      </c>
      <c r="F76" s="26">
        <f>ROUND(130.53014,5)</f>
        <v>130.53014</v>
      </c>
      <c r="G76" s="24"/>
      <c r="H76" s="36"/>
    </row>
    <row r="77" spans="1:8" ht="12.75" customHeight="1">
      <c r="A77" s="22">
        <v>43132</v>
      </c>
      <c r="B77" s="22"/>
      <c r="C77" s="26">
        <f>ROUND(2.43,5)</f>
        <v>2.43</v>
      </c>
      <c r="D77" s="26">
        <f>F77</f>
        <v>131.45292</v>
      </c>
      <c r="E77" s="26">
        <f>F77</f>
        <v>131.45292</v>
      </c>
      <c r="F77" s="26">
        <f>ROUND(131.45292,5)</f>
        <v>131.45292</v>
      </c>
      <c r="G77" s="24"/>
      <c r="H77" s="36"/>
    </row>
    <row r="78" spans="1:8" ht="12.75" customHeight="1">
      <c r="A78" s="22">
        <v>43223</v>
      </c>
      <c r="B78" s="22"/>
      <c r="C78" s="26">
        <f>ROUND(2.43,5)</f>
        <v>2.43</v>
      </c>
      <c r="D78" s="26">
        <f>F78</f>
        <v>133.97248</v>
      </c>
      <c r="E78" s="26">
        <f>F78</f>
        <v>133.97248</v>
      </c>
      <c r="F78" s="26">
        <f>ROUND(133.97248,5)</f>
        <v>133.97248</v>
      </c>
      <c r="G78" s="24"/>
      <c r="H78" s="36"/>
    </row>
    <row r="79" spans="1:8" ht="12.75" customHeight="1">
      <c r="A79" s="22">
        <v>43314</v>
      </c>
      <c r="B79" s="22"/>
      <c r="C79" s="26">
        <f>ROUND(2.43,5)</f>
        <v>2.43</v>
      </c>
      <c r="D79" s="26">
        <f>F79</f>
        <v>136.50679</v>
      </c>
      <c r="E79" s="26">
        <f>F79</f>
        <v>136.50679</v>
      </c>
      <c r="F79" s="26">
        <f>ROUND(136.50679,5)</f>
        <v>136.50679</v>
      </c>
      <c r="G79" s="24"/>
      <c r="H79" s="36"/>
    </row>
    <row r="80" spans="1:8" ht="12.75" customHeight="1">
      <c r="A80" s="22">
        <v>43405</v>
      </c>
      <c r="B80" s="22"/>
      <c r="C80" s="26">
        <f>ROUND(2.43,5)</f>
        <v>2.43</v>
      </c>
      <c r="D80" s="26">
        <f>F80</f>
        <v>138.98528</v>
      </c>
      <c r="E80" s="26">
        <f>F80</f>
        <v>138.98528</v>
      </c>
      <c r="F80" s="26">
        <f>ROUND(138.98528,5)</f>
        <v>138.98528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6">
        <f>ROUND(9.76,5)</f>
        <v>9.76</v>
      </c>
      <c r="D82" s="26">
        <f>F82</f>
        <v>9.80982</v>
      </c>
      <c r="E82" s="26">
        <f>F82</f>
        <v>9.80982</v>
      </c>
      <c r="F82" s="26">
        <f>ROUND(9.80982,5)</f>
        <v>9.80982</v>
      </c>
      <c r="G82" s="24"/>
      <c r="H82" s="36"/>
    </row>
    <row r="83" spans="1:8" ht="12.75" customHeight="1">
      <c r="A83" s="22">
        <v>43132</v>
      </c>
      <c r="B83" s="22"/>
      <c r="C83" s="26">
        <f>ROUND(9.76,5)</f>
        <v>9.76</v>
      </c>
      <c r="D83" s="26">
        <f>F83</f>
        <v>9.87338</v>
      </c>
      <c r="E83" s="26">
        <f>F83</f>
        <v>9.87338</v>
      </c>
      <c r="F83" s="26">
        <f>ROUND(9.87338,5)</f>
        <v>9.87338</v>
      </c>
      <c r="G83" s="24"/>
      <c r="H83" s="36"/>
    </row>
    <row r="84" spans="1:8" ht="12.75" customHeight="1">
      <c r="A84" s="22">
        <v>43223</v>
      </c>
      <c r="B84" s="22"/>
      <c r="C84" s="26">
        <f>ROUND(9.76,5)</f>
        <v>9.76</v>
      </c>
      <c r="D84" s="26">
        <f>F84</f>
        <v>9.93808</v>
      </c>
      <c r="E84" s="26">
        <f>F84</f>
        <v>9.93808</v>
      </c>
      <c r="F84" s="26">
        <f>ROUND(9.93808,5)</f>
        <v>9.93808</v>
      </c>
      <c r="G84" s="24"/>
      <c r="H84" s="36"/>
    </row>
    <row r="85" spans="1:8" ht="12.75" customHeight="1">
      <c r="A85" s="22">
        <v>43314</v>
      </c>
      <c r="B85" s="22"/>
      <c r="C85" s="26">
        <f>ROUND(9.76,5)</f>
        <v>9.76</v>
      </c>
      <c r="D85" s="26">
        <f>F85</f>
        <v>10.00462</v>
      </c>
      <c r="E85" s="26">
        <f>F85</f>
        <v>10.00462</v>
      </c>
      <c r="F85" s="26">
        <f>ROUND(10.00462,5)</f>
        <v>10.00462</v>
      </c>
      <c r="G85" s="24"/>
      <c r="H85" s="36"/>
    </row>
    <row r="86" spans="1:8" ht="12.75" customHeight="1">
      <c r="A86" s="22">
        <v>43405</v>
      </c>
      <c r="B86" s="22"/>
      <c r="C86" s="26">
        <f>ROUND(9.76,5)</f>
        <v>9.76</v>
      </c>
      <c r="D86" s="26">
        <f>F86</f>
        <v>10.0737</v>
      </c>
      <c r="E86" s="26">
        <f>F86</f>
        <v>10.0737</v>
      </c>
      <c r="F86" s="26">
        <f>ROUND(10.0737,5)</f>
        <v>10.0737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43041</v>
      </c>
      <c r="B88" s="22"/>
      <c r="C88" s="26">
        <f>ROUND(9.8,5)</f>
        <v>9.8</v>
      </c>
      <c r="D88" s="26">
        <f>F88</f>
        <v>9.84863</v>
      </c>
      <c r="E88" s="26">
        <f>F88</f>
        <v>9.84863</v>
      </c>
      <c r="F88" s="26">
        <f>ROUND(9.84863,5)</f>
        <v>9.84863</v>
      </c>
      <c r="G88" s="24"/>
      <c r="H88" s="36"/>
    </row>
    <row r="89" spans="1:8" ht="12.75" customHeight="1">
      <c r="A89" s="22">
        <v>43132</v>
      </c>
      <c r="B89" s="22"/>
      <c r="C89" s="26">
        <f>ROUND(9.8,5)</f>
        <v>9.8</v>
      </c>
      <c r="D89" s="26">
        <f>F89</f>
        <v>9.91059</v>
      </c>
      <c r="E89" s="26">
        <f>F89</f>
        <v>9.91059</v>
      </c>
      <c r="F89" s="26">
        <f>ROUND(9.91059,5)</f>
        <v>9.91059</v>
      </c>
      <c r="G89" s="24"/>
      <c r="H89" s="36"/>
    </row>
    <row r="90" spans="1:8" ht="12.75" customHeight="1">
      <c r="A90" s="22">
        <v>43223</v>
      </c>
      <c r="B90" s="22"/>
      <c r="C90" s="26">
        <f>ROUND(9.8,5)</f>
        <v>9.8</v>
      </c>
      <c r="D90" s="26">
        <f>F90</f>
        <v>9.97355</v>
      </c>
      <c r="E90" s="26">
        <f>F90</f>
        <v>9.97355</v>
      </c>
      <c r="F90" s="26">
        <f>ROUND(9.97355,5)</f>
        <v>9.97355</v>
      </c>
      <c r="G90" s="24"/>
      <c r="H90" s="36"/>
    </row>
    <row r="91" spans="1:8" ht="12.75" customHeight="1">
      <c r="A91" s="22">
        <v>43314</v>
      </c>
      <c r="B91" s="22"/>
      <c r="C91" s="26">
        <f>ROUND(9.8,5)</f>
        <v>9.8</v>
      </c>
      <c r="D91" s="26">
        <f>F91</f>
        <v>10.03821</v>
      </c>
      <c r="E91" s="26">
        <f>F91</f>
        <v>10.03821</v>
      </c>
      <c r="F91" s="26">
        <f>ROUND(10.03821,5)</f>
        <v>10.03821</v>
      </c>
      <c r="G91" s="24"/>
      <c r="H91" s="36"/>
    </row>
    <row r="92" spans="1:8" ht="12.75" customHeight="1">
      <c r="A92" s="22">
        <v>43405</v>
      </c>
      <c r="B92" s="22"/>
      <c r="C92" s="26">
        <f>ROUND(9.8,5)</f>
        <v>9.8</v>
      </c>
      <c r="D92" s="26">
        <f>F92</f>
        <v>10.10518</v>
      </c>
      <c r="E92" s="26">
        <f>F92</f>
        <v>10.10518</v>
      </c>
      <c r="F92" s="26">
        <f>ROUND(10.10518,5)</f>
        <v>10.10518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43041</v>
      </c>
      <c r="B94" s="22"/>
      <c r="C94" s="26">
        <f>ROUND(123.6038,5)</f>
        <v>123.6038</v>
      </c>
      <c r="D94" s="26">
        <f>F94</f>
        <v>123.8886</v>
      </c>
      <c r="E94" s="26">
        <f>F94</f>
        <v>123.8886</v>
      </c>
      <c r="F94" s="26">
        <f>ROUND(123.8886,5)</f>
        <v>123.8886</v>
      </c>
      <c r="G94" s="24"/>
      <c r="H94" s="36"/>
    </row>
    <row r="95" spans="1:8" ht="12.75" customHeight="1">
      <c r="A95" s="22">
        <v>43132</v>
      </c>
      <c r="B95" s="22"/>
      <c r="C95" s="26">
        <f>ROUND(123.6038,5)</f>
        <v>123.6038</v>
      </c>
      <c r="D95" s="26">
        <f>F95</f>
        <v>126.20811</v>
      </c>
      <c r="E95" s="26">
        <f>F95</f>
        <v>126.20811</v>
      </c>
      <c r="F95" s="26">
        <f>ROUND(126.20811,5)</f>
        <v>126.20811</v>
      </c>
      <c r="G95" s="24"/>
      <c r="H95" s="36"/>
    </row>
    <row r="96" spans="1:8" ht="12.75" customHeight="1">
      <c r="A96" s="22">
        <v>43223</v>
      </c>
      <c r="B96" s="22"/>
      <c r="C96" s="26">
        <f>ROUND(123.6038,5)</f>
        <v>123.6038</v>
      </c>
      <c r="D96" s="26">
        <f>F96</f>
        <v>127.01175</v>
      </c>
      <c r="E96" s="26">
        <f>F96</f>
        <v>127.01175</v>
      </c>
      <c r="F96" s="26">
        <f>ROUND(127.01175,5)</f>
        <v>127.01175</v>
      </c>
      <c r="G96" s="24"/>
      <c r="H96" s="36"/>
    </row>
    <row r="97" spans="1:8" ht="12.75" customHeight="1">
      <c r="A97" s="22">
        <v>43314</v>
      </c>
      <c r="B97" s="22"/>
      <c r="C97" s="26">
        <f>ROUND(123.6038,5)</f>
        <v>123.6038</v>
      </c>
      <c r="D97" s="26">
        <f>F97</f>
        <v>129.41409</v>
      </c>
      <c r="E97" s="26">
        <f>F97</f>
        <v>129.41409</v>
      </c>
      <c r="F97" s="26">
        <f>ROUND(129.41409,5)</f>
        <v>129.41409</v>
      </c>
      <c r="G97" s="24"/>
      <c r="H97" s="36"/>
    </row>
    <row r="98" spans="1:8" ht="12.75" customHeight="1">
      <c r="A98" s="22">
        <v>43405</v>
      </c>
      <c r="B98" s="22"/>
      <c r="C98" s="26">
        <f>ROUND(123.6038,5)</f>
        <v>123.6038</v>
      </c>
      <c r="D98" s="26">
        <f>F98</f>
        <v>131.76317</v>
      </c>
      <c r="E98" s="26">
        <f>F98</f>
        <v>131.76317</v>
      </c>
      <c r="F98" s="26">
        <f>ROUND(131.76317,5)</f>
        <v>131.76317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43041</v>
      </c>
      <c r="B100" s="22"/>
      <c r="C100" s="26">
        <f>ROUND(2.54,5)</f>
        <v>2.54</v>
      </c>
      <c r="D100" s="26">
        <f>F100</f>
        <v>133.38129</v>
      </c>
      <c r="E100" s="26">
        <f>F100</f>
        <v>133.38129</v>
      </c>
      <c r="F100" s="26">
        <f>ROUND(133.38129,5)</f>
        <v>133.38129</v>
      </c>
      <c r="G100" s="24"/>
      <c r="H100" s="36"/>
    </row>
    <row r="101" spans="1:8" ht="12.75" customHeight="1">
      <c r="A101" s="22">
        <v>43132</v>
      </c>
      <c r="B101" s="22"/>
      <c r="C101" s="26">
        <f>ROUND(2.54,5)</f>
        <v>2.54</v>
      </c>
      <c r="D101" s="26">
        <f>F101</f>
        <v>134.18722</v>
      </c>
      <c r="E101" s="26">
        <f>F101</f>
        <v>134.18722</v>
      </c>
      <c r="F101" s="26">
        <f>ROUND(134.18722,5)</f>
        <v>134.18722</v>
      </c>
      <c r="G101" s="24"/>
      <c r="H101" s="36"/>
    </row>
    <row r="102" spans="1:8" ht="12.75" customHeight="1">
      <c r="A102" s="22">
        <v>43223</v>
      </c>
      <c r="B102" s="22"/>
      <c r="C102" s="26">
        <f>ROUND(2.54,5)</f>
        <v>2.54</v>
      </c>
      <c r="D102" s="26">
        <f>F102</f>
        <v>136.75902</v>
      </c>
      <c r="E102" s="26">
        <f>F102</f>
        <v>136.75902</v>
      </c>
      <c r="F102" s="26">
        <f>ROUND(136.75902,5)</f>
        <v>136.75902</v>
      </c>
      <c r="G102" s="24"/>
      <c r="H102" s="36"/>
    </row>
    <row r="103" spans="1:8" ht="12.75" customHeight="1">
      <c r="A103" s="22">
        <v>43314</v>
      </c>
      <c r="B103" s="22"/>
      <c r="C103" s="26">
        <f>ROUND(2.54,5)</f>
        <v>2.54</v>
      </c>
      <c r="D103" s="26">
        <f>F103</f>
        <v>139.3461</v>
      </c>
      <c r="E103" s="26">
        <f>F103</f>
        <v>139.3461</v>
      </c>
      <c r="F103" s="26">
        <f>ROUND(139.3461,5)</f>
        <v>139.3461</v>
      </c>
      <c r="G103" s="24"/>
      <c r="H103" s="36"/>
    </row>
    <row r="104" spans="1:8" ht="12.75" customHeight="1">
      <c r="A104" s="22">
        <v>43405</v>
      </c>
      <c r="B104" s="22"/>
      <c r="C104" s="26">
        <f>ROUND(2.54,5)</f>
        <v>2.54</v>
      </c>
      <c r="D104" s="26">
        <f>F104</f>
        <v>141.87625</v>
      </c>
      <c r="E104" s="26">
        <f>F104</f>
        <v>141.87625</v>
      </c>
      <c r="F104" s="26">
        <f>ROUND(141.87625,5)</f>
        <v>141.87625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43041</v>
      </c>
      <c r="B106" s="22"/>
      <c r="C106" s="26">
        <f>ROUND(3.19,5)</f>
        <v>3.19</v>
      </c>
      <c r="D106" s="26">
        <f>F106</f>
        <v>127.93609</v>
      </c>
      <c r="E106" s="26">
        <f>F106</f>
        <v>127.93609</v>
      </c>
      <c r="F106" s="26">
        <f>ROUND(127.93609,5)</f>
        <v>127.93609</v>
      </c>
      <c r="G106" s="24"/>
      <c r="H106" s="36"/>
    </row>
    <row r="107" spans="1:8" ht="12.75" customHeight="1">
      <c r="A107" s="22">
        <v>43132</v>
      </c>
      <c r="B107" s="22"/>
      <c r="C107" s="26">
        <f>ROUND(3.19,5)</f>
        <v>3.19</v>
      </c>
      <c r="D107" s="26">
        <f>F107</f>
        <v>130.33124</v>
      </c>
      <c r="E107" s="26">
        <f>F107</f>
        <v>130.33124</v>
      </c>
      <c r="F107" s="26">
        <f>ROUND(130.33124,5)</f>
        <v>130.33124</v>
      </c>
      <c r="G107" s="24"/>
      <c r="H107" s="36"/>
    </row>
    <row r="108" spans="1:8" ht="12.75" customHeight="1">
      <c r="A108" s="22">
        <v>43223</v>
      </c>
      <c r="B108" s="22"/>
      <c r="C108" s="26">
        <f>ROUND(3.19,5)</f>
        <v>3.19</v>
      </c>
      <c r="D108" s="26">
        <f>F108</f>
        <v>132.82922</v>
      </c>
      <c r="E108" s="26">
        <f>F108</f>
        <v>132.82922</v>
      </c>
      <c r="F108" s="26">
        <f>ROUND(132.82922,5)</f>
        <v>132.82922</v>
      </c>
      <c r="G108" s="24"/>
      <c r="H108" s="36"/>
    </row>
    <row r="109" spans="1:8" ht="12.75" customHeight="1">
      <c r="A109" s="22">
        <v>43314</v>
      </c>
      <c r="B109" s="22"/>
      <c r="C109" s="26">
        <f>ROUND(3.19,5)</f>
        <v>3.19</v>
      </c>
      <c r="D109" s="26">
        <f>F109</f>
        <v>135.34211</v>
      </c>
      <c r="E109" s="26">
        <f>F109</f>
        <v>135.34211</v>
      </c>
      <c r="F109" s="26">
        <f>ROUND(135.34211,5)</f>
        <v>135.34211</v>
      </c>
      <c r="G109" s="24"/>
      <c r="H109" s="36"/>
    </row>
    <row r="110" spans="1:8" ht="12.75" customHeight="1">
      <c r="A110" s="22">
        <v>43405</v>
      </c>
      <c r="B110" s="22"/>
      <c r="C110" s="26">
        <f>ROUND(3.19,5)</f>
        <v>3.19</v>
      </c>
      <c r="D110" s="26">
        <f>F110</f>
        <v>137.79987</v>
      </c>
      <c r="E110" s="26">
        <f>F110</f>
        <v>137.79987</v>
      </c>
      <c r="F110" s="26">
        <f>ROUND(137.79987,5)</f>
        <v>137.79987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43041</v>
      </c>
      <c r="B112" s="22"/>
      <c r="C112" s="26">
        <f>ROUND(10.725,5)</f>
        <v>10.725</v>
      </c>
      <c r="D112" s="26">
        <f>F112</f>
        <v>10.80784</v>
      </c>
      <c r="E112" s="26">
        <f>F112</f>
        <v>10.80784</v>
      </c>
      <c r="F112" s="26">
        <f>ROUND(10.80784,5)</f>
        <v>10.80784</v>
      </c>
      <c r="G112" s="24"/>
      <c r="H112" s="36"/>
    </row>
    <row r="113" spans="1:8" ht="12.75" customHeight="1">
      <c r="A113" s="22">
        <v>43132</v>
      </c>
      <c r="B113" s="22"/>
      <c r="C113" s="26">
        <f>ROUND(10.725,5)</f>
        <v>10.725</v>
      </c>
      <c r="D113" s="26">
        <f>F113</f>
        <v>10.91482</v>
      </c>
      <c r="E113" s="26">
        <f>F113</f>
        <v>10.91482</v>
      </c>
      <c r="F113" s="26">
        <f>ROUND(10.91482,5)</f>
        <v>10.91482</v>
      </c>
      <c r="G113" s="24"/>
      <c r="H113" s="36"/>
    </row>
    <row r="114" spans="1:8" ht="12.75" customHeight="1">
      <c r="A114" s="22">
        <v>43223</v>
      </c>
      <c r="B114" s="22"/>
      <c r="C114" s="26">
        <f>ROUND(10.725,5)</f>
        <v>10.725</v>
      </c>
      <c r="D114" s="26">
        <f>F114</f>
        <v>11.01799</v>
      </c>
      <c r="E114" s="26">
        <f>F114</f>
        <v>11.01799</v>
      </c>
      <c r="F114" s="26">
        <f>ROUND(11.01799,5)</f>
        <v>11.01799</v>
      </c>
      <c r="G114" s="24"/>
      <c r="H114" s="36"/>
    </row>
    <row r="115" spans="1:8" ht="12.75" customHeight="1">
      <c r="A115" s="22">
        <v>43314</v>
      </c>
      <c r="B115" s="22"/>
      <c r="C115" s="26">
        <f>ROUND(10.725,5)</f>
        <v>10.725</v>
      </c>
      <c r="D115" s="26">
        <f>F115</f>
        <v>11.1218</v>
      </c>
      <c r="E115" s="26">
        <f>F115</f>
        <v>11.1218</v>
      </c>
      <c r="F115" s="26">
        <f>ROUND(11.1218,5)</f>
        <v>11.1218</v>
      </c>
      <c r="G115" s="24"/>
      <c r="H115" s="36"/>
    </row>
    <row r="116" spans="1:8" ht="12.75" customHeight="1">
      <c r="A116" s="22">
        <v>43405</v>
      </c>
      <c r="B116" s="22"/>
      <c r="C116" s="26">
        <f>ROUND(10.725,5)</f>
        <v>10.725</v>
      </c>
      <c r="D116" s="26">
        <f>F116</f>
        <v>11.23961</v>
      </c>
      <c r="E116" s="26">
        <f>F116</f>
        <v>11.23961</v>
      </c>
      <c r="F116" s="26">
        <f>ROUND(11.23961,5)</f>
        <v>11.23961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43041</v>
      </c>
      <c r="B118" s="22"/>
      <c r="C118" s="26">
        <f>ROUND(10.96,5)</f>
        <v>10.96</v>
      </c>
      <c r="D118" s="26">
        <f>F118</f>
        <v>11.04235</v>
      </c>
      <c r="E118" s="26">
        <f>F118</f>
        <v>11.04235</v>
      </c>
      <c r="F118" s="26">
        <f>ROUND(11.04235,5)</f>
        <v>11.04235</v>
      </c>
      <c r="G118" s="24"/>
      <c r="H118" s="36"/>
    </row>
    <row r="119" spans="1:8" ht="12.75" customHeight="1">
      <c r="A119" s="22">
        <v>43132</v>
      </c>
      <c r="B119" s="22"/>
      <c r="C119" s="26">
        <f>ROUND(10.96,5)</f>
        <v>10.96</v>
      </c>
      <c r="D119" s="26">
        <f>F119</f>
        <v>11.14536</v>
      </c>
      <c r="E119" s="26">
        <f>F119</f>
        <v>11.14536</v>
      </c>
      <c r="F119" s="26">
        <f>ROUND(11.14536,5)</f>
        <v>11.14536</v>
      </c>
      <c r="G119" s="24"/>
      <c r="H119" s="36"/>
    </row>
    <row r="120" spans="1:8" ht="12.75" customHeight="1">
      <c r="A120" s="22">
        <v>43223</v>
      </c>
      <c r="B120" s="22"/>
      <c r="C120" s="26">
        <f>ROUND(10.96,5)</f>
        <v>10.96</v>
      </c>
      <c r="D120" s="26">
        <f>F120</f>
        <v>11.24976</v>
      </c>
      <c r="E120" s="26">
        <f>F120</f>
        <v>11.24976</v>
      </c>
      <c r="F120" s="26">
        <f>ROUND(11.24976,5)</f>
        <v>11.24976</v>
      </c>
      <c r="G120" s="24"/>
      <c r="H120" s="36"/>
    </row>
    <row r="121" spans="1:8" ht="12.75" customHeight="1">
      <c r="A121" s="22">
        <v>43314</v>
      </c>
      <c r="B121" s="22"/>
      <c r="C121" s="26">
        <f>ROUND(10.96,5)</f>
        <v>10.96</v>
      </c>
      <c r="D121" s="26">
        <f>F121</f>
        <v>11.35298</v>
      </c>
      <c r="E121" s="26">
        <f>F121</f>
        <v>11.35298</v>
      </c>
      <c r="F121" s="26">
        <f>ROUND(11.35298,5)</f>
        <v>11.35298</v>
      </c>
      <c r="G121" s="24"/>
      <c r="H121" s="36"/>
    </row>
    <row r="122" spans="1:8" ht="12.75" customHeight="1">
      <c r="A122" s="22">
        <v>43405</v>
      </c>
      <c r="B122" s="22"/>
      <c r="C122" s="26">
        <f>ROUND(10.96,5)</f>
        <v>10.96</v>
      </c>
      <c r="D122" s="26">
        <f>F122</f>
        <v>11.4686</v>
      </c>
      <c r="E122" s="26">
        <f>F122</f>
        <v>11.4686</v>
      </c>
      <c r="F122" s="26">
        <f>ROUND(11.4686,5)</f>
        <v>11.4686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6">
        <f>ROUND(7.81,5)</f>
        <v>7.81</v>
      </c>
      <c r="D124" s="26">
        <f>F124</f>
        <v>7.83156</v>
      </c>
      <c r="E124" s="26">
        <f>F124</f>
        <v>7.83156</v>
      </c>
      <c r="F124" s="26">
        <f>ROUND(7.83156,5)</f>
        <v>7.83156</v>
      </c>
      <c r="G124" s="24"/>
      <c r="H124" s="36"/>
    </row>
    <row r="125" spans="1:8" ht="12.75" customHeight="1">
      <c r="A125" s="22">
        <v>43132</v>
      </c>
      <c r="B125" s="22"/>
      <c r="C125" s="26">
        <f>ROUND(7.81,5)</f>
        <v>7.81</v>
      </c>
      <c r="D125" s="26">
        <f>F125</f>
        <v>7.85937</v>
      </c>
      <c r="E125" s="26">
        <f>F125</f>
        <v>7.85937</v>
      </c>
      <c r="F125" s="26">
        <f>ROUND(7.85937,5)</f>
        <v>7.85937</v>
      </c>
      <c r="G125" s="24"/>
      <c r="H125" s="36"/>
    </row>
    <row r="126" spans="1:8" ht="12.75" customHeight="1">
      <c r="A126" s="22">
        <v>43223</v>
      </c>
      <c r="B126" s="22"/>
      <c r="C126" s="26">
        <f>ROUND(7.81,5)</f>
        <v>7.81</v>
      </c>
      <c r="D126" s="26">
        <f>F126</f>
        <v>7.87478</v>
      </c>
      <c r="E126" s="26">
        <f>F126</f>
        <v>7.87478</v>
      </c>
      <c r="F126" s="26">
        <f>ROUND(7.87478,5)</f>
        <v>7.87478</v>
      </c>
      <c r="G126" s="24"/>
      <c r="H126" s="36"/>
    </row>
    <row r="127" spans="1:8" ht="12.75" customHeight="1">
      <c r="A127" s="22">
        <v>43314</v>
      </c>
      <c r="B127" s="22"/>
      <c r="C127" s="26">
        <f>ROUND(7.81,5)</f>
        <v>7.81</v>
      </c>
      <c r="D127" s="26">
        <f>F127</f>
        <v>7.88647</v>
      </c>
      <c r="E127" s="26">
        <f>F127</f>
        <v>7.88647</v>
      </c>
      <c r="F127" s="26">
        <f>ROUND(7.88647,5)</f>
        <v>7.88647</v>
      </c>
      <c r="G127" s="24"/>
      <c r="H127" s="36"/>
    </row>
    <row r="128" spans="1:8" ht="12.75" customHeight="1">
      <c r="A128" s="22">
        <v>43405</v>
      </c>
      <c r="B128" s="22"/>
      <c r="C128" s="26">
        <f>ROUND(7.81,5)</f>
        <v>7.81</v>
      </c>
      <c r="D128" s="26">
        <f>F128</f>
        <v>7.92005</v>
      </c>
      <c r="E128" s="26">
        <f>F128</f>
        <v>7.92005</v>
      </c>
      <c r="F128" s="26">
        <f>ROUND(7.92005,5)</f>
        <v>7.92005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6">
        <f>ROUND(9.55,5)</f>
        <v>9.55</v>
      </c>
      <c r="D130" s="26">
        <f>F130</f>
        <v>9.60164</v>
      </c>
      <c r="E130" s="26">
        <f>F130</f>
        <v>9.60164</v>
      </c>
      <c r="F130" s="26">
        <f>ROUND(9.60164,5)</f>
        <v>9.60164</v>
      </c>
      <c r="G130" s="24"/>
      <c r="H130" s="36"/>
    </row>
    <row r="131" spans="1:8" ht="12.75" customHeight="1">
      <c r="A131" s="22">
        <v>43132</v>
      </c>
      <c r="B131" s="22"/>
      <c r="C131" s="26">
        <f>ROUND(9.55,5)</f>
        <v>9.55</v>
      </c>
      <c r="D131" s="26">
        <f>F131</f>
        <v>9.668</v>
      </c>
      <c r="E131" s="26">
        <f>F131</f>
        <v>9.668</v>
      </c>
      <c r="F131" s="26">
        <f>ROUND(9.668,5)</f>
        <v>9.668</v>
      </c>
      <c r="G131" s="24"/>
      <c r="H131" s="36"/>
    </row>
    <row r="132" spans="1:8" ht="12.75" customHeight="1">
      <c r="A132" s="22">
        <v>43223</v>
      </c>
      <c r="B132" s="22"/>
      <c r="C132" s="26">
        <f>ROUND(9.55,5)</f>
        <v>9.55</v>
      </c>
      <c r="D132" s="26">
        <f>F132</f>
        <v>9.7283</v>
      </c>
      <c r="E132" s="26">
        <f>F132</f>
        <v>9.7283</v>
      </c>
      <c r="F132" s="26">
        <f>ROUND(9.7283,5)</f>
        <v>9.7283</v>
      </c>
      <c r="G132" s="24"/>
      <c r="H132" s="36"/>
    </row>
    <row r="133" spans="1:8" ht="12.75" customHeight="1">
      <c r="A133" s="22">
        <v>43314</v>
      </c>
      <c r="B133" s="22"/>
      <c r="C133" s="26">
        <f>ROUND(9.55,5)</f>
        <v>9.55</v>
      </c>
      <c r="D133" s="26">
        <f>F133</f>
        <v>9.78885</v>
      </c>
      <c r="E133" s="26">
        <f>F133</f>
        <v>9.78885</v>
      </c>
      <c r="F133" s="26">
        <f>ROUND(9.78885,5)</f>
        <v>9.78885</v>
      </c>
      <c r="G133" s="24"/>
      <c r="H133" s="36"/>
    </row>
    <row r="134" spans="1:8" ht="12.75" customHeight="1">
      <c r="A134" s="22">
        <v>43405</v>
      </c>
      <c r="B134" s="22"/>
      <c r="C134" s="26">
        <f>ROUND(9.55,5)</f>
        <v>9.55</v>
      </c>
      <c r="D134" s="26">
        <f>F134</f>
        <v>9.86096</v>
      </c>
      <c r="E134" s="26">
        <f>F134</f>
        <v>9.86096</v>
      </c>
      <c r="F134" s="26">
        <f>ROUND(9.86096,5)</f>
        <v>9.86096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6">
        <f>ROUND(8.52,5)</f>
        <v>8.52</v>
      </c>
      <c r="D136" s="26">
        <f>F136</f>
        <v>8.55685</v>
      </c>
      <c r="E136" s="26">
        <f>F136</f>
        <v>8.55685</v>
      </c>
      <c r="F136" s="26">
        <f>ROUND(8.55685,5)</f>
        <v>8.55685</v>
      </c>
      <c r="G136" s="24"/>
      <c r="H136" s="36"/>
    </row>
    <row r="137" spans="1:8" ht="12.75" customHeight="1">
      <c r="A137" s="22">
        <v>43132</v>
      </c>
      <c r="B137" s="22"/>
      <c r="C137" s="26">
        <f>ROUND(8.52,5)</f>
        <v>8.52</v>
      </c>
      <c r="D137" s="26">
        <f>F137</f>
        <v>8.60406</v>
      </c>
      <c r="E137" s="26">
        <f>F137</f>
        <v>8.60406</v>
      </c>
      <c r="F137" s="26">
        <f>ROUND(8.60406,5)</f>
        <v>8.60406</v>
      </c>
      <c r="G137" s="24"/>
      <c r="H137" s="36"/>
    </row>
    <row r="138" spans="1:8" ht="12.75" customHeight="1">
      <c r="A138" s="22">
        <v>43223</v>
      </c>
      <c r="B138" s="22"/>
      <c r="C138" s="26">
        <f>ROUND(8.52,5)</f>
        <v>8.52</v>
      </c>
      <c r="D138" s="26">
        <f>F138</f>
        <v>8.64906</v>
      </c>
      <c r="E138" s="26">
        <f>F138</f>
        <v>8.64906</v>
      </c>
      <c r="F138" s="26">
        <f>ROUND(8.64906,5)</f>
        <v>8.64906</v>
      </c>
      <c r="G138" s="24"/>
      <c r="H138" s="36"/>
    </row>
    <row r="139" spans="1:8" ht="12.75" customHeight="1">
      <c r="A139" s="22">
        <v>43314</v>
      </c>
      <c r="B139" s="22"/>
      <c r="C139" s="26">
        <f>ROUND(8.52,5)</f>
        <v>8.52</v>
      </c>
      <c r="D139" s="26">
        <f>F139</f>
        <v>8.6937</v>
      </c>
      <c r="E139" s="26">
        <f>F139</f>
        <v>8.6937</v>
      </c>
      <c r="F139" s="26">
        <f>ROUND(8.6937,5)</f>
        <v>8.6937</v>
      </c>
      <c r="G139" s="24"/>
      <c r="H139" s="36"/>
    </row>
    <row r="140" spans="1:8" ht="12.75" customHeight="1">
      <c r="A140" s="22">
        <v>43405</v>
      </c>
      <c r="B140" s="22"/>
      <c r="C140" s="26">
        <f>ROUND(8.52,5)</f>
        <v>8.52</v>
      </c>
      <c r="D140" s="26">
        <f>F140</f>
        <v>8.74947</v>
      </c>
      <c r="E140" s="26">
        <f>F140</f>
        <v>8.74947</v>
      </c>
      <c r="F140" s="26">
        <f>ROUND(8.74947,5)</f>
        <v>8.74947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6">
        <f>ROUND(2.42,5)</f>
        <v>2.42</v>
      </c>
      <c r="D142" s="26">
        <f>F142</f>
        <v>301.19393</v>
      </c>
      <c r="E142" s="26">
        <f>F142</f>
        <v>301.19393</v>
      </c>
      <c r="F142" s="26">
        <f>ROUND(301.19393,5)</f>
        <v>301.19393</v>
      </c>
      <c r="G142" s="24"/>
      <c r="H142" s="36"/>
    </row>
    <row r="143" spans="1:8" ht="12.75" customHeight="1">
      <c r="A143" s="22">
        <v>43132</v>
      </c>
      <c r="B143" s="22"/>
      <c r="C143" s="26">
        <f>ROUND(2.42,5)</f>
        <v>2.42</v>
      </c>
      <c r="D143" s="26">
        <f>F143</f>
        <v>299.78424</v>
      </c>
      <c r="E143" s="26">
        <f>F143</f>
        <v>299.78424</v>
      </c>
      <c r="F143" s="26">
        <f>ROUND(299.78424,5)</f>
        <v>299.78424</v>
      </c>
      <c r="G143" s="24"/>
      <c r="H143" s="36"/>
    </row>
    <row r="144" spans="1:8" ht="12.75" customHeight="1">
      <c r="A144" s="22">
        <v>43223</v>
      </c>
      <c r="B144" s="22"/>
      <c r="C144" s="26">
        <f>ROUND(2.42,5)</f>
        <v>2.42</v>
      </c>
      <c r="D144" s="26">
        <f>F144</f>
        <v>305.53004</v>
      </c>
      <c r="E144" s="26">
        <f>F144</f>
        <v>305.53004</v>
      </c>
      <c r="F144" s="26">
        <f>ROUND(305.53004,5)</f>
        <v>305.53004</v>
      </c>
      <c r="G144" s="24"/>
      <c r="H144" s="36"/>
    </row>
    <row r="145" spans="1:8" ht="12.75" customHeight="1">
      <c r="A145" s="22">
        <v>43314</v>
      </c>
      <c r="B145" s="22"/>
      <c r="C145" s="26">
        <f>ROUND(2.42,5)</f>
        <v>2.42</v>
      </c>
      <c r="D145" s="26">
        <f>F145</f>
        <v>311.30936</v>
      </c>
      <c r="E145" s="26">
        <f>F145</f>
        <v>311.30936</v>
      </c>
      <c r="F145" s="26">
        <f>ROUND(311.30936,5)</f>
        <v>311.30936</v>
      </c>
      <c r="G145" s="24"/>
      <c r="H145" s="36"/>
    </row>
    <row r="146" spans="1:8" ht="12.75" customHeight="1">
      <c r="A146" s="22">
        <v>43405</v>
      </c>
      <c r="B146" s="22"/>
      <c r="C146" s="26">
        <f>ROUND(2.42,5)</f>
        <v>2.42</v>
      </c>
      <c r="D146" s="26">
        <f>F146</f>
        <v>316.96104</v>
      </c>
      <c r="E146" s="26">
        <f>F146</f>
        <v>316.96104</v>
      </c>
      <c r="F146" s="26">
        <f>ROUND(316.96104,5)</f>
        <v>316.96104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6">
        <f>ROUND(2.55,5)</f>
        <v>2.55</v>
      </c>
      <c r="D148" s="26">
        <f>F148</f>
        <v>241.40428</v>
      </c>
      <c r="E148" s="26">
        <f>F148</f>
        <v>241.40428</v>
      </c>
      <c r="F148" s="26">
        <f>ROUND(241.40428,5)</f>
        <v>241.40428</v>
      </c>
      <c r="G148" s="24"/>
      <c r="H148" s="36"/>
    </row>
    <row r="149" spans="1:8" ht="12.75" customHeight="1">
      <c r="A149" s="22">
        <v>43132</v>
      </c>
      <c r="B149" s="22"/>
      <c r="C149" s="26">
        <f>ROUND(2.55,5)</f>
        <v>2.55</v>
      </c>
      <c r="D149" s="26">
        <f>F149</f>
        <v>242.18</v>
      </c>
      <c r="E149" s="26">
        <f>F149</f>
        <v>242.18</v>
      </c>
      <c r="F149" s="26">
        <f>ROUND(242.18,5)</f>
        <v>242.18</v>
      </c>
      <c r="G149" s="24"/>
      <c r="H149" s="36"/>
    </row>
    <row r="150" spans="1:8" ht="12.75" customHeight="1">
      <c r="A150" s="22">
        <v>43223</v>
      </c>
      <c r="B150" s="22"/>
      <c r="C150" s="26">
        <f>ROUND(2.55,5)</f>
        <v>2.55</v>
      </c>
      <c r="D150" s="26">
        <f>F150</f>
        <v>246.82173</v>
      </c>
      <c r="E150" s="26">
        <f>F150</f>
        <v>246.82173</v>
      </c>
      <c r="F150" s="26">
        <f>ROUND(246.82173,5)</f>
        <v>246.82173</v>
      </c>
      <c r="G150" s="24"/>
      <c r="H150" s="36"/>
    </row>
    <row r="151" spans="1:8" ht="12.75" customHeight="1">
      <c r="A151" s="22">
        <v>43314</v>
      </c>
      <c r="B151" s="22"/>
      <c r="C151" s="26">
        <f>ROUND(2.55,5)</f>
        <v>2.55</v>
      </c>
      <c r="D151" s="26">
        <f>F151</f>
        <v>251.49088</v>
      </c>
      <c r="E151" s="26">
        <f>F151</f>
        <v>251.49088</v>
      </c>
      <c r="F151" s="26">
        <f>ROUND(251.49088,5)</f>
        <v>251.49088</v>
      </c>
      <c r="G151" s="24"/>
      <c r="H151" s="36"/>
    </row>
    <row r="152" spans="1:8" ht="12.75" customHeight="1">
      <c r="A152" s="22">
        <v>43405</v>
      </c>
      <c r="B152" s="22"/>
      <c r="C152" s="26">
        <f>ROUND(2.55,5)</f>
        <v>2.55</v>
      </c>
      <c r="D152" s="26">
        <f>F152</f>
        <v>256.05729</v>
      </c>
      <c r="E152" s="26">
        <f>F152</f>
        <v>256.05729</v>
      </c>
      <c r="F152" s="26">
        <f>ROUND(256.05729,5)</f>
        <v>256.05729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ROUND(6.71,5)</f>
        <v>6.71</v>
      </c>
      <c r="D154" s="26">
        <f>F154</f>
        <v>1.03146</v>
      </c>
      <c r="E154" s="26">
        <f>F154</f>
        <v>1.03146</v>
      </c>
      <c r="F154" s="26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6">
        <f>ROUND(7.01,5)</f>
        <v>7.01</v>
      </c>
      <c r="D156" s="26">
        <f>F156</f>
        <v>6.93227</v>
      </c>
      <c r="E156" s="26">
        <f>F156</f>
        <v>6.93227</v>
      </c>
      <c r="F156" s="26">
        <f>ROUND(6.93227,5)</f>
        <v>6.93227</v>
      </c>
      <c r="G156" s="24"/>
      <c r="H156" s="36"/>
    </row>
    <row r="157" spans="1:8" ht="12.75" customHeight="1">
      <c r="A157" s="22">
        <v>43132</v>
      </c>
      <c r="B157" s="22"/>
      <c r="C157" s="26">
        <f>ROUND(7.01,5)</f>
        <v>7.01</v>
      </c>
      <c r="D157" s="26">
        <f>F157</f>
        <v>6.78265</v>
      </c>
      <c r="E157" s="26">
        <f>F157</f>
        <v>6.78265</v>
      </c>
      <c r="F157" s="26">
        <f>ROUND(6.78265,5)</f>
        <v>6.78265</v>
      </c>
      <c r="G157" s="24"/>
      <c r="H157" s="36"/>
    </row>
    <row r="158" spans="1:8" ht="12.75" customHeight="1">
      <c r="A158" s="22">
        <v>43223</v>
      </c>
      <c r="B158" s="22"/>
      <c r="C158" s="26">
        <f>ROUND(7.01,5)</f>
        <v>7.01</v>
      </c>
      <c r="D158" s="26">
        <f>F158</f>
        <v>6.46122</v>
      </c>
      <c r="E158" s="26">
        <f>F158</f>
        <v>6.46122</v>
      </c>
      <c r="F158" s="26">
        <f>ROUND(6.46122,5)</f>
        <v>6.46122</v>
      </c>
      <c r="G158" s="24"/>
      <c r="H158" s="36"/>
    </row>
    <row r="159" spans="1:8" ht="12.75" customHeight="1">
      <c r="A159" s="22">
        <v>43314</v>
      </c>
      <c r="B159" s="22"/>
      <c r="C159" s="26">
        <f>ROUND(7.01,5)</f>
        <v>7.01</v>
      </c>
      <c r="D159" s="26">
        <f>F159</f>
        <v>5.63005</v>
      </c>
      <c r="E159" s="26">
        <f>F159</f>
        <v>5.63005</v>
      </c>
      <c r="F159" s="26">
        <f>ROUND(5.63005,5)</f>
        <v>5.63005</v>
      </c>
      <c r="G159" s="24"/>
      <c r="H159" s="36"/>
    </row>
    <row r="160" spans="1:8" ht="12.75" customHeight="1">
      <c r="A160" s="22">
        <v>43405</v>
      </c>
      <c r="B160" s="22"/>
      <c r="C160" s="26">
        <f>ROUND(7.01,5)</f>
        <v>7.01</v>
      </c>
      <c r="D160" s="26">
        <f>F160</f>
        <v>2.09657</v>
      </c>
      <c r="E160" s="26">
        <f>F160</f>
        <v>2.09657</v>
      </c>
      <c r="F160" s="26">
        <f>ROUND(2.09657,5)</f>
        <v>2.09657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6">
        <f>ROUND(7.285,5)</f>
        <v>7.285</v>
      </c>
      <c r="D162" s="26">
        <f>F162</f>
        <v>7.2675</v>
      </c>
      <c r="E162" s="26">
        <f>F162</f>
        <v>7.2675</v>
      </c>
      <c r="F162" s="26">
        <f>ROUND(7.2675,5)</f>
        <v>7.2675</v>
      </c>
      <c r="G162" s="24"/>
      <c r="H162" s="36"/>
    </row>
    <row r="163" spans="1:8" ht="12.75" customHeight="1">
      <c r="A163" s="22">
        <v>43132</v>
      </c>
      <c r="B163" s="22"/>
      <c r="C163" s="26">
        <f>ROUND(7.285,5)</f>
        <v>7.285</v>
      </c>
      <c r="D163" s="26">
        <f>F163</f>
        <v>7.23965</v>
      </c>
      <c r="E163" s="26">
        <f>F163</f>
        <v>7.23965</v>
      </c>
      <c r="F163" s="26">
        <f>ROUND(7.23965,5)</f>
        <v>7.23965</v>
      </c>
      <c r="G163" s="24"/>
      <c r="H163" s="36"/>
    </row>
    <row r="164" spans="1:8" ht="12.75" customHeight="1">
      <c r="A164" s="22">
        <v>43223</v>
      </c>
      <c r="B164" s="22"/>
      <c r="C164" s="26">
        <f>ROUND(7.285,5)</f>
        <v>7.285</v>
      </c>
      <c r="D164" s="26">
        <f>F164</f>
        <v>7.19586</v>
      </c>
      <c r="E164" s="26">
        <f>F164</f>
        <v>7.19586</v>
      </c>
      <c r="F164" s="26">
        <f>ROUND(7.19586,5)</f>
        <v>7.19586</v>
      </c>
      <c r="G164" s="24"/>
      <c r="H164" s="36"/>
    </row>
    <row r="165" spans="1:8" ht="12.75" customHeight="1">
      <c r="A165" s="22">
        <v>43314</v>
      </c>
      <c r="B165" s="22"/>
      <c r="C165" s="26">
        <f>ROUND(7.285,5)</f>
        <v>7.285</v>
      </c>
      <c r="D165" s="26">
        <f>F165</f>
        <v>7.12133</v>
      </c>
      <c r="E165" s="26">
        <f>F165</f>
        <v>7.12133</v>
      </c>
      <c r="F165" s="26">
        <f>ROUND(7.12133,5)</f>
        <v>7.12133</v>
      </c>
      <c r="G165" s="24"/>
      <c r="H165" s="36"/>
    </row>
    <row r="166" spans="1:8" ht="12.75" customHeight="1">
      <c r="A166" s="22">
        <v>43405</v>
      </c>
      <c r="B166" s="22"/>
      <c r="C166" s="26">
        <f>ROUND(7.285,5)</f>
        <v>7.285</v>
      </c>
      <c r="D166" s="26">
        <f>F166</f>
        <v>7.04178</v>
      </c>
      <c r="E166" s="26">
        <f>F166</f>
        <v>7.04178</v>
      </c>
      <c r="F166" s="26">
        <f>ROUND(7.04178,5)</f>
        <v>7.04178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6">
        <f>ROUND(7.42,5)</f>
        <v>7.42</v>
      </c>
      <c r="D168" s="26">
        <f>F168</f>
        <v>7.42148</v>
      </c>
      <c r="E168" s="26">
        <f>F168</f>
        <v>7.42148</v>
      </c>
      <c r="F168" s="26">
        <f>ROUND(7.42148,5)</f>
        <v>7.42148</v>
      </c>
      <c r="G168" s="24"/>
      <c r="H168" s="36"/>
    </row>
    <row r="169" spans="1:8" ht="12.75" customHeight="1">
      <c r="A169" s="22">
        <v>43132</v>
      </c>
      <c r="B169" s="22"/>
      <c r="C169" s="26">
        <f>ROUND(7.42,5)</f>
        <v>7.42</v>
      </c>
      <c r="D169" s="26">
        <f>F169</f>
        <v>7.42205</v>
      </c>
      <c r="E169" s="26">
        <f>F169</f>
        <v>7.42205</v>
      </c>
      <c r="F169" s="26">
        <f>ROUND(7.42205,5)</f>
        <v>7.42205</v>
      </c>
      <c r="G169" s="24"/>
      <c r="H169" s="36"/>
    </row>
    <row r="170" spans="1:8" ht="12.75" customHeight="1">
      <c r="A170" s="22">
        <v>43223</v>
      </c>
      <c r="B170" s="22"/>
      <c r="C170" s="26">
        <f>ROUND(7.42,5)</f>
        <v>7.42</v>
      </c>
      <c r="D170" s="26">
        <f>F170</f>
        <v>7.4074</v>
      </c>
      <c r="E170" s="26">
        <f>F170</f>
        <v>7.4074</v>
      </c>
      <c r="F170" s="26">
        <f>ROUND(7.4074,5)</f>
        <v>7.4074</v>
      </c>
      <c r="G170" s="24"/>
      <c r="H170" s="36"/>
    </row>
    <row r="171" spans="1:8" ht="12.75" customHeight="1">
      <c r="A171" s="22">
        <v>43314</v>
      </c>
      <c r="B171" s="22"/>
      <c r="C171" s="26">
        <f>ROUND(7.42,5)</f>
        <v>7.42</v>
      </c>
      <c r="D171" s="26">
        <f>F171</f>
        <v>7.38218</v>
      </c>
      <c r="E171" s="26">
        <f>F171</f>
        <v>7.38218</v>
      </c>
      <c r="F171" s="26">
        <f>ROUND(7.38218,5)</f>
        <v>7.38218</v>
      </c>
      <c r="G171" s="24"/>
      <c r="H171" s="36"/>
    </row>
    <row r="172" spans="1:8" ht="12.75" customHeight="1">
      <c r="A172" s="22">
        <v>43405</v>
      </c>
      <c r="B172" s="22"/>
      <c r="C172" s="26">
        <f>ROUND(7.42,5)</f>
        <v>7.42</v>
      </c>
      <c r="D172" s="26">
        <f>F172</f>
        <v>7.37644</v>
      </c>
      <c r="E172" s="26">
        <f>F172</f>
        <v>7.37644</v>
      </c>
      <c r="F172" s="26">
        <f>ROUND(7.37644,5)</f>
        <v>7.37644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6">
        <f>ROUND(9.52,5)</f>
        <v>9.52</v>
      </c>
      <c r="D174" s="26">
        <f>F174</f>
        <v>9.56538</v>
      </c>
      <c r="E174" s="26">
        <f>F174</f>
        <v>9.56538</v>
      </c>
      <c r="F174" s="26">
        <f>ROUND(9.56538,5)</f>
        <v>9.56538</v>
      </c>
      <c r="G174" s="24"/>
      <c r="H174" s="36"/>
    </row>
    <row r="175" spans="1:8" ht="12.75" customHeight="1">
      <c r="A175" s="22">
        <v>43132</v>
      </c>
      <c r="B175" s="22"/>
      <c r="C175" s="26">
        <f>ROUND(9.52,5)</f>
        <v>9.52</v>
      </c>
      <c r="D175" s="26">
        <f>F175</f>
        <v>9.62251</v>
      </c>
      <c r="E175" s="26">
        <f>F175</f>
        <v>9.62251</v>
      </c>
      <c r="F175" s="26">
        <f>ROUND(9.62251,5)</f>
        <v>9.62251</v>
      </c>
      <c r="G175" s="24"/>
      <c r="H175" s="36"/>
    </row>
    <row r="176" spans="1:8" ht="12.75" customHeight="1">
      <c r="A176" s="22">
        <v>43223</v>
      </c>
      <c r="B176" s="22"/>
      <c r="C176" s="26">
        <f>ROUND(9.52,5)</f>
        <v>9.52</v>
      </c>
      <c r="D176" s="26">
        <f>F176</f>
        <v>9.67738</v>
      </c>
      <c r="E176" s="26">
        <f>F176</f>
        <v>9.67738</v>
      </c>
      <c r="F176" s="26">
        <f>ROUND(9.67738,5)</f>
        <v>9.67738</v>
      </c>
      <c r="G176" s="24"/>
      <c r="H176" s="36"/>
    </row>
    <row r="177" spans="1:8" ht="12.75" customHeight="1">
      <c r="A177" s="22">
        <v>43314</v>
      </c>
      <c r="B177" s="22"/>
      <c r="C177" s="26">
        <f>ROUND(9.52,5)</f>
        <v>9.52</v>
      </c>
      <c r="D177" s="26">
        <f>F177</f>
        <v>9.73167</v>
      </c>
      <c r="E177" s="26">
        <f>F177</f>
        <v>9.73167</v>
      </c>
      <c r="F177" s="26">
        <f>ROUND(9.73167,5)</f>
        <v>9.73167</v>
      </c>
      <c r="G177" s="24"/>
      <c r="H177" s="36"/>
    </row>
    <row r="178" spans="1:8" ht="12.75" customHeight="1">
      <c r="A178" s="22">
        <v>43405</v>
      </c>
      <c r="B178" s="22"/>
      <c r="C178" s="26">
        <f>ROUND(9.52,5)</f>
        <v>9.52</v>
      </c>
      <c r="D178" s="26">
        <f>F178</f>
        <v>9.79429</v>
      </c>
      <c r="E178" s="26">
        <f>F178</f>
        <v>9.79429</v>
      </c>
      <c r="F178" s="26">
        <f>ROUND(9.79429,5)</f>
        <v>9.79429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6">
        <f>ROUND(2.47,5)</f>
        <v>2.47</v>
      </c>
      <c r="D180" s="26">
        <f>F180</f>
        <v>186.12543</v>
      </c>
      <c r="E180" s="26">
        <f>F180</f>
        <v>186.12543</v>
      </c>
      <c r="F180" s="26">
        <f>ROUND(186.12543,5)</f>
        <v>186.12543</v>
      </c>
      <c r="G180" s="24"/>
      <c r="H180" s="36"/>
    </row>
    <row r="181" spans="1:8" ht="12.75" customHeight="1">
      <c r="A181" s="22">
        <v>43132</v>
      </c>
      <c r="B181" s="22"/>
      <c r="C181" s="26">
        <f>ROUND(2.47,5)</f>
        <v>2.47</v>
      </c>
      <c r="D181" s="26">
        <f>F181</f>
        <v>189.60999</v>
      </c>
      <c r="E181" s="26">
        <f>F181</f>
        <v>189.60999</v>
      </c>
      <c r="F181" s="26">
        <f>ROUND(189.60999,5)</f>
        <v>189.60999</v>
      </c>
      <c r="G181" s="24"/>
      <c r="H181" s="36"/>
    </row>
    <row r="182" spans="1:8" ht="12.75" customHeight="1">
      <c r="A182" s="22">
        <v>43223</v>
      </c>
      <c r="B182" s="22"/>
      <c r="C182" s="26">
        <f>ROUND(2.47,5)</f>
        <v>2.47</v>
      </c>
      <c r="D182" s="26">
        <f>F182</f>
        <v>190.79541</v>
      </c>
      <c r="E182" s="26">
        <f>F182</f>
        <v>190.79541</v>
      </c>
      <c r="F182" s="26">
        <f>ROUND(190.79541,5)</f>
        <v>190.79541</v>
      </c>
      <c r="G182" s="24"/>
      <c r="H182" s="36"/>
    </row>
    <row r="183" spans="1:8" ht="12.75" customHeight="1">
      <c r="A183" s="22">
        <v>43314</v>
      </c>
      <c r="B183" s="22"/>
      <c r="C183" s="26">
        <f>ROUND(2.47,5)</f>
        <v>2.47</v>
      </c>
      <c r="D183" s="26">
        <f>F183</f>
        <v>194.40416</v>
      </c>
      <c r="E183" s="26">
        <f>F183</f>
        <v>194.40416</v>
      </c>
      <c r="F183" s="26">
        <f>ROUND(194.40416,5)</f>
        <v>194.40416</v>
      </c>
      <c r="G183" s="24"/>
      <c r="H183" s="36"/>
    </row>
    <row r="184" spans="1:8" ht="12.75" customHeight="1">
      <c r="A184" s="22">
        <v>43405</v>
      </c>
      <c r="B184" s="22"/>
      <c r="C184" s="26">
        <f>ROUND(2.47,5)</f>
        <v>2.47</v>
      </c>
      <c r="D184" s="26">
        <f>F184</f>
        <v>197.93291</v>
      </c>
      <c r="E184" s="26">
        <f>F184</f>
        <v>197.93291</v>
      </c>
      <c r="F184" s="26">
        <f>ROUND(197.93291,5)</f>
        <v>197.93291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ROUND(0,5)</f>
        <v>0</v>
      </c>
      <c r="D186" s="26">
        <f>F186</f>
        <v>141.66256</v>
      </c>
      <c r="E186" s="26">
        <f>F186</f>
        <v>141.66256</v>
      </c>
      <c r="F186" s="26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6">
        <f>ROUND(2.42,5)</f>
        <v>2.42</v>
      </c>
      <c r="D188" s="26">
        <f>F188</f>
        <v>151.03678</v>
      </c>
      <c r="E188" s="26">
        <f>F188</f>
        <v>151.03678</v>
      </c>
      <c r="F188" s="26">
        <f>ROUND(151.03678,5)</f>
        <v>151.03678</v>
      </c>
      <c r="G188" s="24"/>
      <c r="H188" s="36"/>
    </row>
    <row r="189" spans="1:8" ht="12.75" customHeight="1">
      <c r="A189" s="22">
        <v>43132</v>
      </c>
      <c r="B189" s="22"/>
      <c r="C189" s="26">
        <f>ROUND(2.42,5)</f>
        <v>2.42</v>
      </c>
      <c r="D189" s="26">
        <f>F189</f>
        <v>151.80452</v>
      </c>
      <c r="E189" s="26">
        <f>F189</f>
        <v>151.80452</v>
      </c>
      <c r="F189" s="26">
        <f>ROUND(151.80452,5)</f>
        <v>151.80452</v>
      </c>
      <c r="G189" s="24"/>
      <c r="H189" s="36"/>
    </row>
    <row r="190" spans="1:8" ht="12.75" customHeight="1">
      <c r="A190" s="22">
        <v>43223</v>
      </c>
      <c r="B190" s="22"/>
      <c r="C190" s="26">
        <f>ROUND(2.42,5)</f>
        <v>2.42</v>
      </c>
      <c r="D190" s="26">
        <f>F190</f>
        <v>154.71404</v>
      </c>
      <c r="E190" s="26">
        <f>F190</f>
        <v>154.71404</v>
      </c>
      <c r="F190" s="26">
        <f>ROUND(154.71404,5)</f>
        <v>154.71404</v>
      </c>
      <c r="G190" s="24"/>
      <c r="H190" s="36"/>
    </row>
    <row r="191" spans="1:8" ht="12.75" customHeight="1">
      <c r="A191" s="22">
        <v>43314</v>
      </c>
      <c r="B191" s="22"/>
      <c r="C191" s="26">
        <f>ROUND(2.42,5)</f>
        <v>2.42</v>
      </c>
      <c r="D191" s="26">
        <f>F191</f>
        <v>157.64064</v>
      </c>
      <c r="E191" s="26">
        <f>F191</f>
        <v>157.64064</v>
      </c>
      <c r="F191" s="26">
        <f>ROUND(157.64064,5)</f>
        <v>157.64064</v>
      </c>
      <c r="G191" s="24"/>
      <c r="H191" s="36"/>
    </row>
    <row r="192" spans="1:8" ht="12.75" customHeight="1">
      <c r="A192" s="22">
        <v>43405</v>
      </c>
      <c r="B192" s="22"/>
      <c r="C192" s="26">
        <f>ROUND(2.42,5)</f>
        <v>2.42</v>
      </c>
      <c r="D192" s="26">
        <f>F192</f>
        <v>160.50267</v>
      </c>
      <c r="E192" s="26">
        <f>F192</f>
        <v>160.50267</v>
      </c>
      <c r="F192" s="26">
        <f>ROUND(160.50267,5)</f>
        <v>160.50267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6">
        <f>ROUND(9.18,5)</f>
        <v>9.18</v>
      </c>
      <c r="D194" s="26">
        <f>F194</f>
        <v>9.22543</v>
      </c>
      <c r="E194" s="26">
        <f>F194</f>
        <v>9.22543</v>
      </c>
      <c r="F194" s="26">
        <f>ROUND(9.22543,5)</f>
        <v>9.22543</v>
      </c>
      <c r="G194" s="24"/>
      <c r="H194" s="36"/>
    </row>
    <row r="195" spans="1:8" ht="12.75" customHeight="1">
      <c r="A195" s="22">
        <v>43132</v>
      </c>
      <c r="B195" s="22"/>
      <c r="C195" s="26">
        <f>ROUND(9.18,5)</f>
        <v>9.18</v>
      </c>
      <c r="D195" s="26">
        <f>F195</f>
        <v>9.28378</v>
      </c>
      <c r="E195" s="26">
        <f>F195</f>
        <v>9.28378</v>
      </c>
      <c r="F195" s="26">
        <f>ROUND(9.28378,5)</f>
        <v>9.28378</v>
      </c>
      <c r="G195" s="24"/>
      <c r="H195" s="36"/>
    </row>
    <row r="196" spans="1:8" ht="12.75" customHeight="1">
      <c r="A196" s="22">
        <v>43223</v>
      </c>
      <c r="B196" s="22"/>
      <c r="C196" s="26">
        <f>ROUND(9.18,5)</f>
        <v>9.18</v>
      </c>
      <c r="D196" s="26">
        <f>F196</f>
        <v>9.3359</v>
      </c>
      <c r="E196" s="26">
        <f>F196</f>
        <v>9.3359</v>
      </c>
      <c r="F196" s="26">
        <f>ROUND(9.3359,5)</f>
        <v>9.3359</v>
      </c>
      <c r="G196" s="24"/>
      <c r="H196" s="36"/>
    </row>
    <row r="197" spans="1:8" ht="12.75" customHeight="1">
      <c r="A197" s="22">
        <v>43314</v>
      </c>
      <c r="B197" s="22"/>
      <c r="C197" s="26">
        <f>ROUND(9.18,5)</f>
        <v>9.18</v>
      </c>
      <c r="D197" s="26">
        <f>F197</f>
        <v>9.38793</v>
      </c>
      <c r="E197" s="26">
        <f>F197</f>
        <v>9.38793</v>
      </c>
      <c r="F197" s="26">
        <f>ROUND(9.38793,5)</f>
        <v>9.38793</v>
      </c>
      <c r="G197" s="24"/>
      <c r="H197" s="36"/>
    </row>
    <row r="198" spans="1:8" ht="12.75" customHeight="1">
      <c r="A198" s="22">
        <v>43405</v>
      </c>
      <c r="B198" s="22"/>
      <c r="C198" s="26">
        <f>ROUND(9.18,5)</f>
        <v>9.18</v>
      </c>
      <c r="D198" s="26">
        <f>F198</f>
        <v>9.45212</v>
      </c>
      <c r="E198" s="26">
        <f>F198</f>
        <v>9.45212</v>
      </c>
      <c r="F198" s="26">
        <f>ROUND(9.45212,5)</f>
        <v>9.45212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6">
        <f>ROUND(9.66,5)</f>
        <v>9.66</v>
      </c>
      <c r="D200" s="26">
        <f>F200</f>
        <v>9.70673</v>
      </c>
      <c r="E200" s="26">
        <f>F200</f>
        <v>9.70673</v>
      </c>
      <c r="F200" s="26">
        <f>ROUND(9.70673,5)</f>
        <v>9.70673</v>
      </c>
      <c r="G200" s="24"/>
      <c r="H200" s="36"/>
    </row>
    <row r="201" spans="1:8" ht="12.75" customHeight="1">
      <c r="A201" s="22">
        <v>43132</v>
      </c>
      <c r="B201" s="22"/>
      <c r="C201" s="26">
        <f>ROUND(9.66,5)</f>
        <v>9.66</v>
      </c>
      <c r="D201" s="26">
        <f>F201</f>
        <v>9.76641</v>
      </c>
      <c r="E201" s="26">
        <f>F201</f>
        <v>9.76641</v>
      </c>
      <c r="F201" s="26">
        <f>ROUND(9.76641,5)</f>
        <v>9.76641</v>
      </c>
      <c r="G201" s="24"/>
      <c r="H201" s="36"/>
    </row>
    <row r="202" spans="1:8" ht="12.75" customHeight="1">
      <c r="A202" s="22">
        <v>43223</v>
      </c>
      <c r="B202" s="22"/>
      <c r="C202" s="26">
        <f>ROUND(9.66,5)</f>
        <v>9.66</v>
      </c>
      <c r="D202" s="26">
        <f>F202</f>
        <v>9.82056</v>
      </c>
      <c r="E202" s="26">
        <f>F202</f>
        <v>9.82056</v>
      </c>
      <c r="F202" s="26">
        <f>ROUND(9.82056,5)</f>
        <v>9.82056</v>
      </c>
      <c r="G202" s="24"/>
      <c r="H202" s="36"/>
    </row>
    <row r="203" spans="1:8" ht="12.75" customHeight="1">
      <c r="A203" s="22">
        <v>43314</v>
      </c>
      <c r="B203" s="22"/>
      <c r="C203" s="26">
        <f>ROUND(9.66,5)</f>
        <v>9.66</v>
      </c>
      <c r="D203" s="26">
        <f>F203</f>
        <v>9.87462</v>
      </c>
      <c r="E203" s="26">
        <f>F203</f>
        <v>9.87462</v>
      </c>
      <c r="F203" s="26">
        <f>ROUND(9.87462,5)</f>
        <v>9.87462</v>
      </c>
      <c r="G203" s="24"/>
      <c r="H203" s="36"/>
    </row>
    <row r="204" spans="1:8" ht="12.75" customHeight="1">
      <c r="A204" s="22">
        <v>43405</v>
      </c>
      <c r="B204" s="22"/>
      <c r="C204" s="26">
        <f>ROUND(9.66,5)</f>
        <v>9.66</v>
      </c>
      <c r="D204" s="26">
        <f>F204</f>
        <v>9.93824</v>
      </c>
      <c r="E204" s="26">
        <f>F204</f>
        <v>9.93824</v>
      </c>
      <c r="F204" s="26">
        <f>ROUND(9.93824,5)</f>
        <v>9.93824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6">
        <f>ROUND(9.76,5)</f>
        <v>9.76</v>
      </c>
      <c r="D206" s="26">
        <f>F206</f>
        <v>9.80916</v>
      </c>
      <c r="E206" s="26">
        <f>F206</f>
        <v>9.80916</v>
      </c>
      <c r="F206" s="26">
        <f>ROUND(9.80916,5)</f>
        <v>9.80916</v>
      </c>
      <c r="G206" s="24"/>
      <c r="H206" s="36"/>
    </row>
    <row r="207" spans="1:8" ht="12.75" customHeight="1">
      <c r="A207" s="22">
        <v>43132</v>
      </c>
      <c r="B207" s="22"/>
      <c r="C207" s="26">
        <f>ROUND(9.76,5)</f>
        <v>9.76</v>
      </c>
      <c r="D207" s="26">
        <f>F207</f>
        <v>9.87207</v>
      </c>
      <c r="E207" s="26">
        <f>F207</f>
        <v>9.87207</v>
      </c>
      <c r="F207" s="26">
        <f>ROUND(9.87207,5)</f>
        <v>9.87207</v>
      </c>
      <c r="G207" s="24"/>
      <c r="H207" s="36"/>
    </row>
    <row r="208" spans="1:8" ht="12.75" customHeight="1">
      <c r="A208" s="22">
        <v>43223</v>
      </c>
      <c r="B208" s="22"/>
      <c r="C208" s="26">
        <f>ROUND(9.76,5)</f>
        <v>9.76</v>
      </c>
      <c r="D208" s="26">
        <f>F208</f>
        <v>9.92938</v>
      </c>
      <c r="E208" s="26">
        <f>F208</f>
        <v>9.92938</v>
      </c>
      <c r="F208" s="26">
        <f>ROUND(9.92938,5)</f>
        <v>9.92938</v>
      </c>
      <c r="G208" s="24"/>
      <c r="H208" s="36"/>
    </row>
    <row r="209" spans="1:8" ht="12.75" customHeight="1">
      <c r="A209" s="22">
        <v>43314</v>
      </c>
      <c r="B209" s="22"/>
      <c r="C209" s="26">
        <f>ROUND(9.76,5)</f>
        <v>9.76</v>
      </c>
      <c r="D209" s="26">
        <f>F209</f>
        <v>9.98676</v>
      </c>
      <c r="E209" s="26">
        <f>F209</f>
        <v>9.98676</v>
      </c>
      <c r="F209" s="26">
        <f>ROUND(9.98676,5)</f>
        <v>9.98676</v>
      </c>
      <c r="G209" s="24"/>
      <c r="H209" s="36"/>
    </row>
    <row r="210" spans="1:8" ht="12.75" customHeight="1">
      <c r="A210" s="22">
        <v>43405</v>
      </c>
      <c r="B210" s="22"/>
      <c r="C210" s="26">
        <f>ROUND(9.76,5)</f>
        <v>9.76</v>
      </c>
      <c r="D210" s="26">
        <f>F210</f>
        <v>10.05386</v>
      </c>
      <c r="E210" s="26">
        <f>F210</f>
        <v>10.05386</v>
      </c>
      <c r="F210" s="26">
        <f>ROUND(10.05386,5)</f>
        <v>10.05386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42976</v>
      </c>
      <c r="B212" s="22"/>
      <c r="C212" s="25">
        <f>ROUND(15.5382625,4)</f>
        <v>15.5383</v>
      </c>
      <c r="D212" s="25">
        <f>F212</f>
        <v>15.555</v>
      </c>
      <c r="E212" s="25">
        <f>F212</f>
        <v>15.555</v>
      </c>
      <c r="F212" s="25">
        <f>ROUND(15.555,4)</f>
        <v>15.555</v>
      </c>
      <c r="G212" s="24"/>
      <c r="H212" s="36"/>
    </row>
    <row r="213" spans="1:8" ht="12.75" customHeight="1">
      <c r="A213" s="22">
        <v>43005</v>
      </c>
      <c r="B213" s="22"/>
      <c r="C213" s="25">
        <f>ROUND(15.5382625,4)</f>
        <v>15.5383</v>
      </c>
      <c r="D213" s="25">
        <f>F213</f>
        <v>15.6516</v>
      </c>
      <c r="E213" s="25">
        <f>F213</f>
        <v>15.6516</v>
      </c>
      <c r="F213" s="25">
        <f>ROUND(15.6516,4)</f>
        <v>15.6516</v>
      </c>
      <c r="G213" s="24"/>
      <c r="H213" s="36"/>
    </row>
    <row r="214" spans="1:8" ht="12.75" customHeight="1">
      <c r="A214" s="22">
        <v>43035</v>
      </c>
      <c r="B214" s="22"/>
      <c r="C214" s="25">
        <f>ROUND(15.5382625,4)</f>
        <v>15.5383</v>
      </c>
      <c r="D214" s="25">
        <f>F214</f>
        <v>15.7511</v>
      </c>
      <c r="E214" s="25">
        <f>F214</f>
        <v>15.7511</v>
      </c>
      <c r="F214" s="25">
        <f>ROUND(15.7511,4)</f>
        <v>15.7511</v>
      </c>
      <c r="G214" s="24"/>
      <c r="H214" s="36"/>
    </row>
    <row r="215" spans="1:8" ht="12.75" customHeight="1">
      <c r="A215" s="22">
        <v>43067</v>
      </c>
      <c r="B215" s="22"/>
      <c r="C215" s="25">
        <f>ROUND(15.5382625,4)</f>
        <v>15.5383</v>
      </c>
      <c r="D215" s="25">
        <f>F215</f>
        <v>15.8539</v>
      </c>
      <c r="E215" s="25">
        <f>F215</f>
        <v>15.8539</v>
      </c>
      <c r="F215" s="25">
        <f>ROUND(15.8539,4)</f>
        <v>15.8539</v>
      </c>
      <c r="G215" s="24"/>
      <c r="H215" s="36"/>
    </row>
    <row r="216" spans="1:8" ht="12.75" customHeight="1">
      <c r="A216" s="22">
        <v>43096</v>
      </c>
      <c r="B216" s="22"/>
      <c r="C216" s="25">
        <f>ROUND(15.5382625,4)</f>
        <v>15.5383</v>
      </c>
      <c r="D216" s="25">
        <f>F216</f>
        <v>15.9483</v>
      </c>
      <c r="E216" s="25">
        <f>F216</f>
        <v>15.9483</v>
      </c>
      <c r="F216" s="25">
        <f>ROUND(15.9483,4)</f>
        <v>15.9483</v>
      </c>
      <c r="G216" s="24"/>
      <c r="H216" s="36"/>
    </row>
    <row r="217" spans="1:8" ht="12.75" customHeight="1">
      <c r="A217" s="22">
        <v>43131</v>
      </c>
      <c r="B217" s="22"/>
      <c r="C217" s="25">
        <f>ROUND(15.5382625,4)</f>
        <v>15.5383</v>
      </c>
      <c r="D217" s="25">
        <f>F217</f>
        <v>16.0684</v>
      </c>
      <c r="E217" s="25">
        <f>F217</f>
        <v>16.0684</v>
      </c>
      <c r="F217" s="25">
        <f>ROUND(16.0684,4)</f>
        <v>16.0684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43039</v>
      </c>
      <c r="B219" s="22"/>
      <c r="C219" s="25">
        <f>ROUND(16.952393,4)</f>
        <v>16.9524</v>
      </c>
      <c r="D219" s="25">
        <f>F219</f>
        <v>17.1756</v>
      </c>
      <c r="E219" s="25">
        <f>F219</f>
        <v>17.1756</v>
      </c>
      <c r="F219" s="25">
        <f>ROUND(17.1756,4)</f>
        <v>17.1756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42972</v>
      </c>
      <c r="B221" s="22"/>
      <c r="C221" s="25">
        <f>ROUND(13.21,4)</f>
        <v>13.21</v>
      </c>
      <c r="D221" s="25">
        <f>F221</f>
        <v>13.2122</v>
      </c>
      <c r="E221" s="25">
        <f>F221</f>
        <v>13.2122</v>
      </c>
      <c r="F221" s="25">
        <f>ROUND(13.2122,4)</f>
        <v>13.2122</v>
      </c>
      <c r="G221" s="24"/>
      <c r="H221" s="36"/>
    </row>
    <row r="222" spans="1:8" ht="12.75" customHeight="1">
      <c r="A222" s="22">
        <v>42976</v>
      </c>
      <c r="B222" s="22"/>
      <c r="C222" s="25">
        <f>ROUND(13.21,4)</f>
        <v>13.21</v>
      </c>
      <c r="D222" s="25">
        <f>F222</f>
        <v>13.2209</v>
      </c>
      <c r="E222" s="25">
        <f>F222</f>
        <v>13.2209</v>
      </c>
      <c r="F222" s="25">
        <f>ROUND(13.2209,4)</f>
        <v>13.2209</v>
      </c>
      <c r="G222" s="24"/>
      <c r="H222" s="36"/>
    </row>
    <row r="223" spans="1:8" ht="12.75" customHeight="1">
      <c r="A223" s="22">
        <v>42977</v>
      </c>
      <c r="B223" s="22"/>
      <c r="C223" s="25">
        <f>ROUND(13.21,4)</f>
        <v>13.21</v>
      </c>
      <c r="D223" s="25">
        <f>F223</f>
        <v>13.2231</v>
      </c>
      <c r="E223" s="25">
        <f>F223</f>
        <v>13.2231</v>
      </c>
      <c r="F223" s="25">
        <f>ROUND(13.2231,4)</f>
        <v>13.2231</v>
      </c>
      <c r="G223" s="24"/>
      <c r="H223" s="36"/>
    </row>
    <row r="224" spans="1:8" ht="12.75" customHeight="1">
      <c r="A224" s="22">
        <v>42978</v>
      </c>
      <c r="B224" s="22"/>
      <c r="C224" s="25">
        <f>ROUND(13.21,4)</f>
        <v>13.21</v>
      </c>
      <c r="D224" s="25">
        <f>F224</f>
        <v>13.2253</v>
      </c>
      <c r="E224" s="25">
        <f>F224</f>
        <v>13.2253</v>
      </c>
      <c r="F224" s="25">
        <f>ROUND(13.2253,4)</f>
        <v>13.2253</v>
      </c>
      <c r="G224" s="24"/>
      <c r="H224" s="36"/>
    </row>
    <row r="225" spans="1:8" ht="12.75" customHeight="1">
      <c r="A225" s="22">
        <v>42979</v>
      </c>
      <c r="B225" s="22"/>
      <c r="C225" s="25">
        <f>ROUND(13.21,4)</f>
        <v>13.21</v>
      </c>
      <c r="D225" s="25">
        <f>F225</f>
        <v>13.2274</v>
      </c>
      <c r="E225" s="25">
        <f>F225</f>
        <v>13.2274</v>
      </c>
      <c r="F225" s="25">
        <f>ROUND(13.2274,4)</f>
        <v>13.2274</v>
      </c>
      <c r="G225" s="24"/>
      <c r="H225" s="36"/>
    </row>
    <row r="226" spans="1:8" ht="12.75" customHeight="1">
      <c r="A226" s="22">
        <v>42983</v>
      </c>
      <c r="B226" s="22"/>
      <c r="C226" s="25">
        <f>ROUND(13.21,4)</f>
        <v>13.21</v>
      </c>
      <c r="D226" s="25">
        <f>F226</f>
        <v>13.236</v>
      </c>
      <c r="E226" s="25">
        <f>F226</f>
        <v>13.236</v>
      </c>
      <c r="F226" s="25">
        <f>ROUND(13.236,4)</f>
        <v>13.236</v>
      </c>
      <c r="G226" s="24"/>
      <c r="H226" s="36"/>
    </row>
    <row r="227" spans="1:8" ht="12.75" customHeight="1">
      <c r="A227" s="22">
        <v>42985</v>
      </c>
      <c r="B227" s="22"/>
      <c r="C227" s="25">
        <f>ROUND(13.21,4)</f>
        <v>13.21</v>
      </c>
      <c r="D227" s="25">
        <f>F227</f>
        <v>13.2403</v>
      </c>
      <c r="E227" s="25">
        <f>F227</f>
        <v>13.2403</v>
      </c>
      <c r="F227" s="25">
        <f>ROUND(13.2403,4)</f>
        <v>13.2403</v>
      </c>
      <c r="G227" s="24"/>
      <c r="H227" s="36"/>
    </row>
    <row r="228" spans="1:8" ht="12.75" customHeight="1">
      <c r="A228" s="22">
        <v>43004</v>
      </c>
      <c r="B228" s="22"/>
      <c r="C228" s="25">
        <f>ROUND(13.21,4)</f>
        <v>13.21</v>
      </c>
      <c r="D228" s="25">
        <f>F228</f>
        <v>13.281</v>
      </c>
      <c r="E228" s="25">
        <f>F228</f>
        <v>13.281</v>
      </c>
      <c r="F228" s="25">
        <f>ROUND(13.281,4)</f>
        <v>13.281</v>
      </c>
      <c r="G228" s="24"/>
      <c r="H228" s="36"/>
    </row>
    <row r="229" spans="1:8" ht="12.75" customHeight="1">
      <c r="A229" s="22">
        <v>43005</v>
      </c>
      <c r="B229" s="22"/>
      <c r="C229" s="25">
        <f>ROUND(13.21,4)</f>
        <v>13.21</v>
      </c>
      <c r="D229" s="25">
        <f>F229</f>
        <v>13.2831</v>
      </c>
      <c r="E229" s="25">
        <f>F229</f>
        <v>13.2831</v>
      </c>
      <c r="F229" s="25">
        <f>ROUND(13.2831,4)</f>
        <v>13.2831</v>
      </c>
      <c r="G229" s="24"/>
      <c r="H229" s="36"/>
    </row>
    <row r="230" spans="1:8" ht="12.75" customHeight="1">
      <c r="A230" s="22">
        <v>43006</v>
      </c>
      <c r="B230" s="22"/>
      <c r="C230" s="25">
        <f>ROUND(13.21,4)</f>
        <v>13.21</v>
      </c>
      <c r="D230" s="25">
        <f>F230</f>
        <v>13.2852</v>
      </c>
      <c r="E230" s="25">
        <f>F230</f>
        <v>13.2852</v>
      </c>
      <c r="F230" s="25">
        <f>ROUND(13.2852,4)</f>
        <v>13.2852</v>
      </c>
      <c r="G230" s="24"/>
      <c r="H230" s="36"/>
    </row>
    <row r="231" spans="1:8" ht="12.75" customHeight="1">
      <c r="A231" s="22">
        <v>43007</v>
      </c>
      <c r="B231" s="22"/>
      <c r="C231" s="25">
        <f>ROUND(13.21,4)</f>
        <v>13.21</v>
      </c>
      <c r="D231" s="25">
        <f>F231</f>
        <v>13.2873</v>
      </c>
      <c r="E231" s="25">
        <f>F231</f>
        <v>13.2873</v>
      </c>
      <c r="F231" s="25">
        <f>ROUND(13.2873,4)</f>
        <v>13.2873</v>
      </c>
      <c r="G231" s="24"/>
      <c r="H231" s="36"/>
    </row>
    <row r="232" spans="1:8" ht="12.75" customHeight="1">
      <c r="A232" s="22">
        <v>43021</v>
      </c>
      <c r="B232" s="22"/>
      <c r="C232" s="25">
        <f>ROUND(13.21,4)</f>
        <v>13.21</v>
      </c>
      <c r="D232" s="25">
        <f>F232</f>
        <v>13.3165</v>
      </c>
      <c r="E232" s="25">
        <f>F232</f>
        <v>13.3165</v>
      </c>
      <c r="F232" s="25">
        <f>ROUND(13.3165,4)</f>
        <v>13.3165</v>
      </c>
      <c r="G232" s="24"/>
      <c r="H232" s="36"/>
    </row>
    <row r="233" spans="1:8" ht="12.75" customHeight="1">
      <c r="A233" s="22">
        <v>43031</v>
      </c>
      <c r="B233" s="22"/>
      <c r="C233" s="25">
        <f>ROUND(13.21,4)</f>
        <v>13.21</v>
      </c>
      <c r="D233" s="25">
        <f>F233</f>
        <v>13.3373</v>
      </c>
      <c r="E233" s="25">
        <f>F233</f>
        <v>13.3373</v>
      </c>
      <c r="F233" s="25">
        <f>ROUND(13.3373,4)</f>
        <v>13.3373</v>
      </c>
      <c r="G233" s="24"/>
      <c r="H233" s="36"/>
    </row>
    <row r="234" spans="1:8" ht="12.75" customHeight="1">
      <c r="A234" s="22">
        <v>43035</v>
      </c>
      <c r="B234" s="22"/>
      <c r="C234" s="25">
        <f>ROUND(13.21,4)</f>
        <v>13.21</v>
      </c>
      <c r="D234" s="25">
        <f>F234</f>
        <v>13.3454</v>
      </c>
      <c r="E234" s="25">
        <f>F234</f>
        <v>13.3454</v>
      </c>
      <c r="F234" s="25">
        <f>ROUND(13.3454,4)</f>
        <v>13.3454</v>
      </c>
      <c r="G234" s="24"/>
      <c r="H234" s="36"/>
    </row>
    <row r="235" spans="1:8" ht="12.75" customHeight="1">
      <c r="A235" s="22">
        <v>43048</v>
      </c>
      <c r="B235" s="22"/>
      <c r="C235" s="25">
        <f>ROUND(13.21,4)</f>
        <v>13.21</v>
      </c>
      <c r="D235" s="25">
        <f>F235</f>
        <v>13.3716</v>
      </c>
      <c r="E235" s="25">
        <f>F235</f>
        <v>13.3716</v>
      </c>
      <c r="F235" s="25">
        <f>ROUND(13.3716,4)</f>
        <v>13.3716</v>
      </c>
      <c r="G235" s="24"/>
      <c r="H235" s="36"/>
    </row>
    <row r="236" spans="1:8" ht="12.75" customHeight="1">
      <c r="A236" s="22">
        <v>43052</v>
      </c>
      <c r="B236" s="22"/>
      <c r="C236" s="25">
        <f>ROUND(13.21,4)</f>
        <v>13.21</v>
      </c>
      <c r="D236" s="25">
        <f>F236</f>
        <v>13.3797</v>
      </c>
      <c r="E236" s="25">
        <f>F236</f>
        <v>13.3797</v>
      </c>
      <c r="F236" s="25">
        <f>ROUND(13.3797,4)</f>
        <v>13.3797</v>
      </c>
      <c r="G236" s="24"/>
      <c r="H236" s="36"/>
    </row>
    <row r="237" spans="1:8" ht="12.75" customHeight="1">
      <c r="A237" s="22">
        <v>43067</v>
      </c>
      <c r="B237" s="22"/>
      <c r="C237" s="25">
        <f>ROUND(13.21,4)</f>
        <v>13.21</v>
      </c>
      <c r="D237" s="25">
        <f>F237</f>
        <v>13.41</v>
      </c>
      <c r="E237" s="25">
        <f>F237</f>
        <v>13.41</v>
      </c>
      <c r="F237" s="25">
        <f>ROUND(13.41,4)</f>
        <v>13.41</v>
      </c>
      <c r="G237" s="24"/>
      <c r="H237" s="36"/>
    </row>
    <row r="238" spans="1:8" ht="12.75" customHeight="1">
      <c r="A238" s="22">
        <v>43069</v>
      </c>
      <c r="B238" s="22"/>
      <c r="C238" s="25">
        <f>ROUND(13.21,4)</f>
        <v>13.21</v>
      </c>
      <c r="D238" s="25">
        <f>F238</f>
        <v>13.4141</v>
      </c>
      <c r="E238" s="25">
        <f>F238</f>
        <v>13.4141</v>
      </c>
      <c r="F238" s="25">
        <f>ROUND(13.4141,4)</f>
        <v>13.4141</v>
      </c>
      <c r="G238" s="24"/>
      <c r="H238" s="36"/>
    </row>
    <row r="239" spans="1:8" ht="12.75" customHeight="1">
      <c r="A239" s="22">
        <v>43084</v>
      </c>
      <c r="B239" s="22"/>
      <c r="C239" s="25">
        <f>ROUND(13.21,4)</f>
        <v>13.21</v>
      </c>
      <c r="D239" s="25">
        <f>F239</f>
        <v>13.4446</v>
      </c>
      <c r="E239" s="25">
        <f>F239</f>
        <v>13.4446</v>
      </c>
      <c r="F239" s="25">
        <f>ROUND(13.4446,4)</f>
        <v>13.4446</v>
      </c>
      <c r="G239" s="24"/>
      <c r="H239" s="36"/>
    </row>
    <row r="240" spans="1:8" ht="12.75" customHeight="1">
      <c r="A240" s="22">
        <v>43091</v>
      </c>
      <c r="B240" s="22"/>
      <c r="C240" s="25">
        <f>ROUND(13.21,4)</f>
        <v>13.21</v>
      </c>
      <c r="D240" s="25">
        <f>F240</f>
        <v>13.4589</v>
      </c>
      <c r="E240" s="25">
        <f>F240</f>
        <v>13.4589</v>
      </c>
      <c r="F240" s="25">
        <f>ROUND(13.4589,4)</f>
        <v>13.4589</v>
      </c>
      <c r="G240" s="24"/>
      <c r="H240" s="36"/>
    </row>
    <row r="241" spans="1:8" ht="12.75" customHeight="1">
      <c r="A241" s="22">
        <v>43096</v>
      </c>
      <c r="B241" s="22"/>
      <c r="C241" s="25">
        <f>ROUND(13.21,4)</f>
        <v>13.21</v>
      </c>
      <c r="D241" s="25">
        <f>F241</f>
        <v>13.4691</v>
      </c>
      <c r="E241" s="25">
        <f>F241</f>
        <v>13.4691</v>
      </c>
      <c r="F241" s="25">
        <f>ROUND(13.4691,4)</f>
        <v>13.4691</v>
      </c>
      <c r="G241" s="24"/>
      <c r="H241" s="36"/>
    </row>
    <row r="242" spans="1:8" ht="12.75" customHeight="1">
      <c r="A242" s="22">
        <v>43102</v>
      </c>
      <c r="B242" s="22"/>
      <c r="C242" s="25">
        <f>ROUND(13.21,4)</f>
        <v>13.21</v>
      </c>
      <c r="D242" s="25">
        <f>F242</f>
        <v>13.4813</v>
      </c>
      <c r="E242" s="25">
        <f>F242</f>
        <v>13.4813</v>
      </c>
      <c r="F242" s="25">
        <f>ROUND(13.4813,4)</f>
        <v>13.4813</v>
      </c>
      <c r="G242" s="24"/>
      <c r="H242" s="36"/>
    </row>
    <row r="243" spans="1:8" ht="12.75" customHeight="1">
      <c r="A243" s="22">
        <v>43109</v>
      </c>
      <c r="B243" s="22"/>
      <c r="C243" s="25">
        <f>ROUND(13.21,4)</f>
        <v>13.21</v>
      </c>
      <c r="D243" s="25">
        <f>F243</f>
        <v>13.4956</v>
      </c>
      <c r="E243" s="25">
        <f>F243</f>
        <v>13.4956</v>
      </c>
      <c r="F243" s="25">
        <f>ROUND(13.4956,4)</f>
        <v>13.4956</v>
      </c>
      <c r="G243" s="24"/>
      <c r="H243" s="36"/>
    </row>
    <row r="244" spans="1:8" ht="12.75" customHeight="1">
      <c r="A244" s="22">
        <v>43131</v>
      </c>
      <c r="B244" s="22"/>
      <c r="C244" s="25">
        <f>ROUND(13.21,4)</f>
        <v>13.21</v>
      </c>
      <c r="D244" s="25">
        <f>F244</f>
        <v>13.5404</v>
      </c>
      <c r="E244" s="25">
        <f>F244</f>
        <v>13.5404</v>
      </c>
      <c r="F244" s="25">
        <f>ROUND(13.5404,4)</f>
        <v>13.5404</v>
      </c>
      <c r="G244" s="24"/>
      <c r="H244" s="36"/>
    </row>
    <row r="245" spans="1:8" ht="12.75" customHeight="1">
      <c r="A245" s="22">
        <v>43132</v>
      </c>
      <c r="B245" s="22"/>
      <c r="C245" s="25">
        <f>ROUND(13.21,4)</f>
        <v>13.21</v>
      </c>
      <c r="D245" s="25">
        <f>F245</f>
        <v>13.5424</v>
      </c>
      <c r="E245" s="25">
        <f>F245</f>
        <v>13.5424</v>
      </c>
      <c r="F245" s="25">
        <f>ROUND(13.5424,4)</f>
        <v>13.5424</v>
      </c>
      <c r="G245" s="24"/>
      <c r="H245" s="36"/>
    </row>
    <row r="246" spans="1:8" ht="12.75" customHeight="1">
      <c r="A246" s="22">
        <v>43144</v>
      </c>
      <c r="B246" s="22"/>
      <c r="C246" s="25">
        <f>ROUND(13.21,4)</f>
        <v>13.21</v>
      </c>
      <c r="D246" s="25">
        <f>F246</f>
        <v>13.5669</v>
      </c>
      <c r="E246" s="25">
        <f>F246</f>
        <v>13.5669</v>
      </c>
      <c r="F246" s="25">
        <f>ROUND(13.5669,4)</f>
        <v>13.5669</v>
      </c>
      <c r="G246" s="24"/>
      <c r="H246" s="36"/>
    </row>
    <row r="247" spans="1:8" ht="12.75" customHeight="1">
      <c r="A247" s="22">
        <v>43146</v>
      </c>
      <c r="B247" s="22"/>
      <c r="C247" s="25">
        <f>ROUND(13.21,4)</f>
        <v>13.21</v>
      </c>
      <c r="D247" s="25">
        <f>F247</f>
        <v>13.571</v>
      </c>
      <c r="E247" s="25">
        <f>F247</f>
        <v>13.571</v>
      </c>
      <c r="F247" s="25">
        <f>ROUND(13.571,4)</f>
        <v>13.571</v>
      </c>
      <c r="G247" s="24"/>
      <c r="H247" s="36"/>
    </row>
    <row r="248" spans="1:8" ht="12.75" customHeight="1">
      <c r="A248" s="22">
        <v>43215</v>
      </c>
      <c r="B248" s="22"/>
      <c r="C248" s="25">
        <f>ROUND(13.21,4)</f>
        <v>13.21</v>
      </c>
      <c r="D248" s="25">
        <f>F248</f>
        <v>13.7083</v>
      </c>
      <c r="E248" s="25">
        <f>F248</f>
        <v>13.7083</v>
      </c>
      <c r="F248" s="25">
        <f>ROUND(13.7083,4)</f>
        <v>13.7083</v>
      </c>
      <c r="G248" s="24"/>
      <c r="H248" s="36"/>
    </row>
    <row r="249" spans="1:8" ht="12.75" customHeight="1">
      <c r="A249" s="22">
        <v>43231</v>
      </c>
      <c r="B249" s="22"/>
      <c r="C249" s="25">
        <f>ROUND(13.21,4)</f>
        <v>13.21</v>
      </c>
      <c r="D249" s="25">
        <f>F249</f>
        <v>13.74</v>
      </c>
      <c r="E249" s="25">
        <f>F249</f>
        <v>13.74</v>
      </c>
      <c r="F249" s="25">
        <f>ROUND(13.74,4)</f>
        <v>13.74</v>
      </c>
      <c r="G249" s="24"/>
      <c r="H249" s="36"/>
    </row>
    <row r="250" spans="1:8" ht="12.75" customHeight="1">
      <c r="A250" s="22">
        <v>43235</v>
      </c>
      <c r="B250" s="22"/>
      <c r="C250" s="25">
        <f>ROUND(13.21,4)</f>
        <v>13.21</v>
      </c>
      <c r="D250" s="25">
        <f>F250</f>
        <v>13.748</v>
      </c>
      <c r="E250" s="25">
        <f>F250</f>
        <v>13.748</v>
      </c>
      <c r="F250" s="25">
        <f>ROUND(13.748,4)</f>
        <v>13.748</v>
      </c>
      <c r="G250" s="24"/>
      <c r="H250" s="36"/>
    </row>
    <row r="251" spans="1:8" ht="12.75" customHeight="1">
      <c r="A251" s="22">
        <v>43283</v>
      </c>
      <c r="B251" s="22"/>
      <c r="C251" s="25">
        <f>ROUND(13.21,4)</f>
        <v>13.21</v>
      </c>
      <c r="D251" s="25">
        <f>F251</f>
        <v>13.8421</v>
      </c>
      <c r="E251" s="25">
        <f>F251</f>
        <v>13.8421</v>
      </c>
      <c r="F251" s="25">
        <f>ROUND(13.8421,4)</f>
        <v>13.8421</v>
      </c>
      <c r="G251" s="24"/>
      <c r="H251" s="36"/>
    </row>
    <row r="252" spans="1:8" ht="12.75" customHeight="1">
      <c r="A252" s="22">
        <v>43325</v>
      </c>
      <c r="B252" s="22"/>
      <c r="C252" s="25">
        <f>ROUND(13.21,4)</f>
        <v>13.21</v>
      </c>
      <c r="D252" s="25">
        <f>F252</f>
        <v>13.9243</v>
      </c>
      <c r="E252" s="25">
        <f>F252</f>
        <v>13.9243</v>
      </c>
      <c r="F252" s="25">
        <f>ROUND(13.9243,4)</f>
        <v>13.9243</v>
      </c>
      <c r="G252" s="24"/>
      <c r="H252" s="36"/>
    </row>
    <row r="253" spans="1:8" ht="12.75" customHeight="1">
      <c r="A253" s="22">
        <v>43417</v>
      </c>
      <c r="B253" s="22"/>
      <c r="C253" s="25">
        <f>ROUND(13.21,4)</f>
        <v>13.21</v>
      </c>
      <c r="D253" s="25">
        <f>F253</f>
        <v>14.1118</v>
      </c>
      <c r="E253" s="25">
        <f>F253</f>
        <v>14.1118</v>
      </c>
      <c r="F253" s="25">
        <f>ROUND(14.1118,4)</f>
        <v>14.1118</v>
      </c>
      <c r="G253" s="24"/>
      <c r="H253" s="36"/>
    </row>
    <row r="254" spans="1:8" ht="12.75" customHeight="1">
      <c r="A254" s="22">
        <v>43509</v>
      </c>
      <c r="B254" s="22"/>
      <c r="C254" s="25">
        <f>ROUND(13.21,4)</f>
        <v>13.21</v>
      </c>
      <c r="D254" s="25">
        <f>F254</f>
        <v>14.3004</v>
      </c>
      <c r="E254" s="25">
        <f>F254</f>
        <v>14.3004</v>
      </c>
      <c r="F254" s="25">
        <f>ROUND(14.3004,4)</f>
        <v>14.3004</v>
      </c>
      <c r="G254" s="24"/>
      <c r="H254" s="36"/>
    </row>
    <row r="255" spans="1:8" ht="12.75" customHeight="1">
      <c r="A255" s="22">
        <v>44040</v>
      </c>
      <c r="B255" s="22"/>
      <c r="C255" s="25">
        <f>ROUND(13.21,4)</f>
        <v>13.21</v>
      </c>
      <c r="D255" s="25">
        <f>F255</f>
        <v>15.5207</v>
      </c>
      <c r="E255" s="25">
        <f>F255</f>
        <v>15.5207</v>
      </c>
      <c r="F255" s="25">
        <f>ROUND(15.5207,4)</f>
        <v>15.5207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42996</v>
      </c>
      <c r="B257" s="22"/>
      <c r="C257" s="25">
        <f>ROUND(1.17625,4)</f>
        <v>1.1763</v>
      </c>
      <c r="D257" s="25">
        <f>F257</f>
        <v>1.1777</v>
      </c>
      <c r="E257" s="25">
        <f>F257</f>
        <v>1.1777</v>
      </c>
      <c r="F257" s="25">
        <f>ROUND(1.1777,4)</f>
        <v>1.1777</v>
      </c>
      <c r="G257" s="24"/>
      <c r="H257" s="36"/>
    </row>
    <row r="258" spans="1:8" ht="12.75" customHeight="1">
      <c r="A258" s="22">
        <v>43087</v>
      </c>
      <c r="B258" s="22"/>
      <c r="C258" s="25">
        <f>ROUND(1.17625,4)</f>
        <v>1.1763</v>
      </c>
      <c r="D258" s="25">
        <f>F258</f>
        <v>1.1835</v>
      </c>
      <c r="E258" s="25">
        <f>F258</f>
        <v>1.1835</v>
      </c>
      <c r="F258" s="25">
        <f>ROUND(1.1835,4)</f>
        <v>1.1835</v>
      </c>
      <c r="G258" s="24"/>
      <c r="H258" s="36"/>
    </row>
    <row r="259" spans="1:8" ht="12.75" customHeight="1">
      <c r="A259" s="22">
        <v>43178</v>
      </c>
      <c r="B259" s="22"/>
      <c r="C259" s="25">
        <f>ROUND(1.17625,4)</f>
        <v>1.1763</v>
      </c>
      <c r="D259" s="25">
        <f>F259</f>
        <v>1.1898</v>
      </c>
      <c r="E259" s="25">
        <f>F259</f>
        <v>1.1898</v>
      </c>
      <c r="F259" s="25">
        <f>ROUND(1.1898,4)</f>
        <v>1.1898</v>
      </c>
      <c r="G259" s="24"/>
      <c r="H259" s="36"/>
    </row>
    <row r="260" spans="1:8" ht="12.75" customHeight="1">
      <c r="A260" s="22">
        <v>43269</v>
      </c>
      <c r="B260" s="22"/>
      <c r="C260" s="25">
        <f>ROUND(1.17625,4)</f>
        <v>1.1763</v>
      </c>
      <c r="D260" s="25">
        <f>F260</f>
        <v>1.1961</v>
      </c>
      <c r="E260" s="25">
        <f>F260</f>
        <v>1.1961</v>
      </c>
      <c r="F260" s="25">
        <f>ROUND(1.1961,4)</f>
        <v>1.1961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42996</v>
      </c>
      <c r="B262" s="22"/>
      <c r="C262" s="25">
        <f>ROUND(1.2833,4)</f>
        <v>1.2833</v>
      </c>
      <c r="D262" s="25">
        <f>F262</f>
        <v>1.2843</v>
      </c>
      <c r="E262" s="25">
        <f>F262</f>
        <v>1.2843</v>
      </c>
      <c r="F262" s="25">
        <f>ROUND(1.2843,4)</f>
        <v>1.2843</v>
      </c>
      <c r="G262" s="24"/>
      <c r="H262" s="36"/>
    </row>
    <row r="263" spans="1:8" ht="12.75" customHeight="1">
      <c r="A263" s="22">
        <v>43087</v>
      </c>
      <c r="B263" s="22"/>
      <c r="C263" s="25">
        <f>ROUND(1.2833,4)</f>
        <v>1.2833</v>
      </c>
      <c r="D263" s="25">
        <f>F263</f>
        <v>1.2882</v>
      </c>
      <c r="E263" s="25">
        <f>F263</f>
        <v>1.2882</v>
      </c>
      <c r="F263" s="25">
        <f>ROUND(1.2882,4)</f>
        <v>1.2882</v>
      </c>
      <c r="G263" s="24"/>
      <c r="H263" s="36"/>
    </row>
    <row r="264" spans="1:8" ht="12.75" customHeight="1">
      <c r="A264" s="22">
        <v>43178</v>
      </c>
      <c r="B264" s="22"/>
      <c r="C264" s="25">
        <f>ROUND(1.2833,4)</f>
        <v>1.2833</v>
      </c>
      <c r="D264" s="25">
        <f>F264</f>
        <v>1.2923</v>
      </c>
      <c r="E264" s="25">
        <f>F264</f>
        <v>1.2923</v>
      </c>
      <c r="F264" s="25">
        <f>ROUND(1.2923,4)</f>
        <v>1.2923</v>
      </c>
      <c r="G264" s="24"/>
      <c r="H264" s="36"/>
    </row>
    <row r="265" spans="1:8" ht="12.75" customHeight="1">
      <c r="A265" s="22">
        <v>43269</v>
      </c>
      <c r="B265" s="22"/>
      <c r="C265" s="25">
        <f>ROUND(1.2833,4)</f>
        <v>1.2833</v>
      </c>
      <c r="D265" s="25">
        <f>F265</f>
        <v>1.2962</v>
      </c>
      <c r="E265" s="25">
        <f>F265</f>
        <v>1.2962</v>
      </c>
      <c r="F265" s="25">
        <f>ROUND(1.2962,4)</f>
        <v>1.2962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42996</v>
      </c>
      <c r="B267" s="22"/>
      <c r="C267" s="25">
        <f>ROUND(10.4687048333333,4)</f>
        <v>10.4687</v>
      </c>
      <c r="D267" s="25">
        <f>F267</f>
        <v>10.5084</v>
      </c>
      <c r="E267" s="25">
        <f>F267</f>
        <v>10.5084</v>
      </c>
      <c r="F267" s="25">
        <f>ROUND(10.5084,4)</f>
        <v>10.5084</v>
      </c>
      <c r="G267" s="24"/>
      <c r="H267" s="36"/>
    </row>
    <row r="268" spans="1:8" ht="12.75" customHeight="1">
      <c r="A268" s="22">
        <v>43087</v>
      </c>
      <c r="B268" s="22"/>
      <c r="C268" s="25">
        <f>ROUND(10.4687048333333,4)</f>
        <v>10.4687</v>
      </c>
      <c r="D268" s="25">
        <f>F268</f>
        <v>10.6436</v>
      </c>
      <c r="E268" s="25">
        <f>F268</f>
        <v>10.6436</v>
      </c>
      <c r="F268" s="25">
        <f>ROUND(10.6436,4)</f>
        <v>10.6436</v>
      </c>
      <c r="G268" s="24"/>
      <c r="H268" s="36"/>
    </row>
    <row r="269" spans="1:8" ht="12.75" customHeight="1">
      <c r="A269" s="22">
        <v>43178</v>
      </c>
      <c r="B269" s="22"/>
      <c r="C269" s="25">
        <f>ROUND(10.4687048333333,4)</f>
        <v>10.4687</v>
      </c>
      <c r="D269" s="25">
        <f>F269</f>
        <v>10.7777</v>
      </c>
      <c r="E269" s="25">
        <f>F269</f>
        <v>10.7777</v>
      </c>
      <c r="F269" s="25">
        <f>ROUND(10.7777,4)</f>
        <v>10.7777</v>
      </c>
      <c r="G269" s="24"/>
      <c r="H269" s="36"/>
    </row>
    <row r="270" spans="1:8" ht="12.75" customHeight="1">
      <c r="A270" s="22">
        <v>43269</v>
      </c>
      <c r="B270" s="22"/>
      <c r="C270" s="25">
        <f>ROUND(10.4687048333333,4)</f>
        <v>10.4687</v>
      </c>
      <c r="D270" s="25">
        <f>F270</f>
        <v>10.9074</v>
      </c>
      <c r="E270" s="25">
        <f>F270</f>
        <v>10.9074</v>
      </c>
      <c r="F270" s="25">
        <f>ROUND(10.9074,4)</f>
        <v>10.9074</v>
      </c>
      <c r="G270" s="24"/>
      <c r="H270" s="36"/>
    </row>
    <row r="271" spans="1:8" ht="12.75" customHeight="1">
      <c r="A271" s="22">
        <v>43360</v>
      </c>
      <c r="B271" s="22"/>
      <c r="C271" s="25">
        <f>ROUND(10.4687048333333,4)</f>
        <v>10.4687</v>
      </c>
      <c r="D271" s="25">
        <f>F271</f>
        <v>11.0352</v>
      </c>
      <c r="E271" s="25">
        <f>F271</f>
        <v>11.0352</v>
      </c>
      <c r="F271" s="25">
        <f>ROUND(11.0352,4)</f>
        <v>11.0352</v>
      </c>
      <c r="G271" s="24"/>
      <c r="H271" s="36"/>
    </row>
    <row r="272" spans="1:8" ht="12.75" customHeight="1">
      <c r="A272" s="22">
        <v>43448</v>
      </c>
      <c r="B272" s="22"/>
      <c r="C272" s="25">
        <f>ROUND(10.4687048333333,4)</f>
        <v>10.4687</v>
      </c>
      <c r="D272" s="25">
        <f>F272</f>
        <v>11.1644</v>
      </c>
      <c r="E272" s="25">
        <f>F272</f>
        <v>11.1644</v>
      </c>
      <c r="F272" s="25">
        <f>ROUND(11.1644,4)</f>
        <v>11.1644</v>
      </c>
      <c r="G272" s="24"/>
      <c r="H272" s="36"/>
    </row>
    <row r="273" spans="1:8" ht="12.75" customHeight="1">
      <c r="A273" s="22">
        <v>43542</v>
      </c>
      <c r="B273" s="22"/>
      <c r="C273" s="25">
        <f>ROUND(10.4687048333333,4)</f>
        <v>10.4687</v>
      </c>
      <c r="D273" s="25">
        <f>F273</f>
        <v>11.3004</v>
      </c>
      <c r="E273" s="25">
        <f>F273</f>
        <v>11.3004</v>
      </c>
      <c r="F273" s="25">
        <f>ROUND(11.3004,4)</f>
        <v>11.3004</v>
      </c>
      <c r="G273" s="24"/>
      <c r="H273" s="36"/>
    </row>
    <row r="274" spans="1:8" ht="12.75" customHeight="1">
      <c r="A274" s="22">
        <v>43630</v>
      </c>
      <c r="B274" s="22"/>
      <c r="C274" s="25">
        <f>ROUND(10.4687048333333,4)</f>
        <v>10.4687</v>
      </c>
      <c r="D274" s="25">
        <f>F274</f>
        <v>11.4262</v>
      </c>
      <c r="E274" s="25">
        <f>F274</f>
        <v>11.4262</v>
      </c>
      <c r="F274" s="25">
        <f>ROUND(11.4262,4)</f>
        <v>11.4262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42996</v>
      </c>
      <c r="B276" s="22"/>
      <c r="C276" s="25">
        <f>ROUND(3.59651511026409,4)</f>
        <v>3.5965</v>
      </c>
      <c r="D276" s="25">
        <f>F276</f>
        <v>3.9118</v>
      </c>
      <c r="E276" s="25">
        <f>F276</f>
        <v>3.9118</v>
      </c>
      <c r="F276" s="25">
        <f>ROUND(3.9118,4)</f>
        <v>3.9118</v>
      </c>
      <c r="G276" s="24"/>
      <c r="H276" s="36"/>
    </row>
    <row r="277" spans="1:8" ht="12.75" customHeight="1">
      <c r="A277" s="22">
        <v>43087</v>
      </c>
      <c r="B277" s="22"/>
      <c r="C277" s="25">
        <f>ROUND(3.59651511026409,4)</f>
        <v>3.5965</v>
      </c>
      <c r="D277" s="25">
        <f>F277</f>
        <v>3.9609</v>
      </c>
      <c r="E277" s="25">
        <f>F277</f>
        <v>3.9609</v>
      </c>
      <c r="F277" s="25">
        <f>ROUND(3.9609,4)</f>
        <v>3.9609</v>
      </c>
      <c r="G277" s="24"/>
      <c r="H277" s="36"/>
    </row>
    <row r="278" spans="1:8" ht="12.75" customHeight="1">
      <c r="A278" s="22">
        <v>43178</v>
      </c>
      <c r="B278" s="22"/>
      <c r="C278" s="25">
        <f>ROUND(3.59651511026409,4)</f>
        <v>3.5965</v>
      </c>
      <c r="D278" s="25">
        <f>F278</f>
        <v>4.0156</v>
      </c>
      <c r="E278" s="25">
        <f>F278</f>
        <v>4.0156</v>
      </c>
      <c r="F278" s="25">
        <f>ROUND(4.0156,4)</f>
        <v>4.0156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42996</v>
      </c>
      <c r="B280" s="22"/>
      <c r="C280" s="25">
        <f>ROUND(1.2939195,4)</f>
        <v>1.2939</v>
      </c>
      <c r="D280" s="25">
        <f>F280</f>
        <v>1.2977</v>
      </c>
      <c r="E280" s="25">
        <f>F280</f>
        <v>1.2977</v>
      </c>
      <c r="F280" s="25">
        <f>ROUND(1.2977,4)</f>
        <v>1.2977</v>
      </c>
      <c r="G280" s="24"/>
      <c r="H280" s="36"/>
    </row>
    <row r="281" spans="1:8" ht="12.75" customHeight="1">
      <c r="A281" s="22">
        <v>43087</v>
      </c>
      <c r="B281" s="22"/>
      <c r="C281" s="25">
        <f>ROUND(1.2939195,4)</f>
        <v>1.2939</v>
      </c>
      <c r="D281" s="25">
        <f>F281</f>
        <v>1.3088</v>
      </c>
      <c r="E281" s="25">
        <f>F281</f>
        <v>1.3088</v>
      </c>
      <c r="F281" s="25">
        <f>ROUND(1.3088,4)</f>
        <v>1.3088</v>
      </c>
      <c r="G281" s="24"/>
      <c r="H281" s="36"/>
    </row>
    <row r="282" spans="1:8" ht="12.75" customHeight="1">
      <c r="A282" s="22">
        <v>43178</v>
      </c>
      <c r="B282" s="22"/>
      <c r="C282" s="25">
        <f>ROUND(1.2939195,4)</f>
        <v>1.2939</v>
      </c>
      <c r="D282" s="25">
        <f>F282</f>
        <v>1.3183</v>
      </c>
      <c r="E282" s="25">
        <f>F282</f>
        <v>1.3183</v>
      </c>
      <c r="F282" s="25">
        <f>ROUND(1.3183,4)</f>
        <v>1.3183</v>
      </c>
      <c r="G282" s="24"/>
      <c r="H282" s="36"/>
    </row>
    <row r="283" spans="1:8" ht="12.75" customHeight="1">
      <c r="A283" s="22">
        <v>43269</v>
      </c>
      <c r="B283" s="22"/>
      <c r="C283" s="25">
        <f>ROUND(1.2939195,4)</f>
        <v>1.2939</v>
      </c>
      <c r="D283" s="25">
        <f>F283</f>
        <v>1.3282</v>
      </c>
      <c r="E283" s="25">
        <f>F283</f>
        <v>1.3282</v>
      </c>
      <c r="F283" s="25">
        <f>ROUND(1.3282,4)</f>
        <v>1.3282</v>
      </c>
      <c r="G283" s="24"/>
      <c r="H283" s="36"/>
    </row>
    <row r="284" spans="1:8" ht="12.75" customHeight="1">
      <c r="A284" s="22">
        <v>43630</v>
      </c>
      <c r="B284" s="22"/>
      <c r="C284" s="25">
        <f>ROUND(1.2939195,4)</f>
        <v>1.2939</v>
      </c>
      <c r="D284" s="25">
        <f>F284</f>
        <v>1.3556</v>
      </c>
      <c r="E284" s="25">
        <f>F284</f>
        <v>1.3556</v>
      </c>
      <c r="F284" s="25">
        <f>ROUND(1.3556,4)</f>
        <v>1.3556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42996</v>
      </c>
      <c r="B286" s="22"/>
      <c r="C286" s="25">
        <f>ROUND(10.5342902711324,4)</f>
        <v>10.5343</v>
      </c>
      <c r="D286" s="25">
        <f>F286</f>
        <v>10.5803</v>
      </c>
      <c r="E286" s="25">
        <f>F286</f>
        <v>10.5803</v>
      </c>
      <c r="F286" s="25">
        <f>ROUND(10.5803,4)</f>
        <v>10.5803</v>
      </c>
      <c r="G286" s="24"/>
      <c r="H286" s="36"/>
    </row>
    <row r="287" spans="1:8" ht="12.75" customHeight="1">
      <c r="A287" s="22">
        <v>43087</v>
      </c>
      <c r="B287" s="22"/>
      <c r="C287" s="25">
        <f>ROUND(10.5342902711324,4)</f>
        <v>10.5343</v>
      </c>
      <c r="D287" s="25">
        <f>F287</f>
        <v>10.7384</v>
      </c>
      <c r="E287" s="25">
        <f>F287</f>
        <v>10.7384</v>
      </c>
      <c r="F287" s="25">
        <f>ROUND(10.7384,4)</f>
        <v>10.7384</v>
      </c>
      <c r="G287" s="24"/>
      <c r="H287" s="36"/>
    </row>
    <row r="288" spans="1:8" ht="12.75" customHeight="1">
      <c r="A288" s="22">
        <v>43178</v>
      </c>
      <c r="B288" s="22"/>
      <c r="C288" s="25">
        <f>ROUND(10.5342902711324,4)</f>
        <v>10.5343</v>
      </c>
      <c r="D288" s="25">
        <f>F288</f>
        <v>10.8925</v>
      </c>
      <c r="E288" s="25">
        <f>F288</f>
        <v>10.8925</v>
      </c>
      <c r="F288" s="25">
        <f>ROUND(10.8925,4)</f>
        <v>10.8925</v>
      </c>
      <c r="G288" s="24"/>
      <c r="H288" s="36"/>
    </row>
    <row r="289" spans="1:8" ht="12.75" customHeight="1">
      <c r="A289" s="22">
        <v>43269</v>
      </c>
      <c r="B289" s="22"/>
      <c r="C289" s="25">
        <f>ROUND(10.5342902711324,4)</f>
        <v>10.5343</v>
      </c>
      <c r="D289" s="25">
        <f>F289</f>
        <v>10.8976</v>
      </c>
      <c r="E289" s="25">
        <f>F289</f>
        <v>10.8976</v>
      </c>
      <c r="F289" s="25">
        <v>10.8976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42996</v>
      </c>
      <c r="B291" s="22"/>
      <c r="C291" s="25">
        <f>ROUND(1.98985860555826,4)</f>
        <v>1.9899</v>
      </c>
      <c r="D291" s="25">
        <f>F291</f>
        <v>1.9884</v>
      </c>
      <c r="E291" s="25">
        <f>F291</f>
        <v>1.9884</v>
      </c>
      <c r="F291" s="25">
        <f>ROUND(1.9884,4)</f>
        <v>1.9884</v>
      </c>
      <c r="G291" s="24"/>
      <c r="H291" s="36"/>
    </row>
    <row r="292" spans="1:8" ht="12.75" customHeight="1">
      <c r="A292" s="22">
        <v>43087</v>
      </c>
      <c r="B292" s="22"/>
      <c r="C292" s="25">
        <f>ROUND(1.98985860555826,4)</f>
        <v>1.9899</v>
      </c>
      <c r="D292" s="25">
        <f>F292</f>
        <v>2.0063</v>
      </c>
      <c r="E292" s="25">
        <f>F292</f>
        <v>2.0063</v>
      </c>
      <c r="F292" s="25">
        <f>ROUND(2.0063,4)</f>
        <v>2.0063</v>
      </c>
      <c r="G292" s="24"/>
      <c r="H292" s="36"/>
    </row>
    <row r="293" spans="1:8" ht="12.75" customHeight="1">
      <c r="A293" s="22">
        <v>43178</v>
      </c>
      <c r="B293" s="22"/>
      <c r="C293" s="25">
        <f>ROUND(1.98985860555826,4)</f>
        <v>1.9899</v>
      </c>
      <c r="D293" s="25">
        <f>F293</f>
        <v>2.0222</v>
      </c>
      <c r="E293" s="25">
        <f>F293</f>
        <v>2.0222</v>
      </c>
      <c r="F293" s="25">
        <f>ROUND(2.0222,4)</f>
        <v>2.0222</v>
      </c>
      <c r="G293" s="24"/>
      <c r="H293" s="36"/>
    </row>
    <row r="294" spans="1:8" ht="12.75" customHeight="1">
      <c r="A294" s="22">
        <v>43269</v>
      </c>
      <c r="B294" s="22"/>
      <c r="C294" s="25">
        <f>ROUND(1.98985860555826,4)</f>
        <v>1.9899</v>
      </c>
      <c r="D294" s="25">
        <f>F294</f>
        <v>2.037</v>
      </c>
      <c r="E294" s="25">
        <f>F294</f>
        <v>2.037</v>
      </c>
      <c r="F294" s="25">
        <f>ROUND(2.037,4)</f>
        <v>2.037</v>
      </c>
      <c r="G294" s="24"/>
      <c r="H294" s="36"/>
    </row>
    <row r="295" spans="1:8" ht="12.75" customHeight="1">
      <c r="A295" s="22">
        <v>43630</v>
      </c>
      <c r="B295" s="22"/>
      <c r="C295" s="25">
        <f>ROUND(1.98985860555826,4)</f>
        <v>1.9899</v>
      </c>
      <c r="D295" s="25">
        <f>F295</f>
        <v>2.0153</v>
      </c>
      <c r="E295" s="25">
        <f>F295</f>
        <v>2.0153</v>
      </c>
      <c r="F295" s="25">
        <f>ROUND(2.0153,4)</f>
        <v>2.0153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42996</v>
      </c>
      <c r="B297" s="22"/>
      <c r="C297" s="25">
        <f>ROUND(2.08956168240561,4)</f>
        <v>2.0896</v>
      </c>
      <c r="D297" s="25">
        <f>F297</f>
        <v>2.104</v>
      </c>
      <c r="E297" s="25">
        <f>F297</f>
        <v>2.104</v>
      </c>
      <c r="F297" s="25">
        <f>ROUND(2.104,4)</f>
        <v>2.104</v>
      </c>
      <c r="G297" s="24"/>
      <c r="H297" s="36"/>
    </row>
    <row r="298" spans="1:8" ht="12.75" customHeight="1">
      <c r="A298" s="22">
        <v>43087</v>
      </c>
      <c r="B298" s="22"/>
      <c r="C298" s="25">
        <f>ROUND(2.08956168240561,4)</f>
        <v>2.0896</v>
      </c>
      <c r="D298" s="25">
        <f>F298</f>
        <v>2.1453</v>
      </c>
      <c r="E298" s="25">
        <f>F298</f>
        <v>2.1453</v>
      </c>
      <c r="F298" s="25">
        <f>ROUND(2.1453,4)</f>
        <v>2.1453</v>
      </c>
      <c r="G298" s="24"/>
      <c r="H298" s="36"/>
    </row>
    <row r="299" spans="1:8" ht="12.75" customHeight="1">
      <c r="A299" s="22">
        <v>43178</v>
      </c>
      <c r="B299" s="22"/>
      <c r="C299" s="25">
        <f>ROUND(2.08956168240561,4)</f>
        <v>2.0896</v>
      </c>
      <c r="D299" s="25">
        <f>F299</f>
        <v>2.1864</v>
      </c>
      <c r="E299" s="25">
        <f>F299</f>
        <v>2.1864</v>
      </c>
      <c r="F299" s="25">
        <f>ROUND(2.1864,4)</f>
        <v>2.1864</v>
      </c>
      <c r="G299" s="24"/>
      <c r="H299" s="36"/>
    </row>
    <row r="300" spans="1:8" ht="12.75" customHeight="1">
      <c r="A300" s="22">
        <v>43269</v>
      </c>
      <c r="B300" s="22"/>
      <c r="C300" s="25">
        <f>ROUND(2.08956168240561,4)</f>
        <v>2.0896</v>
      </c>
      <c r="D300" s="25">
        <f>F300</f>
        <v>2.228</v>
      </c>
      <c r="E300" s="25">
        <f>F300</f>
        <v>2.228</v>
      </c>
      <c r="F300" s="25">
        <f>ROUND(2.228,4)</f>
        <v>2.228</v>
      </c>
      <c r="G300" s="24"/>
      <c r="H300" s="36"/>
    </row>
    <row r="301" spans="1:8" ht="12.75" customHeight="1">
      <c r="A301" s="22">
        <v>43630</v>
      </c>
      <c r="B301" s="22"/>
      <c r="C301" s="25">
        <f>ROUND(2.08956168240561,4)</f>
        <v>2.0896</v>
      </c>
      <c r="D301" s="25">
        <f>F301</f>
        <v>2.4118</v>
      </c>
      <c r="E301" s="25">
        <f>F301</f>
        <v>2.4118</v>
      </c>
      <c r="F301" s="25">
        <f>ROUND(2.4118,4)</f>
        <v>2.4118</v>
      </c>
      <c r="G301" s="24"/>
      <c r="H301" s="36"/>
    </row>
    <row r="302" spans="1:8" ht="12.75" customHeight="1">
      <c r="A302" s="22" t="s">
        <v>70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42996</v>
      </c>
      <c r="B303" s="22"/>
      <c r="C303" s="25">
        <f>ROUND(15.5382625,4)</f>
        <v>15.5383</v>
      </c>
      <c r="D303" s="25">
        <f>F303</f>
        <v>15.621</v>
      </c>
      <c r="E303" s="25">
        <f>F303</f>
        <v>15.621</v>
      </c>
      <c r="F303" s="25">
        <f>ROUND(15.621,4)</f>
        <v>15.621</v>
      </c>
      <c r="G303" s="24"/>
      <c r="H303" s="36"/>
    </row>
    <row r="304" spans="1:8" ht="12.75" customHeight="1">
      <c r="A304" s="22">
        <v>43087</v>
      </c>
      <c r="B304" s="22"/>
      <c r="C304" s="25">
        <f>ROUND(15.5382625,4)</f>
        <v>15.5383</v>
      </c>
      <c r="D304" s="25">
        <f>F304</f>
        <v>15.919</v>
      </c>
      <c r="E304" s="25">
        <f>F304</f>
        <v>15.919</v>
      </c>
      <c r="F304" s="25">
        <f>ROUND(15.919,4)</f>
        <v>15.919</v>
      </c>
      <c r="G304" s="24"/>
      <c r="H304" s="36"/>
    </row>
    <row r="305" spans="1:8" ht="12.75" customHeight="1">
      <c r="A305" s="22">
        <v>43178</v>
      </c>
      <c r="B305" s="22"/>
      <c r="C305" s="25">
        <f>ROUND(15.5382625,4)</f>
        <v>15.5383</v>
      </c>
      <c r="D305" s="25">
        <f>F305</f>
        <v>16.2225</v>
      </c>
      <c r="E305" s="25">
        <f>F305</f>
        <v>16.2225</v>
      </c>
      <c r="F305" s="25">
        <f>ROUND(16.2225,4)</f>
        <v>16.2225</v>
      </c>
      <c r="G305" s="24"/>
      <c r="H305" s="36"/>
    </row>
    <row r="306" spans="1:8" ht="12.75" customHeight="1">
      <c r="A306" s="22">
        <v>43269</v>
      </c>
      <c r="B306" s="22"/>
      <c r="C306" s="25">
        <f>ROUND(15.5382625,4)</f>
        <v>15.5383</v>
      </c>
      <c r="D306" s="25">
        <f>F306</f>
        <v>16.5238</v>
      </c>
      <c r="E306" s="25">
        <f>F306</f>
        <v>16.5238</v>
      </c>
      <c r="F306" s="25">
        <f>ROUND(16.5238,4)</f>
        <v>16.5238</v>
      </c>
      <c r="G306" s="24"/>
      <c r="H306" s="36"/>
    </row>
    <row r="307" spans="1:8" ht="12.75" customHeight="1">
      <c r="A307" s="22">
        <v>43360</v>
      </c>
      <c r="B307" s="22"/>
      <c r="C307" s="25">
        <f>ROUND(15.5382625,4)</f>
        <v>15.5383</v>
      </c>
      <c r="D307" s="25">
        <f>F307</f>
        <v>16.8184</v>
      </c>
      <c r="E307" s="25">
        <f>F307</f>
        <v>16.8184</v>
      </c>
      <c r="F307" s="25">
        <f>ROUND(16.8184,4)</f>
        <v>16.8184</v>
      </c>
      <c r="G307" s="24"/>
      <c r="H307" s="36"/>
    </row>
    <row r="308" spans="1:8" ht="12.75" customHeight="1">
      <c r="A308" s="22">
        <v>43448</v>
      </c>
      <c r="B308" s="22"/>
      <c r="C308" s="25">
        <f>ROUND(15.5382625,4)</f>
        <v>15.5383</v>
      </c>
      <c r="D308" s="25">
        <f>F308</f>
        <v>17.0983</v>
      </c>
      <c r="E308" s="25">
        <f>F308</f>
        <v>17.0983</v>
      </c>
      <c r="F308" s="25">
        <f>ROUND(17.0983,4)</f>
        <v>17.0983</v>
      </c>
      <c r="G308" s="24"/>
      <c r="H308" s="36"/>
    </row>
    <row r="309" spans="1:8" ht="12.75" customHeight="1">
      <c r="A309" s="22">
        <v>43542</v>
      </c>
      <c r="B309" s="22"/>
      <c r="C309" s="25">
        <f>ROUND(15.5382625,4)</f>
        <v>15.5383</v>
      </c>
      <c r="D309" s="25">
        <f>F309</f>
        <v>17.4799</v>
      </c>
      <c r="E309" s="25">
        <f>F309</f>
        <v>17.4799</v>
      </c>
      <c r="F309" s="25">
        <f>ROUND(17.4799,4)</f>
        <v>17.4799</v>
      </c>
      <c r="G309" s="24"/>
      <c r="H309" s="36"/>
    </row>
    <row r="310" spans="1:8" ht="12.75" customHeight="1">
      <c r="A310" s="22">
        <v>43630</v>
      </c>
      <c r="B310" s="22"/>
      <c r="C310" s="25">
        <f>ROUND(15.5382625,4)</f>
        <v>15.5383</v>
      </c>
      <c r="D310" s="25">
        <f>F310</f>
        <v>17.8409</v>
      </c>
      <c r="E310" s="25">
        <f>F310</f>
        <v>17.8409</v>
      </c>
      <c r="F310" s="25">
        <f>ROUND(17.8409,4)</f>
        <v>17.8409</v>
      </c>
      <c r="G310" s="24"/>
      <c r="H310" s="36"/>
    </row>
    <row r="311" spans="1:8" ht="12.75" customHeight="1">
      <c r="A311" s="22" t="s">
        <v>71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42996</v>
      </c>
      <c r="B312" s="22"/>
      <c r="C312" s="25">
        <f>ROUND(13.6473991425177,4)</f>
        <v>13.6474</v>
      </c>
      <c r="D312" s="25">
        <f>F312</f>
        <v>13.7238</v>
      </c>
      <c r="E312" s="25">
        <f>F312</f>
        <v>13.7238</v>
      </c>
      <c r="F312" s="25">
        <f>ROUND(13.7238,4)</f>
        <v>13.7238</v>
      </c>
      <c r="G312" s="24"/>
      <c r="H312" s="36"/>
    </row>
    <row r="313" spans="1:8" ht="12.75" customHeight="1">
      <c r="A313" s="22">
        <v>43087</v>
      </c>
      <c r="B313" s="22"/>
      <c r="C313" s="25">
        <f>ROUND(13.6473991425177,4)</f>
        <v>13.6474</v>
      </c>
      <c r="D313" s="25">
        <f>F313</f>
        <v>13.9995</v>
      </c>
      <c r="E313" s="25">
        <f>F313</f>
        <v>13.9995</v>
      </c>
      <c r="F313" s="25">
        <f>ROUND(13.9995,4)</f>
        <v>13.9995</v>
      </c>
      <c r="G313" s="24"/>
      <c r="H313" s="36"/>
    </row>
    <row r="314" spans="1:8" ht="12.75" customHeight="1">
      <c r="A314" s="22">
        <v>43178</v>
      </c>
      <c r="B314" s="22"/>
      <c r="C314" s="25">
        <f>ROUND(13.6473991425177,4)</f>
        <v>13.6474</v>
      </c>
      <c r="D314" s="25">
        <f>F314</f>
        <v>14.2824</v>
      </c>
      <c r="E314" s="25">
        <f>F314</f>
        <v>14.2824</v>
      </c>
      <c r="F314" s="25">
        <f>ROUND(14.2824,4)</f>
        <v>14.2824</v>
      </c>
      <c r="G314" s="24"/>
      <c r="H314" s="36"/>
    </row>
    <row r="315" spans="1:8" ht="12.75" customHeight="1">
      <c r="A315" s="22">
        <v>43269</v>
      </c>
      <c r="B315" s="22"/>
      <c r="C315" s="25">
        <f>ROUND(13.6473991425177,4)</f>
        <v>13.6474</v>
      </c>
      <c r="D315" s="25">
        <f>F315</f>
        <v>14.5615</v>
      </c>
      <c r="E315" s="25">
        <f>F315</f>
        <v>14.5615</v>
      </c>
      <c r="F315" s="25">
        <f>ROUND(14.5615,4)</f>
        <v>14.5615</v>
      </c>
      <c r="G315" s="24"/>
      <c r="H315" s="36"/>
    </row>
    <row r="316" spans="1:8" ht="12.75" customHeight="1">
      <c r="A316" s="22">
        <v>43360</v>
      </c>
      <c r="B316" s="22"/>
      <c r="C316" s="25">
        <f>ROUND(13.6473991425177,4)</f>
        <v>13.6474</v>
      </c>
      <c r="D316" s="25">
        <f>F316</f>
        <v>14.8328</v>
      </c>
      <c r="E316" s="25">
        <f>F316</f>
        <v>14.8328</v>
      </c>
      <c r="F316" s="25">
        <f>ROUND(14.8328,4)</f>
        <v>14.8328</v>
      </c>
      <c r="G316" s="24"/>
      <c r="H316" s="36"/>
    </row>
    <row r="317" spans="1:8" ht="12.75" customHeight="1">
      <c r="A317" s="22">
        <v>43630</v>
      </c>
      <c r="B317" s="22"/>
      <c r="C317" s="25">
        <f>ROUND(13.6473991425177,4)</f>
        <v>13.6474</v>
      </c>
      <c r="D317" s="25">
        <f>F317</f>
        <v>15.5629</v>
      </c>
      <c r="E317" s="25">
        <f>F317</f>
        <v>15.5629</v>
      </c>
      <c r="F317" s="25">
        <f>ROUND(15.5629,4)</f>
        <v>15.5629</v>
      </c>
      <c r="G317" s="24"/>
      <c r="H317" s="36"/>
    </row>
    <row r="318" spans="1:8" ht="12.75" customHeight="1">
      <c r="A318" s="22" t="s">
        <v>72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42996</v>
      </c>
      <c r="B319" s="22"/>
      <c r="C319" s="25">
        <f>ROUND(16.952393,4)</f>
        <v>16.9524</v>
      </c>
      <c r="D319" s="25">
        <f>F319</f>
        <v>17.0349</v>
      </c>
      <c r="E319" s="25">
        <f>F319</f>
        <v>17.0349</v>
      </c>
      <c r="F319" s="25">
        <f>ROUND(17.0349,4)</f>
        <v>17.0349</v>
      </c>
      <c r="G319" s="24"/>
      <c r="H319" s="36"/>
    </row>
    <row r="320" spans="1:8" ht="12.75" customHeight="1">
      <c r="A320" s="22">
        <v>43087</v>
      </c>
      <c r="B320" s="22"/>
      <c r="C320" s="25">
        <f>ROUND(16.952393,4)</f>
        <v>16.9524</v>
      </c>
      <c r="D320" s="25">
        <f>F320</f>
        <v>17.3267</v>
      </c>
      <c r="E320" s="25">
        <f>F320</f>
        <v>17.3267</v>
      </c>
      <c r="F320" s="25">
        <f>ROUND(17.3267,4)</f>
        <v>17.3267</v>
      </c>
      <c r="G320" s="24"/>
      <c r="H320" s="36"/>
    </row>
    <row r="321" spans="1:8" ht="12.75" customHeight="1">
      <c r="A321" s="22">
        <v>43178</v>
      </c>
      <c r="B321" s="22"/>
      <c r="C321" s="25">
        <f>ROUND(16.952393,4)</f>
        <v>16.9524</v>
      </c>
      <c r="D321" s="25">
        <f>F321</f>
        <v>17.62</v>
      </c>
      <c r="E321" s="25">
        <f>F321</f>
        <v>17.62</v>
      </c>
      <c r="F321" s="25">
        <f>ROUND(17.62,4)</f>
        <v>17.62</v>
      </c>
      <c r="G321" s="24"/>
      <c r="H321" s="36"/>
    </row>
    <row r="322" spans="1:8" ht="12.75" customHeight="1">
      <c r="A322" s="22">
        <v>43269</v>
      </c>
      <c r="B322" s="22"/>
      <c r="C322" s="25">
        <f>ROUND(16.952393,4)</f>
        <v>16.9524</v>
      </c>
      <c r="D322" s="25">
        <f>F322</f>
        <v>17.907</v>
      </c>
      <c r="E322" s="25">
        <f>F322</f>
        <v>17.907</v>
      </c>
      <c r="F322" s="25">
        <f>ROUND(17.907,4)</f>
        <v>17.907</v>
      </c>
      <c r="G322" s="24"/>
      <c r="H322" s="36"/>
    </row>
    <row r="323" spans="1:8" ht="12.75" customHeight="1">
      <c r="A323" s="22">
        <v>43360</v>
      </c>
      <c r="B323" s="22"/>
      <c r="C323" s="25">
        <f>ROUND(16.952393,4)</f>
        <v>16.9524</v>
      </c>
      <c r="D323" s="25">
        <f>F323</f>
        <v>18.1961</v>
      </c>
      <c r="E323" s="25">
        <f>F323</f>
        <v>18.1961</v>
      </c>
      <c r="F323" s="25">
        <f>ROUND(18.1961,4)</f>
        <v>18.1961</v>
      </c>
      <c r="G323" s="24"/>
      <c r="H323" s="36"/>
    </row>
    <row r="324" spans="1:8" ht="12.75" customHeight="1">
      <c r="A324" s="22">
        <v>43448</v>
      </c>
      <c r="B324" s="22"/>
      <c r="C324" s="25">
        <f>ROUND(16.952393,4)</f>
        <v>16.9524</v>
      </c>
      <c r="D324" s="25">
        <f>F324</f>
        <v>18.4859</v>
      </c>
      <c r="E324" s="25">
        <f>F324</f>
        <v>18.4859</v>
      </c>
      <c r="F324" s="25">
        <f>ROUND(18.4859,4)</f>
        <v>18.4859</v>
      </c>
      <c r="G324" s="24"/>
      <c r="H324" s="36"/>
    </row>
    <row r="325" spans="1:8" ht="12.75" customHeight="1">
      <c r="A325" s="22">
        <v>43542</v>
      </c>
      <c r="B325" s="22"/>
      <c r="C325" s="25">
        <f>ROUND(16.952393,4)</f>
        <v>16.9524</v>
      </c>
      <c r="D325" s="25">
        <f>F325</f>
        <v>18.5452</v>
      </c>
      <c r="E325" s="25">
        <f>F325</f>
        <v>18.5452</v>
      </c>
      <c r="F325" s="25">
        <f>ROUND(18.5452,4)</f>
        <v>18.5452</v>
      </c>
      <c r="G325" s="24"/>
      <c r="H325" s="36"/>
    </row>
    <row r="326" spans="1:8" ht="12.75" customHeight="1">
      <c r="A326" s="22">
        <v>43630</v>
      </c>
      <c r="B326" s="22"/>
      <c r="C326" s="25">
        <f>ROUND(16.952393,4)</f>
        <v>16.9524</v>
      </c>
      <c r="D326" s="25">
        <f>F326</f>
        <v>19.091</v>
      </c>
      <c r="E326" s="25">
        <f>F326</f>
        <v>19.091</v>
      </c>
      <c r="F326" s="25">
        <f>ROUND(19.091,4)</f>
        <v>19.091</v>
      </c>
      <c r="G326" s="24"/>
      <c r="H326" s="36"/>
    </row>
    <row r="327" spans="1:8" ht="12.75" customHeight="1">
      <c r="A327" s="22" t="s">
        <v>73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42996</v>
      </c>
      <c r="B328" s="22"/>
      <c r="C328" s="25">
        <f>ROUND(1.68786614620933,4)</f>
        <v>1.6879</v>
      </c>
      <c r="D328" s="25">
        <f>F328</f>
        <v>1.696</v>
      </c>
      <c r="E328" s="25">
        <f>F328</f>
        <v>1.696</v>
      </c>
      <c r="F328" s="25">
        <f>ROUND(1.696,4)</f>
        <v>1.696</v>
      </c>
      <c r="G328" s="24"/>
      <c r="H328" s="36"/>
    </row>
    <row r="329" spans="1:8" ht="12.75" customHeight="1">
      <c r="A329" s="22">
        <v>43087</v>
      </c>
      <c r="B329" s="22"/>
      <c r="C329" s="25">
        <f>ROUND(1.68786614620933,4)</f>
        <v>1.6879</v>
      </c>
      <c r="D329" s="25">
        <f>F329</f>
        <v>1.7237</v>
      </c>
      <c r="E329" s="25">
        <f>F329</f>
        <v>1.7237</v>
      </c>
      <c r="F329" s="25">
        <f>ROUND(1.7237,4)</f>
        <v>1.7237</v>
      </c>
      <c r="G329" s="24"/>
      <c r="H329" s="36"/>
    </row>
    <row r="330" spans="1:8" ht="12.75" customHeight="1">
      <c r="A330" s="22">
        <v>43178</v>
      </c>
      <c r="B330" s="22"/>
      <c r="C330" s="25">
        <f>ROUND(1.68786614620933,4)</f>
        <v>1.6879</v>
      </c>
      <c r="D330" s="25">
        <f>F330</f>
        <v>1.7502</v>
      </c>
      <c r="E330" s="25">
        <f>F330</f>
        <v>1.7502</v>
      </c>
      <c r="F330" s="25">
        <f>ROUND(1.7502,4)</f>
        <v>1.7502</v>
      </c>
      <c r="G330" s="24"/>
      <c r="H330" s="36"/>
    </row>
    <row r="331" spans="1:8" ht="12.75" customHeight="1">
      <c r="A331" s="22">
        <v>43269</v>
      </c>
      <c r="B331" s="22"/>
      <c r="C331" s="25">
        <f>ROUND(1.68786614620933,4)</f>
        <v>1.6879</v>
      </c>
      <c r="D331" s="25">
        <f>F331</f>
        <v>1.7746</v>
      </c>
      <c r="E331" s="25">
        <f>F331</f>
        <v>1.7746</v>
      </c>
      <c r="F331" s="25">
        <v>1.7746</v>
      </c>
      <c r="G331" s="24"/>
      <c r="H331" s="36"/>
    </row>
    <row r="332" spans="1:8" ht="12.75" customHeight="1">
      <c r="A332" s="22">
        <v>43630</v>
      </c>
      <c r="B332" s="22"/>
      <c r="C332" s="25">
        <f>ROUND(1.68786614620933,4)</f>
        <v>1.6879</v>
      </c>
      <c r="D332" s="25">
        <f>F332</f>
        <v>1.8735</v>
      </c>
      <c r="E332" s="25">
        <f>F332</f>
        <v>1.8735</v>
      </c>
      <c r="F332" s="25">
        <f>ROUND(1.8735,4)</f>
        <v>1.8735</v>
      </c>
      <c r="G332" s="24"/>
      <c r="H332" s="36"/>
    </row>
    <row r="333" spans="1:8" ht="12.75" customHeight="1">
      <c r="A333" s="22" t="s">
        <v>74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42996</v>
      </c>
      <c r="B334" s="22"/>
      <c r="C334" s="28">
        <f>ROUND(0.120742185119737,6)</f>
        <v>0.120742</v>
      </c>
      <c r="D334" s="28">
        <f>F334</f>
        <v>0.121355</v>
      </c>
      <c r="E334" s="28">
        <f>F334</f>
        <v>0.121355</v>
      </c>
      <c r="F334" s="28">
        <f>ROUND(0.121355,6)</f>
        <v>0.121355</v>
      </c>
      <c r="G334" s="24"/>
      <c r="H334" s="36"/>
    </row>
    <row r="335" spans="1:8" ht="12.75" customHeight="1">
      <c r="A335" s="22">
        <v>43087</v>
      </c>
      <c r="B335" s="22"/>
      <c r="C335" s="28">
        <f>ROUND(0.120742185119737,6)</f>
        <v>0.120742</v>
      </c>
      <c r="D335" s="28">
        <f>F335</f>
        <v>0.12361</v>
      </c>
      <c r="E335" s="28">
        <f>F335</f>
        <v>0.12361</v>
      </c>
      <c r="F335" s="28">
        <f>ROUND(0.12361,6)</f>
        <v>0.12361</v>
      </c>
      <c r="G335" s="24"/>
      <c r="H335" s="36"/>
    </row>
    <row r="336" spans="1:8" ht="12.75" customHeight="1">
      <c r="A336" s="22">
        <v>43178</v>
      </c>
      <c r="B336" s="22"/>
      <c r="C336" s="28">
        <f>ROUND(0.120742185119737,6)</f>
        <v>0.120742</v>
      </c>
      <c r="D336" s="28">
        <f>F336</f>
        <v>0.125962</v>
      </c>
      <c r="E336" s="28">
        <f>F336</f>
        <v>0.125962</v>
      </c>
      <c r="F336" s="28">
        <f>ROUND(0.125962,6)</f>
        <v>0.125962</v>
      </c>
      <c r="G336" s="24"/>
      <c r="H336" s="36"/>
    </row>
    <row r="337" spans="1:8" ht="12.75" customHeight="1">
      <c r="A337" s="22">
        <v>43269</v>
      </c>
      <c r="B337" s="22"/>
      <c r="C337" s="28">
        <f>ROUND(0.120742185119737,6)</f>
        <v>0.120742</v>
      </c>
      <c r="D337" s="28">
        <f>F337</f>
        <v>0.128276</v>
      </c>
      <c r="E337" s="28">
        <f>F337</f>
        <v>0.128276</v>
      </c>
      <c r="F337" s="28">
        <f>ROUND(0.128276,6)</f>
        <v>0.128276</v>
      </c>
      <c r="G337" s="24"/>
      <c r="H337" s="36"/>
    </row>
    <row r="338" spans="1:8" ht="12.75" customHeight="1">
      <c r="A338" s="22">
        <v>43360</v>
      </c>
      <c r="B338" s="22"/>
      <c r="C338" s="28">
        <f>ROUND(0.120742185119737,6)</f>
        <v>0.120742</v>
      </c>
      <c r="D338" s="28">
        <f>F338</f>
        <v>0.130641</v>
      </c>
      <c r="E338" s="28">
        <f>F338</f>
        <v>0.130641</v>
      </c>
      <c r="F338" s="28">
        <f>ROUND(0.130641,6)</f>
        <v>0.130641</v>
      </c>
      <c r="G338" s="24"/>
      <c r="H338" s="36"/>
    </row>
    <row r="339" spans="1:8" ht="12.75" customHeight="1">
      <c r="A339" s="22">
        <v>43630</v>
      </c>
      <c r="B339" s="22"/>
      <c r="C339" s="28">
        <f>ROUND(0.120742185119737,6)</f>
        <v>0.120742</v>
      </c>
      <c r="D339" s="28">
        <f>F339</f>
        <v>0.137193</v>
      </c>
      <c r="E339" s="28">
        <f>F339</f>
        <v>0.137193</v>
      </c>
      <c r="F339" s="28">
        <f>ROUND(0.137193,6)</f>
        <v>0.137193</v>
      </c>
      <c r="G339" s="24"/>
      <c r="H339" s="36"/>
    </row>
    <row r="340" spans="1:8" ht="12.75" customHeight="1">
      <c r="A340" s="22" t="s">
        <v>75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42996</v>
      </c>
      <c r="B341" s="22"/>
      <c r="C341" s="25">
        <f>ROUND(0.128041097218184,4)</f>
        <v>0.128</v>
      </c>
      <c r="D341" s="25">
        <f>F341</f>
        <v>0.1281</v>
      </c>
      <c r="E341" s="25">
        <f>F341</f>
        <v>0.1281</v>
      </c>
      <c r="F341" s="25">
        <f>ROUND(0.1281,4)</f>
        <v>0.1281</v>
      </c>
      <c r="G341" s="24"/>
      <c r="H341" s="36"/>
    </row>
    <row r="342" spans="1:8" ht="12.75" customHeight="1">
      <c r="A342" s="22">
        <v>43087</v>
      </c>
      <c r="B342" s="22"/>
      <c r="C342" s="25">
        <f>ROUND(0.128041097218184,4)</f>
        <v>0.128</v>
      </c>
      <c r="D342" s="25">
        <f>F342</f>
        <v>0.1278</v>
      </c>
      <c r="E342" s="25">
        <f>F342</f>
        <v>0.1278</v>
      </c>
      <c r="F342" s="25">
        <f>ROUND(0.1278,4)</f>
        <v>0.1278</v>
      </c>
      <c r="G342" s="24"/>
      <c r="H342" s="36"/>
    </row>
    <row r="343" spans="1:8" ht="12.75" customHeight="1">
      <c r="A343" s="22">
        <v>43178</v>
      </c>
      <c r="B343" s="22"/>
      <c r="C343" s="25">
        <f>ROUND(0.128041097218184,4)</f>
        <v>0.128</v>
      </c>
      <c r="D343" s="25">
        <f>F343</f>
        <v>0.1275</v>
      </c>
      <c r="E343" s="25">
        <f>F343</f>
        <v>0.1275</v>
      </c>
      <c r="F343" s="25">
        <f>ROUND(0.1275,4)</f>
        <v>0.1275</v>
      </c>
      <c r="G343" s="24"/>
      <c r="H343" s="36"/>
    </row>
    <row r="344" spans="1:8" ht="12.75" customHeight="1">
      <c r="A344" s="22">
        <v>43269</v>
      </c>
      <c r="B344" s="22"/>
      <c r="C344" s="25">
        <f>ROUND(0.128041097218184,4)</f>
        <v>0.128</v>
      </c>
      <c r="D344" s="25">
        <f>F344</f>
        <v>0.127</v>
      </c>
      <c r="E344" s="25">
        <f>F344</f>
        <v>0.127</v>
      </c>
      <c r="F344" s="25">
        <f>ROUND(0.127,4)</f>
        <v>0.127</v>
      </c>
      <c r="G344" s="24"/>
      <c r="H344" s="36"/>
    </row>
    <row r="345" spans="1:8" ht="12.75" customHeight="1">
      <c r="A345" s="22">
        <v>43360</v>
      </c>
      <c r="B345" s="22"/>
      <c r="C345" s="25">
        <f>ROUND(0.128041097218184,4)</f>
        <v>0.128</v>
      </c>
      <c r="D345" s="25">
        <f>F345</f>
        <v>0.1257</v>
      </c>
      <c r="E345" s="25">
        <f>F345</f>
        <v>0.1257</v>
      </c>
      <c r="F345" s="25">
        <f>ROUND(0.1257,4)</f>
        <v>0.1257</v>
      </c>
      <c r="G345" s="24"/>
      <c r="H345" s="36"/>
    </row>
    <row r="346" spans="1:8" ht="12.75" customHeight="1">
      <c r="A346" s="22">
        <v>43630</v>
      </c>
      <c r="B346" s="22"/>
      <c r="C346" s="25">
        <f>ROUND(0.128041097218184,4)</f>
        <v>0.128</v>
      </c>
      <c r="D346" s="25">
        <f>F346</f>
        <v>0.1191</v>
      </c>
      <c r="E346" s="25">
        <f>F346</f>
        <v>0.1191</v>
      </c>
      <c r="F346" s="25">
        <f>ROUND(0.1191,4)</f>
        <v>0.1191</v>
      </c>
      <c r="G346" s="24"/>
      <c r="H346" s="36"/>
    </row>
    <row r="347" spans="1:8" ht="12.75" customHeight="1">
      <c r="A347" s="22" t="s">
        <v>76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42996</v>
      </c>
      <c r="B348" s="22"/>
      <c r="C348" s="25">
        <f>ROUND(1.67155944728451,4)</f>
        <v>1.6716</v>
      </c>
      <c r="D348" s="25">
        <f>F348</f>
        <v>1.6802</v>
      </c>
      <c r="E348" s="25">
        <f>F348</f>
        <v>1.6802</v>
      </c>
      <c r="F348" s="25">
        <f>ROUND(1.6802,4)</f>
        <v>1.6802</v>
      </c>
      <c r="G348" s="24"/>
      <c r="H348" s="36"/>
    </row>
    <row r="349" spans="1:8" ht="12.75" customHeight="1">
      <c r="A349" s="22">
        <v>43087</v>
      </c>
      <c r="B349" s="22"/>
      <c r="C349" s="25">
        <f>ROUND(1.67155944728451,4)</f>
        <v>1.6716</v>
      </c>
      <c r="D349" s="25">
        <f>F349</f>
        <v>1.7072</v>
      </c>
      <c r="E349" s="25">
        <f>F349</f>
        <v>1.7072</v>
      </c>
      <c r="F349" s="25">
        <f>ROUND(1.7072,4)</f>
        <v>1.7072</v>
      </c>
      <c r="G349" s="24"/>
      <c r="H349" s="36"/>
    </row>
    <row r="350" spans="1:8" ht="12.75" customHeight="1">
      <c r="A350" s="22">
        <v>43178</v>
      </c>
      <c r="B350" s="22"/>
      <c r="C350" s="25">
        <f>ROUND(1.67155944728451,4)</f>
        <v>1.6716</v>
      </c>
      <c r="D350" s="25">
        <f>F350</f>
        <v>1.7339</v>
      </c>
      <c r="E350" s="25">
        <f>F350</f>
        <v>1.7339</v>
      </c>
      <c r="F350" s="25">
        <f>ROUND(1.7339,4)</f>
        <v>1.7339</v>
      </c>
      <c r="G350" s="24"/>
      <c r="H350" s="36"/>
    </row>
    <row r="351" spans="1:8" ht="12.75" customHeight="1">
      <c r="A351" s="22">
        <v>43269</v>
      </c>
      <c r="B351" s="22"/>
      <c r="C351" s="25">
        <f>ROUND(1.67155944728451,4)</f>
        <v>1.6716</v>
      </c>
      <c r="D351" s="25">
        <f>F351</f>
        <v>1.7602</v>
      </c>
      <c r="E351" s="25">
        <f>F351</f>
        <v>1.7602</v>
      </c>
      <c r="F351" s="25">
        <f>ROUND(1.7602,4)</f>
        <v>1.7602</v>
      </c>
      <c r="G351" s="24"/>
      <c r="H351" s="36"/>
    </row>
    <row r="352" spans="1:8" ht="12.75" customHeight="1">
      <c r="A352" s="22">
        <v>43630</v>
      </c>
      <c r="B352" s="22"/>
      <c r="C352" s="25">
        <f>ROUND(1.67155944728451,4)</f>
        <v>1.6716</v>
      </c>
      <c r="D352" s="25">
        <f>F352</f>
        <v>1.8719</v>
      </c>
      <c r="E352" s="25">
        <f>F352</f>
        <v>1.8719</v>
      </c>
      <c r="F352" s="25">
        <f>ROUND(1.8719,4)</f>
        <v>1.8719</v>
      </c>
      <c r="G352" s="24"/>
      <c r="H352" s="36"/>
    </row>
    <row r="353" spans="1:8" ht="12.75" customHeight="1">
      <c r="A353" s="22" t="s">
        <v>77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42996</v>
      </c>
      <c r="B354" s="22"/>
      <c r="C354" s="25">
        <f>ROUND(0.0892261001517451,4)</f>
        <v>0.0892</v>
      </c>
      <c r="D354" s="25">
        <f>F354</f>
        <v>0.0383</v>
      </c>
      <c r="E354" s="25">
        <f>F354</f>
        <v>0.0383</v>
      </c>
      <c r="F354" s="25">
        <f>ROUND(0.0383,4)</f>
        <v>0.0383</v>
      </c>
      <c r="G354" s="24"/>
      <c r="H354" s="36"/>
    </row>
    <row r="355" spans="1:8" ht="12.75" customHeight="1">
      <c r="A355" s="22" t="s">
        <v>78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42996</v>
      </c>
      <c r="B356" s="22"/>
      <c r="C356" s="25">
        <f>ROUND(9.6413185,4)</f>
        <v>9.6413</v>
      </c>
      <c r="D356" s="25">
        <f>F356</f>
        <v>9.6758</v>
      </c>
      <c r="E356" s="25">
        <f>F356</f>
        <v>9.6758</v>
      </c>
      <c r="F356" s="25">
        <f>ROUND(9.6758,4)</f>
        <v>9.6758</v>
      </c>
      <c r="G356" s="24"/>
      <c r="H356" s="36"/>
    </row>
    <row r="357" spans="1:8" ht="12.75" customHeight="1">
      <c r="A357" s="22">
        <v>43087</v>
      </c>
      <c r="B357" s="22"/>
      <c r="C357" s="25">
        <f>ROUND(9.6413185,4)</f>
        <v>9.6413</v>
      </c>
      <c r="D357" s="25">
        <f>F357</f>
        <v>9.7958</v>
      </c>
      <c r="E357" s="25">
        <f>F357</f>
        <v>9.7958</v>
      </c>
      <c r="F357" s="25">
        <f>ROUND(9.7958,4)</f>
        <v>9.7958</v>
      </c>
      <c r="G357" s="24"/>
      <c r="H357" s="36"/>
    </row>
    <row r="358" spans="1:8" ht="12.75" customHeight="1">
      <c r="A358" s="22">
        <v>43178</v>
      </c>
      <c r="B358" s="22"/>
      <c r="C358" s="25">
        <f>ROUND(9.6413185,4)</f>
        <v>9.6413</v>
      </c>
      <c r="D358" s="25">
        <f>F358</f>
        <v>9.9147</v>
      </c>
      <c r="E358" s="25">
        <f>F358</f>
        <v>9.9147</v>
      </c>
      <c r="F358" s="25">
        <f>ROUND(9.9147,4)</f>
        <v>9.9147</v>
      </c>
      <c r="G358" s="24"/>
      <c r="H358" s="36"/>
    </row>
    <row r="359" spans="1:8" ht="12.75" customHeight="1">
      <c r="A359" s="22">
        <v>43269</v>
      </c>
      <c r="B359" s="22"/>
      <c r="C359" s="25">
        <f>ROUND(9.6413185,4)</f>
        <v>9.6413</v>
      </c>
      <c r="D359" s="25">
        <f>F359</f>
        <v>10.0305</v>
      </c>
      <c r="E359" s="25">
        <f>F359</f>
        <v>10.0305</v>
      </c>
      <c r="F359" s="25">
        <f>ROUND(10.0305,4)</f>
        <v>10.0305</v>
      </c>
      <c r="G359" s="24"/>
      <c r="H359" s="36"/>
    </row>
    <row r="360" spans="1:8" ht="12.75" customHeight="1">
      <c r="A360" s="22">
        <v>43630</v>
      </c>
      <c r="B360" s="22"/>
      <c r="C360" s="25">
        <f>ROUND(9.6413185,4)</f>
        <v>9.6413</v>
      </c>
      <c r="D360" s="25">
        <f>F360</f>
        <v>10.4936</v>
      </c>
      <c r="E360" s="25">
        <f>F360</f>
        <v>10.4936</v>
      </c>
      <c r="F360" s="25">
        <f>ROUND(10.4936,4)</f>
        <v>10.4936</v>
      </c>
      <c r="G360" s="24"/>
      <c r="H360" s="36"/>
    </row>
    <row r="361" spans="1:8" ht="12.75" customHeight="1">
      <c r="A361" s="22" t="s">
        <v>79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42996</v>
      </c>
      <c r="B362" s="22"/>
      <c r="C362" s="25">
        <f>ROUND(9.70324665785221,4)</f>
        <v>9.7032</v>
      </c>
      <c r="D362" s="25">
        <f>F362</f>
        <v>9.7449</v>
      </c>
      <c r="E362" s="25">
        <f>F362</f>
        <v>9.7449</v>
      </c>
      <c r="F362" s="25">
        <f>ROUND(9.7449,4)</f>
        <v>9.7449</v>
      </c>
      <c r="G362" s="24"/>
      <c r="H362" s="36"/>
    </row>
    <row r="363" spans="1:8" ht="12.75" customHeight="1">
      <c r="A363" s="22">
        <v>43087</v>
      </c>
      <c r="B363" s="22"/>
      <c r="C363" s="25">
        <f>ROUND(9.70324665785221,4)</f>
        <v>9.7032</v>
      </c>
      <c r="D363" s="25">
        <f>F363</f>
        <v>9.893</v>
      </c>
      <c r="E363" s="25">
        <f>F363</f>
        <v>9.893</v>
      </c>
      <c r="F363" s="25">
        <f>ROUND(9.893,4)</f>
        <v>9.893</v>
      </c>
      <c r="G363" s="24"/>
      <c r="H363" s="36"/>
    </row>
    <row r="364" spans="1:8" ht="12.75" customHeight="1">
      <c r="A364" s="22">
        <v>43178</v>
      </c>
      <c r="B364" s="22"/>
      <c r="C364" s="25">
        <f>ROUND(9.70324665785221,4)</f>
        <v>9.7032</v>
      </c>
      <c r="D364" s="25">
        <f>F364</f>
        <v>10.04</v>
      </c>
      <c r="E364" s="25">
        <f>F364</f>
        <v>10.04</v>
      </c>
      <c r="F364" s="25">
        <f>ROUND(10.04,4)</f>
        <v>10.04</v>
      </c>
      <c r="G364" s="24"/>
      <c r="H364" s="36"/>
    </row>
    <row r="365" spans="1:8" ht="12.75" customHeight="1">
      <c r="A365" s="22">
        <v>43269</v>
      </c>
      <c r="B365" s="22"/>
      <c r="C365" s="25">
        <f>ROUND(9.70324665785221,4)</f>
        <v>9.7032</v>
      </c>
      <c r="D365" s="25">
        <f>F365</f>
        <v>10.1842</v>
      </c>
      <c r="E365" s="25">
        <f>F365</f>
        <v>10.1842</v>
      </c>
      <c r="F365" s="25">
        <f>ROUND(10.1842,4)</f>
        <v>10.1842</v>
      </c>
      <c r="G365" s="24"/>
      <c r="H365" s="36"/>
    </row>
    <row r="366" spans="1:8" ht="12.75" customHeight="1">
      <c r="A366" s="22">
        <v>43630</v>
      </c>
      <c r="B366" s="22"/>
      <c r="C366" s="25">
        <f>ROUND(9.70324665785221,4)</f>
        <v>9.7032</v>
      </c>
      <c r="D366" s="25">
        <f>F366</f>
        <v>10.7653</v>
      </c>
      <c r="E366" s="25">
        <f>F366</f>
        <v>10.7653</v>
      </c>
      <c r="F366" s="25">
        <f>ROUND(10.7653,4)</f>
        <v>10.7653</v>
      </c>
      <c r="G366" s="24"/>
      <c r="H366" s="36"/>
    </row>
    <row r="367" spans="1:8" ht="12.75" customHeight="1">
      <c r="A367" s="22" t="s">
        <v>80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42996</v>
      </c>
      <c r="B368" s="22"/>
      <c r="C368" s="25">
        <f>ROUND(3.77763161657468,4)</f>
        <v>3.7776</v>
      </c>
      <c r="D368" s="25">
        <f>F368</f>
        <v>3.7671</v>
      </c>
      <c r="E368" s="25">
        <f>F368</f>
        <v>3.7671</v>
      </c>
      <c r="F368" s="25">
        <f>ROUND(3.7671,4)</f>
        <v>3.7671</v>
      </c>
      <c r="G368" s="24"/>
      <c r="H368" s="36"/>
    </row>
    <row r="369" spans="1:8" ht="12.75" customHeight="1">
      <c r="A369" s="22">
        <v>43087</v>
      </c>
      <c r="B369" s="22"/>
      <c r="C369" s="25">
        <f>ROUND(3.77763161657468,4)</f>
        <v>3.7776</v>
      </c>
      <c r="D369" s="25">
        <f>F369</f>
        <v>3.7201</v>
      </c>
      <c r="E369" s="25">
        <f>F369</f>
        <v>3.7201</v>
      </c>
      <c r="F369" s="25">
        <f>ROUND(3.7201,4)</f>
        <v>3.7201</v>
      </c>
      <c r="G369" s="24"/>
      <c r="H369" s="36"/>
    </row>
    <row r="370" spans="1:8" ht="12.75" customHeight="1">
      <c r="A370" s="22">
        <v>43178</v>
      </c>
      <c r="B370" s="22"/>
      <c r="C370" s="25">
        <f>ROUND(3.77763161657468,4)</f>
        <v>3.7776</v>
      </c>
      <c r="D370" s="25">
        <f>F370</f>
        <v>3.6818</v>
      </c>
      <c r="E370" s="25">
        <f>F370</f>
        <v>3.6818</v>
      </c>
      <c r="F370" s="25">
        <f>ROUND(3.6818,4)</f>
        <v>3.6818</v>
      </c>
      <c r="G370" s="24"/>
      <c r="H370" s="36"/>
    </row>
    <row r="371" spans="1:8" ht="12.75" customHeight="1">
      <c r="A371" s="22">
        <v>43269</v>
      </c>
      <c r="B371" s="22"/>
      <c r="C371" s="25">
        <f>ROUND(3.77763161657468,4)</f>
        <v>3.7776</v>
      </c>
      <c r="D371" s="25">
        <f>F371</f>
        <v>3.6403</v>
      </c>
      <c r="E371" s="25">
        <f>F371</f>
        <v>3.6403</v>
      </c>
      <c r="F371" s="25">
        <f>ROUND(3.6403,4)</f>
        <v>3.6403</v>
      </c>
      <c r="G371" s="24"/>
      <c r="H371" s="36"/>
    </row>
    <row r="372" spans="1:8" ht="12.75" customHeight="1">
      <c r="A372" s="22">
        <v>43630</v>
      </c>
      <c r="B372" s="22"/>
      <c r="C372" s="25">
        <f>ROUND(3.77763161657468,4)</f>
        <v>3.7776</v>
      </c>
      <c r="D372" s="25">
        <f>F372</f>
        <v>3.48</v>
      </c>
      <c r="E372" s="25">
        <f>F372</f>
        <v>3.48</v>
      </c>
      <c r="F372" s="25">
        <f>ROUND(3.48,4)</f>
        <v>3.48</v>
      </c>
      <c r="G372" s="24"/>
      <c r="H372" s="36"/>
    </row>
    <row r="373" spans="1:8" ht="12.75" customHeight="1">
      <c r="A373" s="22" t="s">
        <v>81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42996</v>
      </c>
      <c r="B374" s="22"/>
      <c r="C374" s="25">
        <f>ROUND(13.21,4)</f>
        <v>13.21</v>
      </c>
      <c r="D374" s="25">
        <f>F374</f>
        <v>13.2639</v>
      </c>
      <c r="E374" s="25">
        <f>F374</f>
        <v>13.2639</v>
      </c>
      <c r="F374" s="25">
        <f>ROUND(13.2639,4)</f>
        <v>13.2639</v>
      </c>
      <c r="G374" s="24"/>
      <c r="H374" s="36"/>
    </row>
    <row r="375" spans="1:8" ht="12.75" customHeight="1">
      <c r="A375" s="22">
        <v>43087</v>
      </c>
      <c r="B375" s="22"/>
      <c r="C375" s="25">
        <f>ROUND(13.21,4)</f>
        <v>13.21</v>
      </c>
      <c r="D375" s="25">
        <f>F375</f>
        <v>13.4508</v>
      </c>
      <c r="E375" s="25">
        <f>F375</f>
        <v>13.4508</v>
      </c>
      <c r="F375" s="25">
        <f>ROUND(13.4508,4)</f>
        <v>13.4508</v>
      </c>
      <c r="G375" s="24"/>
      <c r="H375" s="36"/>
    </row>
    <row r="376" spans="1:8" ht="12.75" customHeight="1">
      <c r="A376" s="22">
        <v>43178</v>
      </c>
      <c r="B376" s="22"/>
      <c r="C376" s="25">
        <f>ROUND(13.21,4)</f>
        <v>13.21</v>
      </c>
      <c r="D376" s="25">
        <f>F376</f>
        <v>13.635</v>
      </c>
      <c r="E376" s="25">
        <f>F376</f>
        <v>13.635</v>
      </c>
      <c r="F376" s="25">
        <f>ROUND(13.635,4)</f>
        <v>13.635</v>
      </c>
      <c r="G376" s="24"/>
      <c r="H376" s="36"/>
    </row>
    <row r="377" spans="1:8" ht="12.75" customHeight="1">
      <c r="A377" s="22">
        <v>43269</v>
      </c>
      <c r="B377" s="22"/>
      <c r="C377" s="25">
        <f>ROUND(13.21,4)</f>
        <v>13.21</v>
      </c>
      <c r="D377" s="25">
        <f>F377</f>
        <v>13.8147</v>
      </c>
      <c r="E377" s="25">
        <f>F377</f>
        <v>13.8147</v>
      </c>
      <c r="F377" s="25">
        <f>ROUND(13.8147,4)</f>
        <v>13.8147</v>
      </c>
      <c r="G377" s="24"/>
      <c r="H377" s="36"/>
    </row>
    <row r="378" spans="1:8" ht="12.75" customHeight="1">
      <c r="A378" s="22">
        <v>43360</v>
      </c>
      <c r="B378" s="22"/>
      <c r="C378" s="25">
        <f>ROUND(13.21,4)</f>
        <v>13.21</v>
      </c>
      <c r="D378" s="25">
        <f>F378</f>
        <v>13.995</v>
      </c>
      <c r="E378" s="25">
        <f>F378</f>
        <v>13.995</v>
      </c>
      <c r="F378" s="25">
        <v>13.995</v>
      </c>
      <c r="G378" s="24"/>
      <c r="H378" s="36"/>
    </row>
    <row r="379" spans="1:8" ht="12.75" customHeight="1">
      <c r="A379" s="22">
        <v>43630</v>
      </c>
      <c r="B379" s="22"/>
      <c r="C379" s="25">
        <f>ROUND(13.21,4)</f>
        <v>13.21</v>
      </c>
      <c r="D379" s="25">
        <f>F379</f>
        <v>14.5484</v>
      </c>
      <c r="E379" s="25">
        <f>F379</f>
        <v>14.5484</v>
      </c>
      <c r="F379" s="25">
        <v>14.5484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42996</v>
      </c>
      <c r="B381" s="22"/>
      <c r="C381" s="25">
        <f>ROUND(13.21,4)</f>
        <v>13.21</v>
      </c>
      <c r="D381" s="25">
        <f>F381</f>
        <v>13.2639</v>
      </c>
      <c r="E381" s="25">
        <f>F381</f>
        <v>13.2639</v>
      </c>
      <c r="F381" s="25">
        <f>ROUND(13.2639,4)</f>
        <v>13.2639</v>
      </c>
      <c r="G381" s="24"/>
      <c r="H381" s="36"/>
    </row>
    <row r="382" spans="1:8" ht="12.75" customHeight="1">
      <c r="A382" s="22">
        <v>43087</v>
      </c>
      <c r="B382" s="22"/>
      <c r="C382" s="25">
        <f>ROUND(13.21,4)</f>
        <v>13.21</v>
      </c>
      <c r="D382" s="25">
        <f>F382</f>
        <v>13.4508</v>
      </c>
      <c r="E382" s="25">
        <f>F382</f>
        <v>13.4508</v>
      </c>
      <c r="F382" s="25">
        <f>ROUND(13.4508,4)</f>
        <v>13.4508</v>
      </c>
      <c r="G382" s="24"/>
      <c r="H382" s="36"/>
    </row>
    <row r="383" spans="1:8" ht="12.75" customHeight="1">
      <c r="A383" s="22">
        <v>43175</v>
      </c>
      <c r="B383" s="22"/>
      <c r="C383" s="25">
        <f>ROUND(13.21,4)</f>
        <v>13.21</v>
      </c>
      <c r="D383" s="25">
        <f>F383</f>
        <v>17.5004</v>
      </c>
      <c r="E383" s="25">
        <f>F383</f>
        <v>17.5004</v>
      </c>
      <c r="F383" s="25">
        <f>ROUND(17.5004,4)</f>
        <v>17.5004</v>
      </c>
      <c r="G383" s="24"/>
      <c r="H383" s="36"/>
    </row>
    <row r="384" spans="1:8" ht="12.75" customHeight="1">
      <c r="A384" s="22">
        <v>43178</v>
      </c>
      <c r="B384" s="22"/>
      <c r="C384" s="25">
        <f>ROUND(13.21,4)</f>
        <v>13.21</v>
      </c>
      <c r="D384" s="25">
        <f>F384</f>
        <v>13.635</v>
      </c>
      <c r="E384" s="25">
        <f>F384</f>
        <v>13.635</v>
      </c>
      <c r="F384" s="25">
        <f>ROUND(13.635,4)</f>
        <v>13.635</v>
      </c>
      <c r="G384" s="24"/>
      <c r="H384" s="36"/>
    </row>
    <row r="385" spans="1:8" ht="12.75" customHeight="1">
      <c r="A385" s="22">
        <v>43269</v>
      </c>
      <c r="B385" s="22"/>
      <c r="C385" s="25">
        <f>ROUND(13.21,4)</f>
        <v>13.21</v>
      </c>
      <c r="D385" s="25">
        <f>F385</f>
        <v>13.8147</v>
      </c>
      <c r="E385" s="25">
        <f>F385</f>
        <v>13.8147</v>
      </c>
      <c r="F385" s="25">
        <f>ROUND(13.8147,4)</f>
        <v>13.8147</v>
      </c>
      <c r="G385" s="24"/>
      <c r="H385" s="36"/>
    </row>
    <row r="386" spans="1:8" ht="12.75" customHeight="1">
      <c r="A386" s="22">
        <v>43360</v>
      </c>
      <c r="B386" s="22"/>
      <c r="C386" s="25">
        <f>ROUND(13.21,4)</f>
        <v>13.21</v>
      </c>
      <c r="D386" s="25">
        <f>F386</f>
        <v>13.995</v>
      </c>
      <c r="E386" s="25">
        <f>F386</f>
        <v>13.995</v>
      </c>
      <c r="F386" s="25">
        <f>ROUND(13.995,4)</f>
        <v>13.995</v>
      </c>
      <c r="G386" s="24"/>
      <c r="H386" s="36"/>
    </row>
    <row r="387" spans="1:8" ht="12.75" customHeight="1">
      <c r="A387" s="22">
        <v>43448</v>
      </c>
      <c r="B387" s="22"/>
      <c r="C387" s="25">
        <f>ROUND(13.21,4)</f>
        <v>13.21</v>
      </c>
      <c r="D387" s="25">
        <f>F387</f>
        <v>14.1754</v>
      </c>
      <c r="E387" s="25">
        <f>F387</f>
        <v>14.1754</v>
      </c>
      <c r="F387" s="25">
        <f>ROUND(14.1754,4)</f>
        <v>14.1754</v>
      </c>
      <c r="G387" s="24"/>
      <c r="H387" s="36"/>
    </row>
    <row r="388" spans="1:8" ht="12.75" customHeight="1">
      <c r="A388" s="22">
        <v>43542</v>
      </c>
      <c r="B388" s="22"/>
      <c r="C388" s="25">
        <f>ROUND(13.21,4)</f>
        <v>13.21</v>
      </c>
      <c r="D388" s="25">
        <f>F388</f>
        <v>14.368</v>
      </c>
      <c r="E388" s="25">
        <f>F388</f>
        <v>14.368</v>
      </c>
      <c r="F388" s="25">
        <f>ROUND(14.368,4)</f>
        <v>14.368</v>
      </c>
      <c r="G388" s="24"/>
      <c r="H388" s="36"/>
    </row>
    <row r="389" spans="1:8" ht="12.75" customHeight="1">
      <c r="A389" s="22">
        <v>43630</v>
      </c>
      <c r="B389" s="22"/>
      <c r="C389" s="25">
        <f>ROUND(13.21,4)</f>
        <v>13.21</v>
      </c>
      <c r="D389" s="25">
        <f>F389</f>
        <v>14.5484</v>
      </c>
      <c r="E389" s="25">
        <f>F389</f>
        <v>14.5484</v>
      </c>
      <c r="F389" s="25">
        <f>ROUND(14.5484,4)</f>
        <v>14.5484</v>
      </c>
      <c r="G389" s="24"/>
      <c r="H389" s="36"/>
    </row>
    <row r="390" spans="1:8" ht="12.75" customHeight="1">
      <c r="A390" s="22">
        <v>43724</v>
      </c>
      <c r="B390" s="22"/>
      <c r="C390" s="25">
        <f>ROUND(13.21,4)</f>
        <v>13.21</v>
      </c>
      <c r="D390" s="25">
        <f>F390</f>
        <v>14.7493</v>
      </c>
      <c r="E390" s="25">
        <f>F390</f>
        <v>14.7493</v>
      </c>
      <c r="F390" s="25">
        <f>ROUND(14.7493,4)</f>
        <v>14.7493</v>
      </c>
      <c r="G390" s="24"/>
      <c r="H390" s="36"/>
    </row>
    <row r="391" spans="1:8" ht="12.75" customHeight="1">
      <c r="A391" s="22">
        <v>43812</v>
      </c>
      <c r="B391" s="22"/>
      <c r="C391" s="25">
        <f>ROUND(13.21,4)</f>
        <v>13.21</v>
      </c>
      <c r="D391" s="25">
        <f>F391</f>
        <v>14.9641</v>
      </c>
      <c r="E391" s="25">
        <f>F391</f>
        <v>14.9641</v>
      </c>
      <c r="F391" s="25">
        <f>ROUND(14.9641,4)</f>
        <v>14.9641</v>
      </c>
      <c r="G391" s="24"/>
      <c r="H391" s="36"/>
    </row>
    <row r="392" spans="1:8" ht="12.75" customHeight="1">
      <c r="A392" s="22">
        <v>43906</v>
      </c>
      <c r="B392" s="22"/>
      <c r="C392" s="25">
        <f>ROUND(13.21,4)</f>
        <v>13.21</v>
      </c>
      <c r="D392" s="25">
        <f>F392</f>
        <v>15.1935</v>
      </c>
      <c r="E392" s="25">
        <f>F392</f>
        <v>15.1935</v>
      </c>
      <c r="F392" s="25">
        <f>ROUND(15.1935,4)</f>
        <v>15.1935</v>
      </c>
      <c r="G392" s="24"/>
      <c r="H392" s="36"/>
    </row>
    <row r="393" spans="1:8" ht="12.75" customHeight="1">
      <c r="A393" s="22">
        <v>43994</v>
      </c>
      <c r="B393" s="22"/>
      <c r="C393" s="25">
        <f>ROUND(13.21,4)</f>
        <v>13.21</v>
      </c>
      <c r="D393" s="25">
        <f>F393</f>
        <v>15.4084</v>
      </c>
      <c r="E393" s="25">
        <f>F393</f>
        <v>15.4084</v>
      </c>
      <c r="F393" s="25">
        <f>ROUND(15.4084,4)</f>
        <v>15.4084</v>
      </c>
      <c r="G393" s="24"/>
      <c r="H393" s="36"/>
    </row>
    <row r="394" spans="1:8" ht="12.75" customHeight="1">
      <c r="A394" s="22">
        <v>44088</v>
      </c>
      <c r="B394" s="22"/>
      <c r="C394" s="25">
        <f>ROUND(13.21,4)</f>
        <v>13.21</v>
      </c>
      <c r="D394" s="25">
        <f>F394</f>
        <v>15.6378</v>
      </c>
      <c r="E394" s="25">
        <f>F394</f>
        <v>15.6378</v>
      </c>
      <c r="F394" s="25">
        <f>ROUND(15.6378,4)</f>
        <v>15.6378</v>
      </c>
      <c r="G394" s="24"/>
      <c r="H394" s="36"/>
    </row>
    <row r="395" spans="1:8" ht="12.75" customHeight="1">
      <c r="A395" s="22" t="s">
        <v>83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42996</v>
      </c>
      <c r="B396" s="22"/>
      <c r="C396" s="25">
        <f>ROUND(1.46063688633348,4)</f>
        <v>1.4606</v>
      </c>
      <c r="D396" s="25">
        <f>F396</f>
        <v>1.4505</v>
      </c>
      <c r="E396" s="25">
        <f>F396</f>
        <v>1.4505</v>
      </c>
      <c r="F396" s="25">
        <f>ROUND(1.4505,4)</f>
        <v>1.4505</v>
      </c>
      <c r="G396" s="24"/>
      <c r="H396" s="36"/>
    </row>
    <row r="397" spans="1:8" ht="12.75" customHeight="1">
      <c r="A397" s="22">
        <v>43087</v>
      </c>
      <c r="B397" s="22"/>
      <c r="C397" s="25">
        <f>ROUND(1.46063688633348,4)</f>
        <v>1.4606</v>
      </c>
      <c r="D397" s="25">
        <f>F397</f>
        <v>1.4248</v>
      </c>
      <c r="E397" s="25">
        <f>F397</f>
        <v>1.4248</v>
      </c>
      <c r="F397" s="25">
        <f>ROUND(1.4248,4)</f>
        <v>1.4248</v>
      </c>
      <c r="G397" s="24"/>
      <c r="H397" s="36"/>
    </row>
    <row r="398" spans="1:8" ht="12.75" customHeight="1">
      <c r="A398" s="22">
        <v>43178</v>
      </c>
      <c r="B398" s="22"/>
      <c r="C398" s="25">
        <f>ROUND(1.46063688633348,4)</f>
        <v>1.4606</v>
      </c>
      <c r="D398" s="25">
        <f>F398</f>
        <v>1.4023</v>
      </c>
      <c r="E398" s="25">
        <f>F398</f>
        <v>1.4023</v>
      </c>
      <c r="F398" s="25">
        <f>ROUND(1.4023,4)</f>
        <v>1.4023</v>
      </c>
      <c r="G398" s="24"/>
      <c r="H398" s="36"/>
    </row>
    <row r="399" spans="1:8" ht="12.75" customHeight="1">
      <c r="A399" s="22">
        <v>43269</v>
      </c>
      <c r="B399" s="22"/>
      <c r="C399" s="25">
        <f>ROUND(1.46063688633348,4)</f>
        <v>1.4606</v>
      </c>
      <c r="D399" s="25">
        <f>F399</f>
        <v>1.3819</v>
      </c>
      <c r="E399" s="25">
        <f>F399</f>
        <v>1.3819</v>
      </c>
      <c r="F399" s="25">
        <f>ROUND(1.3819,4)</f>
        <v>1.3819</v>
      </c>
      <c r="G399" s="24"/>
      <c r="H399" s="36"/>
    </row>
    <row r="400" spans="1:8" ht="12.75" customHeight="1">
      <c r="A400" s="22">
        <v>43630</v>
      </c>
      <c r="B400" s="22"/>
      <c r="C400" s="25">
        <f>ROUND(1.46063688633348,4)</f>
        <v>1.4606</v>
      </c>
      <c r="D400" s="25">
        <f>F400</f>
        <v>1.2669</v>
      </c>
      <c r="E400" s="25">
        <f>F400</f>
        <v>1.2669</v>
      </c>
      <c r="F400" s="25">
        <f>ROUND(1.2669,4)</f>
        <v>1.2669</v>
      </c>
      <c r="G400" s="24"/>
      <c r="H400" s="36"/>
    </row>
    <row r="401" spans="1:8" ht="12.75" customHeight="1">
      <c r="A401" s="22" t="s">
        <v>84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43041</v>
      </c>
      <c r="B402" s="22"/>
      <c r="C402" s="27">
        <f>ROUND(617.769,3)</f>
        <v>617.769</v>
      </c>
      <c r="D402" s="27">
        <f>F402</f>
        <v>626.688</v>
      </c>
      <c r="E402" s="27">
        <f>F402</f>
        <v>626.688</v>
      </c>
      <c r="F402" s="27">
        <f>ROUND(626.688,3)</f>
        <v>626.688</v>
      </c>
      <c r="G402" s="24"/>
      <c r="H402" s="36"/>
    </row>
    <row r="403" spans="1:8" ht="12.75" customHeight="1">
      <c r="A403" s="22">
        <v>43132</v>
      </c>
      <c r="B403" s="22"/>
      <c r="C403" s="27">
        <f>ROUND(617.769,3)</f>
        <v>617.769</v>
      </c>
      <c r="D403" s="27">
        <f>F403</f>
        <v>638.202</v>
      </c>
      <c r="E403" s="27">
        <f>F403</f>
        <v>638.202</v>
      </c>
      <c r="F403" s="27">
        <f>ROUND(638.202,3)</f>
        <v>638.202</v>
      </c>
      <c r="G403" s="24"/>
      <c r="H403" s="36"/>
    </row>
    <row r="404" spans="1:8" ht="12.75" customHeight="1">
      <c r="A404" s="22">
        <v>43223</v>
      </c>
      <c r="B404" s="22"/>
      <c r="C404" s="27">
        <f>ROUND(617.769,3)</f>
        <v>617.769</v>
      </c>
      <c r="D404" s="27">
        <f>F404</f>
        <v>650.151</v>
      </c>
      <c r="E404" s="27">
        <f>F404</f>
        <v>650.151</v>
      </c>
      <c r="F404" s="27">
        <f>ROUND(650.151,3)</f>
        <v>650.151</v>
      </c>
      <c r="G404" s="24"/>
      <c r="H404" s="36"/>
    </row>
    <row r="405" spans="1:8" ht="12.75" customHeight="1">
      <c r="A405" s="22">
        <v>43314</v>
      </c>
      <c r="B405" s="22"/>
      <c r="C405" s="27">
        <f>ROUND(617.769,3)</f>
        <v>617.769</v>
      </c>
      <c r="D405" s="27">
        <f>F405</f>
        <v>662.41</v>
      </c>
      <c r="E405" s="27">
        <f>F405</f>
        <v>662.41</v>
      </c>
      <c r="F405" s="27">
        <f>ROUND(662.41,3)</f>
        <v>662.41</v>
      </c>
      <c r="G405" s="24"/>
      <c r="H405" s="36"/>
    </row>
    <row r="406" spans="1:8" ht="12.75" customHeight="1">
      <c r="A406" s="22" t="s">
        <v>85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43041</v>
      </c>
      <c r="B407" s="22"/>
      <c r="C407" s="27">
        <f>ROUND(551.834,3)</f>
        <v>551.834</v>
      </c>
      <c r="D407" s="27">
        <f>F407</f>
        <v>559.801</v>
      </c>
      <c r="E407" s="27">
        <f>F407</f>
        <v>559.801</v>
      </c>
      <c r="F407" s="27">
        <f>ROUND(559.801,3)</f>
        <v>559.801</v>
      </c>
      <c r="G407" s="24"/>
      <c r="H407" s="36"/>
    </row>
    <row r="408" spans="1:8" ht="12.75" customHeight="1">
      <c r="A408" s="22">
        <v>43132</v>
      </c>
      <c r="B408" s="22"/>
      <c r="C408" s="27">
        <f>ROUND(551.834,3)</f>
        <v>551.834</v>
      </c>
      <c r="D408" s="27">
        <f>F408</f>
        <v>570.086</v>
      </c>
      <c r="E408" s="27">
        <f>F408</f>
        <v>570.086</v>
      </c>
      <c r="F408" s="27">
        <f>ROUND(570.086,3)</f>
        <v>570.086</v>
      </c>
      <c r="G408" s="24"/>
      <c r="H408" s="36"/>
    </row>
    <row r="409" spans="1:8" ht="12.75" customHeight="1">
      <c r="A409" s="22">
        <v>43223</v>
      </c>
      <c r="B409" s="22"/>
      <c r="C409" s="27">
        <f>ROUND(551.834,3)</f>
        <v>551.834</v>
      </c>
      <c r="D409" s="27">
        <f>F409</f>
        <v>580.76</v>
      </c>
      <c r="E409" s="27">
        <f>F409</f>
        <v>580.76</v>
      </c>
      <c r="F409" s="27">
        <f>ROUND(580.76,3)</f>
        <v>580.76</v>
      </c>
      <c r="G409" s="24"/>
      <c r="H409" s="36"/>
    </row>
    <row r="410" spans="1:8" ht="12.75" customHeight="1">
      <c r="A410" s="22">
        <v>43314</v>
      </c>
      <c r="B410" s="22"/>
      <c r="C410" s="27">
        <f>ROUND(551.834,3)</f>
        <v>551.834</v>
      </c>
      <c r="D410" s="27">
        <f>F410</f>
        <v>591.71</v>
      </c>
      <c r="E410" s="27">
        <f>F410</f>
        <v>591.71</v>
      </c>
      <c r="F410" s="27">
        <f>ROUND(591.71,3)</f>
        <v>591.71</v>
      </c>
      <c r="G410" s="24"/>
      <c r="H410" s="36"/>
    </row>
    <row r="411" spans="1:8" ht="12.75" customHeight="1">
      <c r="A411" s="22" t="s">
        <v>86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43041</v>
      </c>
      <c r="B412" s="22"/>
      <c r="C412" s="27">
        <f>ROUND(634.989,3)</f>
        <v>634.989</v>
      </c>
      <c r="D412" s="27">
        <f>F412</f>
        <v>644.157</v>
      </c>
      <c r="E412" s="27">
        <f>F412</f>
        <v>644.157</v>
      </c>
      <c r="F412" s="27">
        <f>ROUND(644.157,3)</f>
        <v>644.157</v>
      </c>
      <c r="G412" s="24"/>
      <c r="H412" s="36"/>
    </row>
    <row r="413" spans="1:8" ht="12.75" customHeight="1">
      <c r="A413" s="22">
        <v>43132</v>
      </c>
      <c r="B413" s="22"/>
      <c r="C413" s="27">
        <f>ROUND(634.989,3)</f>
        <v>634.989</v>
      </c>
      <c r="D413" s="27">
        <f>F413</f>
        <v>655.992</v>
      </c>
      <c r="E413" s="27">
        <f>F413</f>
        <v>655.992</v>
      </c>
      <c r="F413" s="27">
        <f>ROUND(655.992,3)</f>
        <v>655.992</v>
      </c>
      <c r="G413" s="24"/>
      <c r="H413" s="36"/>
    </row>
    <row r="414" spans="1:8" ht="12.75" customHeight="1">
      <c r="A414" s="22">
        <v>43223</v>
      </c>
      <c r="B414" s="22"/>
      <c r="C414" s="27">
        <f>ROUND(634.989,3)</f>
        <v>634.989</v>
      </c>
      <c r="D414" s="27">
        <f>F414</f>
        <v>668.274</v>
      </c>
      <c r="E414" s="27">
        <f>F414</f>
        <v>668.274</v>
      </c>
      <c r="F414" s="27">
        <f>ROUND(668.274,3)</f>
        <v>668.274</v>
      </c>
      <c r="G414" s="24"/>
      <c r="H414" s="36"/>
    </row>
    <row r="415" spans="1:8" ht="12.75" customHeight="1">
      <c r="A415" s="22">
        <v>43314</v>
      </c>
      <c r="B415" s="22"/>
      <c r="C415" s="27">
        <f>ROUND(634.989,3)</f>
        <v>634.989</v>
      </c>
      <c r="D415" s="27">
        <f>F415</f>
        <v>680.874</v>
      </c>
      <c r="E415" s="27">
        <f>F415</f>
        <v>680.874</v>
      </c>
      <c r="F415" s="27">
        <f>ROUND(680.874,3)</f>
        <v>680.874</v>
      </c>
      <c r="G415" s="24"/>
      <c r="H415" s="36"/>
    </row>
    <row r="416" spans="1:8" ht="12.75" customHeight="1">
      <c r="A416" s="22" t="s">
        <v>87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43041</v>
      </c>
      <c r="B417" s="22"/>
      <c r="C417" s="27">
        <f>ROUND(569.632,3)</f>
        <v>569.632</v>
      </c>
      <c r="D417" s="27">
        <f>F417</f>
        <v>577.856</v>
      </c>
      <c r="E417" s="27">
        <f>F417</f>
        <v>577.856</v>
      </c>
      <c r="F417" s="27">
        <f>ROUND(577.856,3)</f>
        <v>577.856</v>
      </c>
      <c r="G417" s="24"/>
      <c r="H417" s="36"/>
    </row>
    <row r="418" spans="1:8" ht="12.75" customHeight="1">
      <c r="A418" s="22">
        <v>43132</v>
      </c>
      <c r="B418" s="22"/>
      <c r="C418" s="27">
        <f>ROUND(569.632,3)</f>
        <v>569.632</v>
      </c>
      <c r="D418" s="27">
        <f>F418</f>
        <v>588.473</v>
      </c>
      <c r="E418" s="27">
        <f>F418</f>
        <v>588.473</v>
      </c>
      <c r="F418" s="27">
        <f>ROUND(588.473,3)</f>
        <v>588.473</v>
      </c>
      <c r="G418" s="24"/>
      <c r="H418" s="36"/>
    </row>
    <row r="419" spans="1:8" ht="12.75" customHeight="1">
      <c r="A419" s="22">
        <v>43223</v>
      </c>
      <c r="B419" s="22"/>
      <c r="C419" s="27">
        <f>ROUND(569.632,3)</f>
        <v>569.632</v>
      </c>
      <c r="D419" s="27">
        <f>F419</f>
        <v>599.491</v>
      </c>
      <c r="E419" s="27">
        <f>F419</f>
        <v>599.491</v>
      </c>
      <c r="F419" s="27">
        <f>ROUND(599.491,3)</f>
        <v>599.491</v>
      </c>
      <c r="G419" s="24"/>
      <c r="H419" s="36"/>
    </row>
    <row r="420" spans="1:8" ht="12.75" customHeight="1">
      <c r="A420" s="22">
        <v>43314</v>
      </c>
      <c r="B420" s="22"/>
      <c r="C420" s="27">
        <f>ROUND(569.632,3)</f>
        <v>569.632</v>
      </c>
      <c r="D420" s="27">
        <f>F420</f>
        <v>610.794</v>
      </c>
      <c r="E420" s="27">
        <f>F420</f>
        <v>610.794</v>
      </c>
      <c r="F420" s="27">
        <f>ROUND(610.794,3)</f>
        <v>610.794</v>
      </c>
      <c r="G420" s="24"/>
      <c r="H420" s="36"/>
    </row>
    <row r="421" spans="1:8" ht="12.75" customHeight="1">
      <c r="A421" s="22" t="s">
        <v>88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43041</v>
      </c>
      <c r="B422" s="22"/>
      <c r="C422" s="27">
        <f>ROUND(247.359393060426,3)</f>
        <v>247.359</v>
      </c>
      <c r="D422" s="27">
        <f>F422</f>
        <v>250.978</v>
      </c>
      <c r="E422" s="27">
        <f>F422</f>
        <v>250.978</v>
      </c>
      <c r="F422" s="27">
        <f>ROUND(250.978,3)</f>
        <v>250.978</v>
      </c>
      <c r="G422" s="24"/>
      <c r="H422" s="36"/>
    </row>
    <row r="423" spans="1:8" ht="12.75" customHeight="1">
      <c r="A423" s="22">
        <v>43132</v>
      </c>
      <c r="B423" s="22"/>
      <c r="C423" s="27">
        <f>ROUND(247.359393060426,3)</f>
        <v>247.359</v>
      </c>
      <c r="D423" s="27">
        <f>F423</f>
        <v>255.677</v>
      </c>
      <c r="E423" s="27">
        <f>F423</f>
        <v>255.677</v>
      </c>
      <c r="F423" s="27">
        <f>ROUND(255.677,3)</f>
        <v>255.677</v>
      </c>
      <c r="G423" s="24"/>
      <c r="H423" s="36"/>
    </row>
    <row r="424" spans="1:8" ht="12.75" customHeight="1">
      <c r="A424" s="22">
        <v>43223</v>
      </c>
      <c r="B424" s="22"/>
      <c r="C424" s="27">
        <f>ROUND(247.359393060426,3)</f>
        <v>247.359</v>
      </c>
      <c r="D424" s="27">
        <f>F424</f>
        <v>260.578</v>
      </c>
      <c r="E424" s="27">
        <f>F424</f>
        <v>260.578</v>
      </c>
      <c r="F424" s="27">
        <f>ROUND(260.578,3)</f>
        <v>260.578</v>
      </c>
      <c r="G424" s="24"/>
      <c r="H424" s="36"/>
    </row>
    <row r="425" spans="1:8" ht="12.75" customHeight="1">
      <c r="A425" s="22">
        <v>43314</v>
      </c>
      <c r="B425" s="22"/>
      <c r="C425" s="27">
        <f>ROUND(247.359393060426,3)</f>
        <v>247.359</v>
      </c>
      <c r="D425" s="27">
        <f>F425</f>
        <v>265.509</v>
      </c>
      <c r="E425" s="27">
        <f>F425</f>
        <v>265.509</v>
      </c>
      <c r="F425" s="27">
        <f>ROUND(265.509,3)</f>
        <v>265.509</v>
      </c>
      <c r="G425" s="24"/>
      <c r="H425" s="36"/>
    </row>
    <row r="426" spans="1:8" ht="12.75" customHeight="1">
      <c r="A426" s="22" t="s">
        <v>89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43041</v>
      </c>
      <c r="B427" s="22"/>
      <c r="C427" s="27">
        <f>ROUND(675.731,3)</f>
        <v>675.731</v>
      </c>
      <c r="D427" s="27">
        <f>F427</f>
        <v>709.665</v>
      </c>
      <c r="E427" s="27">
        <f>F427</f>
        <v>709.665</v>
      </c>
      <c r="F427" s="27">
        <f>ROUND(709.665,3)</f>
        <v>709.665</v>
      </c>
      <c r="G427" s="24"/>
      <c r="H427" s="36"/>
    </row>
    <row r="428" spans="1:8" ht="12.75" customHeight="1">
      <c r="A428" s="22">
        <v>43132</v>
      </c>
      <c r="B428" s="22"/>
      <c r="C428" s="27">
        <f>ROUND(675.731,3)</f>
        <v>675.731</v>
      </c>
      <c r="D428" s="27">
        <f>F428</f>
        <v>724.173</v>
      </c>
      <c r="E428" s="27">
        <f>F428</f>
        <v>724.173</v>
      </c>
      <c r="F428" s="27">
        <f>ROUND(724.173,3)</f>
        <v>724.173</v>
      </c>
      <c r="G428" s="24"/>
      <c r="H428" s="36"/>
    </row>
    <row r="429" spans="1:8" ht="12.75" customHeight="1">
      <c r="A429" s="22" t="s">
        <v>90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42996</v>
      </c>
      <c r="B430" s="22"/>
      <c r="C430" s="24">
        <f>ROUND(23342.4509558051,2)</f>
        <v>23342.45</v>
      </c>
      <c r="D430" s="24">
        <f>F430</f>
        <v>23446.74</v>
      </c>
      <c r="E430" s="24">
        <f>F430</f>
        <v>23446.74</v>
      </c>
      <c r="F430" s="24">
        <f>ROUND(23446.74,2)</f>
        <v>23446.74</v>
      </c>
      <c r="G430" s="24"/>
      <c r="H430" s="36"/>
    </row>
    <row r="431" spans="1:8" ht="12.75" customHeight="1">
      <c r="A431" s="22">
        <v>43087</v>
      </c>
      <c r="B431" s="22"/>
      <c r="C431" s="24">
        <f>ROUND(23342.4509558051,2)</f>
        <v>23342.45</v>
      </c>
      <c r="D431" s="24">
        <f>F431</f>
        <v>23816.96</v>
      </c>
      <c r="E431" s="24">
        <f>F431</f>
        <v>23816.96</v>
      </c>
      <c r="F431" s="24">
        <f>ROUND(23816.96,2)</f>
        <v>23816.96</v>
      </c>
      <c r="G431" s="24"/>
      <c r="H431" s="36"/>
    </row>
    <row r="432" spans="1:8" ht="12.75" customHeight="1">
      <c r="A432" s="22">
        <v>43178</v>
      </c>
      <c r="B432" s="22"/>
      <c r="C432" s="24">
        <f>ROUND(23342.4509558051,2)</f>
        <v>23342.45</v>
      </c>
      <c r="D432" s="24">
        <f>F432</f>
        <v>24186.6</v>
      </c>
      <c r="E432" s="24">
        <f>F432</f>
        <v>24186.6</v>
      </c>
      <c r="F432" s="24">
        <f>ROUND(24186.6,2)</f>
        <v>24186.6</v>
      </c>
      <c r="G432" s="24"/>
      <c r="H432" s="36"/>
    </row>
    <row r="433" spans="1:8" ht="12.75" customHeight="1">
      <c r="A433" s="22" t="s">
        <v>91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42998</v>
      </c>
      <c r="B434" s="22"/>
      <c r="C434" s="27">
        <f>ROUND(7.05,3)</f>
        <v>7.05</v>
      </c>
      <c r="D434" s="27">
        <f>ROUND(7.06,3)</f>
        <v>7.06</v>
      </c>
      <c r="E434" s="27">
        <f>ROUND(6.96,3)</f>
        <v>6.96</v>
      </c>
      <c r="F434" s="27">
        <f>ROUND(7.01,3)</f>
        <v>7.01</v>
      </c>
      <c r="G434" s="24"/>
      <c r="H434" s="36"/>
    </row>
    <row r="435" spans="1:8" ht="12.75" customHeight="1">
      <c r="A435" s="22">
        <v>43026</v>
      </c>
      <c r="B435" s="22"/>
      <c r="C435" s="27">
        <f>ROUND(7.05,3)</f>
        <v>7.05</v>
      </c>
      <c r="D435" s="27">
        <f>ROUND(6.95,3)</f>
        <v>6.95</v>
      </c>
      <c r="E435" s="27">
        <f>ROUND(6.85,3)</f>
        <v>6.85</v>
      </c>
      <c r="F435" s="27">
        <f>ROUND(6.9,3)</f>
        <v>6.9</v>
      </c>
      <c r="G435" s="24"/>
      <c r="H435" s="36"/>
    </row>
    <row r="436" spans="1:8" ht="12.75" customHeight="1">
      <c r="A436" s="22">
        <v>43054</v>
      </c>
      <c r="B436" s="22"/>
      <c r="C436" s="27">
        <f>ROUND(7.05,3)</f>
        <v>7.05</v>
      </c>
      <c r="D436" s="27">
        <f>ROUND(6.93,3)</f>
        <v>6.93</v>
      </c>
      <c r="E436" s="27">
        <f>ROUND(6.83,3)</f>
        <v>6.83</v>
      </c>
      <c r="F436" s="27">
        <f>ROUND(6.88,3)</f>
        <v>6.88</v>
      </c>
      <c r="G436" s="24"/>
      <c r="H436" s="36"/>
    </row>
    <row r="437" spans="1:8" ht="12.75" customHeight="1">
      <c r="A437" s="22">
        <v>43089</v>
      </c>
      <c r="B437" s="22"/>
      <c r="C437" s="27">
        <f>ROUND(7.05,3)</f>
        <v>7.05</v>
      </c>
      <c r="D437" s="27">
        <f>ROUND(6.81,3)</f>
        <v>6.81</v>
      </c>
      <c r="E437" s="27">
        <f>ROUND(6.71,3)</f>
        <v>6.71</v>
      </c>
      <c r="F437" s="27">
        <f>ROUND(6.76,3)</f>
        <v>6.76</v>
      </c>
      <c r="G437" s="24"/>
      <c r="H437" s="36"/>
    </row>
    <row r="438" spans="1:8" ht="12.75" customHeight="1">
      <c r="A438" s="22">
        <v>43117</v>
      </c>
      <c r="B438" s="22"/>
      <c r="C438" s="27">
        <f>ROUND(7.05,3)</f>
        <v>7.05</v>
      </c>
      <c r="D438" s="27">
        <f>ROUND(6.8,3)</f>
        <v>6.8</v>
      </c>
      <c r="E438" s="27">
        <f>ROUND(6.7,3)</f>
        <v>6.7</v>
      </c>
      <c r="F438" s="27">
        <f>ROUND(6.75,3)</f>
        <v>6.75</v>
      </c>
      <c r="G438" s="24"/>
      <c r="H438" s="36"/>
    </row>
    <row r="439" spans="1:8" ht="12.75" customHeight="1">
      <c r="A439" s="22">
        <v>43152</v>
      </c>
      <c r="B439" s="22"/>
      <c r="C439" s="27">
        <f>ROUND(7.05,3)</f>
        <v>7.05</v>
      </c>
      <c r="D439" s="27">
        <f>ROUND(6.72,3)</f>
        <v>6.72</v>
      </c>
      <c r="E439" s="27">
        <f>ROUND(6.62,3)</f>
        <v>6.62</v>
      </c>
      <c r="F439" s="27">
        <f>ROUND(6.67,3)</f>
        <v>6.67</v>
      </c>
      <c r="G439" s="24"/>
      <c r="H439" s="36"/>
    </row>
    <row r="440" spans="1:8" ht="12.75" customHeight="1">
      <c r="A440" s="22">
        <v>43179</v>
      </c>
      <c r="B440" s="22"/>
      <c r="C440" s="27">
        <f>ROUND(7.05,3)</f>
        <v>7.05</v>
      </c>
      <c r="D440" s="27">
        <f>ROUND(6.71,3)</f>
        <v>6.71</v>
      </c>
      <c r="E440" s="27">
        <f>ROUND(6.61,3)</f>
        <v>6.61</v>
      </c>
      <c r="F440" s="27">
        <f>ROUND(6.66,3)</f>
        <v>6.66</v>
      </c>
      <c r="G440" s="24"/>
      <c r="H440" s="36"/>
    </row>
    <row r="441" spans="1:8" ht="12.75" customHeight="1">
      <c r="A441" s="22">
        <v>43269</v>
      </c>
      <c r="B441" s="22"/>
      <c r="C441" s="27">
        <f>ROUND(7.05,3)</f>
        <v>7.05</v>
      </c>
      <c r="D441" s="27">
        <f>ROUND(7.51,3)</f>
        <v>7.51</v>
      </c>
      <c r="E441" s="27">
        <f>ROUND(7.41,3)</f>
        <v>7.41</v>
      </c>
      <c r="F441" s="27">
        <f>ROUND(7.46,3)</f>
        <v>7.46</v>
      </c>
      <c r="G441" s="24"/>
      <c r="H441" s="36"/>
    </row>
    <row r="442" spans="1:8" ht="12.75" customHeight="1">
      <c r="A442" s="22">
        <v>43271</v>
      </c>
      <c r="B442" s="22"/>
      <c r="C442" s="27">
        <f>ROUND(7.05,3)</f>
        <v>7.05</v>
      </c>
      <c r="D442" s="27">
        <f>ROUND(6.61,3)</f>
        <v>6.61</v>
      </c>
      <c r="E442" s="27">
        <f>ROUND(6.51,3)</f>
        <v>6.51</v>
      </c>
      <c r="F442" s="27">
        <f>ROUND(6.56,3)</f>
        <v>6.56</v>
      </c>
      <c r="G442" s="24"/>
      <c r="H442" s="36"/>
    </row>
    <row r="443" spans="1:8" ht="12.75" customHeight="1">
      <c r="A443" s="22">
        <v>43362</v>
      </c>
      <c r="B443" s="22"/>
      <c r="C443" s="27">
        <f>ROUND(7.05,3)</f>
        <v>7.05</v>
      </c>
      <c r="D443" s="27">
        <f>ROUND(6.6,3)</f>
        <v>6.6</v>
      </c>
      <c r="E443" s="27">
        <f>ROUND(6.5,3)</f>
        <v>6.5</v>
      </c>
      <c r="F443" s="27">
        <f>ROUND(6.55,3)</f>
        <v>6.55</v>
      </c>
      <c r="G443" s="24"/>
      <c r="H443" s="36"/>
    </row>
    <row r="444" spans="1:8" ht="12.75" customHeight="1">
      <c r="A444" s="22">
        <v>43453</v>
      </c>
      <c r="B444" s="22"/>
      <c r="C444" s="27">
        <f>ROUND(7.05,3)</f>
        <v>7.05</v>
      </c>
      <c r="D444" s="27">
        <f>ROUND(6.63,3)</f>
        <v>6.63</v>
      </c>
      <c r="E444" s="27">
        <f>ROUND(6.53,3)</f>
        <v>6.53</v>
      </c>
      <c r="F444" s="27">
        <f>ROUND(6.58,3)</f>
        <v>6.58</v>
      </c>
      <c r="G444" s="24"/>
      <c r="H444" s="36"/>
    </row>
    <row r="445" spans="1:8" ht="12.75" customHeight="1">
      <c r="A445" s="22">
        <v>43544</v>
      </c>
      <c r="B445" s="22"/>
      <c r="C445" s="27">
        <f>ROUND(7.05,3)</f>
        <v>7.05</v>
      </c>
      <c r="D445" s="27">
        <f>ROUND(6.69,3)</f>
        <v>6.69</v>
      </c>
      <c r="E445" s="27">
        <f>ROUND(6.59,3)</f>
        <v>6.59</v>
      </c>
      <c r="F445" s="27">
        <f>ROUND(6.64,3)</f>
        <v>6.64</v>
      </c>
      <c r="G445" s="24"/>
      <c r="H445" s="36"/>
    </row>
    <row r="446" spans="1:8" ht="12.75" customHeight="1">
      <c r="A446" s="22">
        <v>43635</v>
      </c>
      <c r="B446" s="22"/>
      <c r="C446" s="27">
        <f>ROUND(7.05,3)</f>
        <v>7.05</v>
      </c>
      <c r="D446" s="27">
        <f>ROUND(6.76,3)</f>
        <v>6.76</v>
      </c>
      <c r="E446" s="27">
        <f>ROUND(6.66,3)</f>
        <v>6.66</v>
      </c>
      <c r="F446" s="27">
        <f>ROUND(6.71,3)</f>
        <v>6.71</v>
      </c>
      <c r="G446" s="24"/>
      <c r="H446" s="36"/>
    </row>
    <row r="447" spans="1:8" ht="12.75" customHeight="1">
      <c r="A447" s="22" t="s">
        <v>92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43041</v>
      </c>
      <c r="B448" s="22"/>
      <c r="C448" s="27">
        <f>ROUND(568.341,3)</f>
        <v>568.341</v>
      </c>
      <c r="D448" s="27">
        <f>F448</f>
        <v>576.546</v>
      </c>
      <c r="E448" s="27">
        <f>F448</f>
        <v>576.546</v>
      </c>
      <c r="F448" s="27">
        <f>ROUND(576.546,3)</f>
        <v>576.546</v>
      </c>
      <c r="G448" s="24"/>
      <c r="H448" s="36"/>
    </row>
    <row r="449" spans="1:8" ht="12.75" customHeight="1">
      <c r="A449" s="22">
        <v>43132</v>
      </c>
      <c r="B449" s="22"/>
      <c r="C449" s="27">
        <f>ROUND(568.341,3)</f>
        <v>568.341</v>
      </c>
      <c r="D449" s="27">
        <f>F449</f>
        <v>587.139</v>
      </c>
      <c r="E449" s="27">
        <f>F449</f>
        <v>587.139</v>
      </c>
      <c r="F449" s="27">
        <f>ROUND(587.139,3)</f>
        <v>587.139</v>
      </c>
      <c r="G449" s="24"/>
      <c r="H449" s="36"/>
    </row>
    <row r="450" spans="1:8" ht="12.75" customHeight="1">
      <c r="A450" s="22">
        <v>43223</v>
      </c>
      <c r="B450" s="22"/>
      <c r="C450" s="27">
        <f>ROUND(568.341,3)</f>
        <v>568.341</v>
      </c>
      <c r="D450" s="27">
        <f>F450</f>
        <v>598.132</v>
      </c>
      <c r="E450" s="27">
        <f>F450</f>
        <v>598.132</v>
      </c>
      <c r="F450" s="27">
        <f>ROUND(598.132,3)</f>
        <v>598.132</v>
      </c>
      <c r="G450" s="24"/>
      <c r="H450" s="36"/>
    </row>
    <row r="451" spans="1:8" ht="12.75" customHeight="1">
      <c r="A451" s="22">
        <v>43314</v>
      </c>
      <c r="B451" s="22"/>
      <c r="C451" s="27">
        <f>ROUND(568.341,3)</f>
        <v>568.341</v>
      </c>
      <c r="D451" s="27">
        <f>F451</f>
        <v>609.41</v>
      </c>
      <c r="E451" s="27">
        <f>F451</f>
        <v>609.41</v>
      </c>
      <c r="F451" s="27">
        <f>ROUND(609.41,3)</f>
        <v>609.41</v>
      </c>
      <c r="G451" s="24"/>
      <c r="H451" s="36"/>
    </row>
    <row r="452" spans="1:8" ht="12.75" customHeight="1">
      <c r="A452" s="22" t="s">
        <v>93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42999</v>
      </c>
      <c r="B453" s="22"/>
      <c r="C453" s="26">
        <f>ROUND(99.7544571870576,5)</f>
        <v>99.75446</v>
      </c>
      <c r="D453" s="26">
        <f>F453</f>
        <v>99.6125</v>
      </c>
      <c r="E453" s="26">
        <f>F453</f>
        <v>99.6125</v>
      </c>
      <c r="F453" s="26">
        <f>ROUND(99.6125040138569,5)</f>
        <v>99.6125</v>
      </c>
      <c r="G453" s="24"/>
      <c r="H453" s="36"/>
    </row>
    <row r="454" spans="1:8" ht="12.75" customHeight="1">
      <c r="A454" s="22" t="s">
        <v>94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43090</v>
      </c>
      <c r="B455" s="22"/>
      <c r="C455" s="26">
        <f>ROUND(99.7544571870576,5)</f>
        <v>99.75446</v>
      </c>
      <c r="D455" s="26">
        <f>F455</f>
        <v>99.73748</v>
      </c>
      <c r="E455" s="26">
        <f>F455</f>
        <v>99.73748</v>
      </c>
      <c r="F455" s="26">
        <f>ROUND(99.7374811353676,5)</f>
        <v>99.73748</v>
      </c>
      <c r="G455" s="24"/>
      <c r="H455" s="36"/>
    </row>
    <row r="456" spans="1:8" ht="12.75" customHeight="1">
      <c r="A456" s="22" t="s">
        <v>95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43174</v>
      </c>
      <c r="B457" s="22"/>
      <c r="C457" s="26">
        <f>ROUND(99.7544571870576,5)</f>
        <v>99.75446</v>
      </c>
      <c r="D457" s="26">
        <f>F457</f>
        <v>99.60676</v>
      </c>
      <c r="E457" s="26">
        <f>F457</f>
        <v>99.60676</v>
      </c>
      <c r="F457" s="26">
        <f>ROUND(99.6067561083632,5)</f>
        <v>99.60676</v>
      </c>
      <c r="G457" s="24"/>
      <c r="H457" s="36"/>
    </row>
    <row r="458" spans="1:8" ht="12.75" customHeight="1">
      <c r="A458" s="22" t="s">
        <v>96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43272</v>
      </c>
      <c r="B459" s="22"/>
      <c r="C459" s="26">
        <f>ROUND(99.7544571870576,5)</f>
        <v>99.75446</v>
      </c>
      <c r="D459" s="26">
        <f>F459</f>
        <v>99.66029</v>
      </c>
      <c r="E459" s="26">
        <f>F459</f>
        <v>99.66029</v>
      </c>
      <c r="F459" s="26">
        <f>ROUND(99.6602886900756,5)</f>
        <v>99.66029</v>
      </c>
      <c r="G459" s="24"/>
      <c r="H459" s="36"/>
    </row>
    <row r="460" spans="1:8" ht="12.75" customHeight="1">
      <c r="A460" s="22" t="s">
        <v>97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43363</v>
      </c>
      <c r="B461" s="22"/>
      <c r="C461" s="26">
        <f>ROUND(99.7544571870576,5)</f>
        <v>99.75446</v>
      </c>
      <c r="D461" s="26">
        <f>F461</f>
        <v>99.75446</v>
      </c>
      <c r="E461" s="26">
        <f>F461</f>
        <v>99.75446</v>
      </c>
      <c r="F461" s="26">
        <f>ROUND(99.7544571870576,5)</f>
        <v>99.75446</v>
      </c>
      <c r="G461" s="24"/>
      <c r="H461" s="36"/>
    </row>
    <row r="462" spans="1:8" ht="12.75" customHeight="1">
      <c r="A462" s="22" t="s">
        <v>98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43087</v>
      </c>
      <c r="B463" s="22"/>
      <c r="C463" s="26">
        <f>ROUND(99.363183751449,5)</f>
        <v>99.36318</v>
      </c>
      <c r="D463" s="26">
        <f>F463</f>
        <v>99.76576</v>
      </c>
      <c r="E463" s="26">
        <f>F463</f>
        <v>99.76576</v>
      </c>
      <c r="F463" s="26">
        <f>ROUND(99.7657577401505,5)</f>
        <v>99.76576</v>
      </c>
      <c r="G463" s="24"/>
      <c r="H463" s="36"/>
    </row>
    <row r="464" spans="1:8" ht="12.75" customHeight="1">
      <c r="A464" s="22" t="s">
        <v>99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43175</v>
      </c>
      <c r="B465" s="22"/>
      <c r="C465" s="26">
        <f>ROUND(99.363183751449,5)</f>
        <v>99.36318</v>
      </c>
      <c r="D465" s="26">
        <f>F465</f>
        <v>98.88303</v>
      </c>
      <c r="E465" s="26">
        <f>F465</f>
        <v>98.88303</v>
      </c>
      <c r="F465" s="26">
        <f>ROUND(98.8830331356873,5)</f>
        <v>98.88303</v>
      </c>
      <c r="G465" s="24"/>
      <c r="H465" s="36"/>
    </row>
    <row r="466" spans="1:8" ht="12.75" customHeight="1">
      <c r="A466" s="22" t="s">
        <v>100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43266</v>
      </c>
      <c r="B467" s="22"/>
      <c r="C467" s="26">
        <f>ROUND(99.363183751449,5)</f>
        <v>99.36318</v>
      </c>
      <c r="D467" s="26">
        <f>F467</f>
        <v>98.35226</v>
      </c>
      <c r="E467" s="26">
        <f>F467</f>
        <v>98.35226</v>
      </c>
      <c r="F467" s="26">
        <f>ROUND(98.3522557897138,5)</f>
        <v>98.35226</v>
      </c>
      <c r="G467" s="24"/>
      <c r="H467" s="36"/>
    </row>
    <row r="468" spans="1:8" ht="12.75" customHeight="1">
      <c r="A468" s="22" t="s">
        <v>101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43364</v>
      </c>
      <c r="B469" s="22"/>
      <c r="C469" s="26">
        <f>ROUND(99.363183751449,5)</f>
        <v>99.36318</v>
      </c>
      <c r="D469" s="26">
        <f>F469</f>
        <v>98.22004</v>
      </c>
      <c r="E469" s="26">
        <f>F469</f>
        <v>98.22004</v>
      </c>
      <c r="F469" s="26">
        <f>ROUND(98.220040795387,5)</f>
        <v>98.22004</v>
      </c>
      <c r="G469" s="24"/>
      <c r="H469" s="36"/>
    </row>
    <row r="470" spans="1:8" ht="12.75" customHeight="1">
      <c r="A470" s="22" t="s">
        <v>102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43455</v>
      </c>
      <c r="B471" s="22"/>
      <c r="C471" s="24">
        <f>ROUND(99.363183751449,2)</f>
        <v>99.36</v>
      </c>
      <c r="D471" s="24">
        <f>F471</f>
        <v>98.48</v>
      </c>
      <c r="E471" s="24">
        <f>F471</f>
        <v>98.48</v>
      </c>
      <c r="F471" s="24">
        <f>ROUND(98.4815356198692,2)</f>
        <v>98.48</v>
      </c>
      <c r="G471" s="24"/>
      <c r="H471" s="36"/>
    </row>
    <row r="472" spans="1:8" ht="12.75" customHeight="1">
      <c r="A472" s="22" t="s">
        <v>103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43539</v>
      </c>
      <c r="B473" s="22"/>
      <c r="C473" s="26">
        <f>ROUND(99.363183751449,5)</f>
        <v>99.36318</v>
      </c>
      <c r="D473" s="26">
        <f>F473</f>
        <v>98.76648</v>
      </c>
      <c r="E473" s="26">
        <f>F473</f>
        <v>98.76648</v>
      </c>
      <c r="F473" s="26">
        <f>ROUND(98.7664764601597,5)</f>
        <v>98.76648</v>
      </c>
      <c r="G473" s="24"/>
      <c r="H473" s="36"/>
    </row>
    <row r="474" spans="1:8" ht="12.75" customHeight="1">
      <c r="A474" s="22" t="s">
        <v>104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43637</v>
      </c>
      <c r="B475" s="22"/>
      <c r="C475" s="26">
        <f>ROUND(99.363183751449,5)</f>
        <v>99.36318</v>
      </c>
      <c r="D475" s="26">
        <f>F475</f>
        <v>99.05267</v>
      </c>
      <c r="E475" s="26">
        <f>F475</f>
        <v>99.05267</v>
      </c>
      <c r="F475" s="26">
        <f>ROUND(99.0526679117468,5)</f>
        <v>99.05267</v>
      </c>
      <c r="G475" s="24"/>
      <c r="H475" s="36"/>
    </row>
    <row r="476" spans="1:8" ht="12.75" customHeight="1">
      <c r="A476" s="22" t="s">
        <v>105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43728</v>
      </c>
      <c r="B477" s="22"/>
      <c r="C477" s="26">
        <f>ROUND(99.363183751449,5)</f>
        <v>99.36318</v>
      </c>
      <c r="D477" s="26">
        <f>F477</f>
        <v>99.36318</v>
      </c>
      <c r="E477" s="26">
        <f>F477</f>
        <v>99.36318</v>
      </c>
      <c r="F477" s="26">
        <f>ROUND(99.363183751449,5)</f>
        <v>99.36318</v>
      </c>
      <c r="G477" s="24"/>
      <c r="H477" s="36"/>
    </row>
    <row r="478" spans="1:8" ht="12.75" customHeight="1">
      <c r="A478" s="22" t="s">
        <v>106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44182</v>
      </c>
      <c r="B479" s="22"/>
      <c r="C479" s="26">
        <f>ROUND(99.4959787507436,5)</f>
        <v>99.49598</v>
      </c>
      <c r="D479" s="26">
        <f>F479</f>
        <v>95.29953</v>
      </c>
      <c r="E479" s="26">
        <f>F479</f>
        <v>95.29953</v>
      </c>
      <c r="F479" s="26">
        <f>ROUND(95.2995317974617,5)</f>
        <v>95.29953</v>
      </c>
      <c r="G479" s="24"/>
      <c r="H479" s="36"/>
    </row>
    <row r="480" spans="1:8" ht="12.75" customHeight="1">
      <c r="A480" s="22" t="s">
        <v>107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44271</v>
      </c>
      <c r="B481" s="22"/>
      <c r="C481" s="26">
        <f>ROUND(99.4959787507436,5)</f>
        <v>99.49598</v>
      </c>
      <c r="D481" s="26">
        <f>F481</f>
        <v>94.49246</v>
      </c>
      <c r="E481" s="26">
        <f>F481</f>
        <v>94.49246</v>
      </c>
      <c r="F481" s="26">
        <f>ROUND(94.4924607366356,5)</f>
        <v>94.49246</v>
      </c>
      <c r="G481" s="24"/>
      <c r="H481" s="36"/>
    </row>
    <row r="482" spans="1:8" ht="12.75" customHeight="1">
      <c r="A482" s="22" t="s">
        <v>108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44362</v>
      </c>
      <c r="B483" s="22"/>
      <c r="C483" s="26">
        <f>ROUND(99.4959787507436,5)</f>
        <v>99.49598</v>
      </c>
      <c r="D483" s="26">
        <f>F483</f>
        <v>93.6646</v>
      </c>
      <c r="E483" s="26">
        <f>F483</f>
        <v>93.6646</v>
      </c>
      <c r="F483" s="26">
        <f>ROUND(93.6646000656693,5)</f>
        <v>93.6646</v>
      </c>
      <c r="G483" s="24"/>
      <c r="H483" s="36"/>
    </row>
    <row r="484" spans="1:8" ht="12.75" customHeight="1">
      <c r="A484" s="22" t="s">
        <v>109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44460</v>
      </c>
      <c r="B485" s="22"/>
      <c r="C485" s="26">
        <f>ROUND(99.4959787507436,5)</f>
        <v>99.49598</v>
      </c>
      <c r="D485" s="26">
        <f>F485</f>
        <v>93.82019</v>
      </c>
      <c r="E485" s="26">
        <f>F485</f>
        <v>93.82019</v>
      </c>
      <c r="F485" s="26">
        <f>ROUND(93.8201873808091,5)</f>
        <v>93.82019</v>
      </c>
      <c r="G485" s="24"/>
      <c r="H485" s="36"/>
    </row>
    <row r="486" spans="1:8" ht="12.75" customHeight="1">
      <c r="A486" s="22" t="s">
        <v>110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44551</v>
      </c>
      <c r="B487" s="22"/>
      <c r="C487" s="26">
        <f>ROUND(99.4959787507436,5)</f>
        <v>99.49598</v>
      </c>
      <c r="D487" s="26">
        <f>F487</f>
        <v>95.99772</v>
      </c>
      <c r="E487" s="26">
        <f>F487</f>
        <v>95.99772</v>
      </c>
      <c r="F487" s="26">
        <f>ROUND(95.9977159957751,5)</f>
        <v>95.99772</v>
      </c>
      <c r="G487" s="24"/>
      <c r="H487" s="36"/>
    </row>
    <row r="488" spans="1:8" ht="12.75" customHeight="1">
      <c r="A488" s="22" t="s">
        <v>111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44635</v>
      </c>
      <c r="B489" s="22"/>
      <c r="C489" s="26">
        <f>ROUND(99.4959787507436,5)</f>
        <v>99.49598</v>
      </c>
      <c r="D489" s="26">
        <f>F489</f>
        <v>96.10686</v>
      </c>
      <c r="E489" s="26">
        <f>F489</f>
        <v>96.10686</v>
      </c>
      <c r="F489" s="26">
        <f>ROUND(96.1068556398298,5)</f>
        <v>96.10686</v>
      </c>
      <c r="G489" s="24"/>
      <c r="H489" s="36"/>
    </row>
    <row r="490" spans="1:8" ht="12.75" customHeight="1">
      <c r="A490" s="22" t="s">
        <v>112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44733</v>
      </c>
      <c r="B491" s="22"/>
      <c r="C491" s="26">
        <f>ROUND(99.4959787507436,5)</f>
        <v>99.49598</v>
      </c>
      <c r="D491" s="26">
        <f>F491</f>
        <v>97.29483</v>
      </c>
      <c r="E491" s="26">
        <f>F491</f>
        <v>97.29483</v>
      </c>
      <c r="F491" s="26">
        <f>ROUND(97.2948339710538,5)</f>
        <v>97.29483</v>
      </c>
      <c r="G491" s="24"/>
      <c r="H491" s="36"/>
    </row>
    <row r="492" spans="1:8" ht="12.75" customHeight="1">
      <c r="A492" s="22" t="s">
        <v>113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44824</v>
      </c>
      <c r="B493" s="22"/>
      <c r="C493" s="26">
        <f>ROUND(99.4959787507436,5)</f>
        <v>99.49598</v>
      </c>
      <c r="D493" s="26">
        <f>F493</f>
        <v>99.49598</v>
      </c>
      <c r="E493" s="26">
        <f>F493</f>
        <v>99.49598</v>
      </c>
      <c r="F493" s="26">
        <f>ROUND(99.4959787507436,5)</f>
        <v>99.49598</v>
      </c>
      <c r="G493" s="24"/>
      <c r="H493" s="36"/>
    </row>
    <row r="494" spans="1:8" ht="12.75" customHeight="1">
      <c r="A494" s="22" t="s">
        <v>114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46008</v>
      </c>
      <c r="B495" s="22"/>
      <c r="C495" s="26">
        <f>ROUND(100.115233161854,5)</f>
        <v>100.11523</v>
      </c>
      <c r="D495" s="26">
        <f>F495</f>
        <v>94.04163</v>
      </c>
      <c r="E495" s="26">
        <f>F495</f>
        <v>94.04163</v>
      </c>
      <c r="F495" s="26">
        <f>ROUND(94.0416311303746,5)</f>
        <v>94.04163</v>
      </c>
      <c r="G495" s="24"/>
      <c r="H495" s="36"/>
    </row>
    <row r="496" spans="1:8" ht="12.75" customHeight="1">
      <c r="A496" s="22" t="s">
        <v>115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46097</v>
      </c>
      <c r="B497" s="22"/>
      <c r="C497" s="26">
        <f>ROUND(100.115233161854,5)</f>
        <v>100.11523</v>
      </c>
      <c r="D497" s="26">
        <f>F497</f>
        <v>91.02897</v>
      </c>
      <c r="E497" s="26">
        <f>F497</f>
        <v>91.02897</v>
      </c>
      <c r="F497" s="26">
        <f>ROUND(91.0289718154928,5)</f>
        <v>91.02897</v>
      </c>
      <c r="G497" s="24"/>
      <c r="H497" s="36"/>
    </row>
    <row r="498" spans="1:8" ht="12.75" customHeight="1">
      <c r="A498" s="22" t="s">
        <v>116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46188</v>
      </c>
      <c r="B499" s="22"/>
      <c r="C499" s="26">
        <f>ROUND(100.115233161854,5)</f>
        <v>100.11523</v>
      </c>
      <c r="D499" s="26">
        <f>F499</f>
        <v>89.77072</v>
      </c>
      <c r="E499" s="26">
        <f>F499</f>
        <v>89.77072</v>
      </c>
      <c r="F499" s="26">
        <f>ROUND(89.7707205909352,5)</f>
        <v>89.77072</v>
      </c>
      <c r="G499" s="24"/>
      <c r="H499" s="36"/>
    </row>
    <row r="500" spans="1:8" ht="12.75" customHeight="1">
      <c r="A500" s="22" t="s">
        <v>117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46286</v>
      </c>
      <c r="B501" s="22"/>
      <c r="C501" s="26">
        <f>ROUND(100.115233161854,5)</f>
        <v>100.11523</v>
      </c>
      <c r="D501" s="26">
        <f>F501</f>
        <v>91.94422</v>
      </c>
      <c r="E501" s="26">
        <f>F501</f>
        <v>91.94422</v>
      </c>
      <c r="F501" s="26">
        <f>ROUND(91.9442232761268,5)</f>
        <v>91.94422</v>
      </c>
      <c r="G501" s="24"/>
      <c r="H501" s="36"/>
    </row>
    <row r="502" spans="1:8" ht="12.75" customHeight="1">
      <c r="A502" s="22" t="s">
        <v>118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46377</v>
      </c>
      <c r="B503" s="22"/>
      <c r="C503" s="26">
        <f>ROUND(100.115233161854,5)</f>
        <v>100.11523</v>
      </c>
      <c r="D503" s="26">
        <f>F503</f>
        <v>95.74167</v>
      </c>
      <c r="E503" s="26">
        <f>F503</f>
        <v>95.74167</v>
      </c>
      <c r="F503" s="26">
        <f>ROUND(95.7416711036425,5)</f>
        <v>95.74167</v>
      </c>
      <c r="G503" s="24"/>
      <c r="H503" s="36"/>
    </row>
    <row r="504" spans="1:8" ht="12.75" customHeight="1">
      <c r="A504" s="22" t="s">
        <v>119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46461</v>
      </c>
      <c r="B505" s="22"/>
      <c r="C505" s="26">
        <f>ROUND(100.115233161854,5)</f>
        <v>100.11523</v>
      </c>
      <c r="D505" s="26">
        <f>F505</f>
        <v>94.29285</v>
      </c>
      <c r="E505" s="26">
        <f>F505</f>
        <v>94.29285</v>
      </c>
      <c r="F505" s="26">
        <f>ROUND(94.2928469106218,5)</f>
        <v>94.29285</v>
      </c>
      <c r="G505" s="24"/>
      <c r="H505" s="36"/>
    </row>
    <row r="506" spans="1:8" ht="12.75" customHeight="1">
      <c r="A506" s="22" t="s">
        <v>120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46559</v>
      </c>
      <c r="B507" s="22"/>
      <c r="C507" s="26">
        <f>ROUND(100.115233161854,5)</f>
        <v>100.11523</v>
      </c>
      <c r="D507" s="26">
        <f>F507</f>
        <v>96.3761</v>
      </c>
      <c r="E507" s="26">
        <f>F507</f>
        <v>96.3761</v>
      </c>
      <c r="F507" s="26">
        <f>ROUND(96.3760964745182,5)</f>
        <v>96.3761</v>
      </c>
      <c r="G507" s="24"/>
      <c r="H507" s="36"/>
    </row>
    <row r="508" spans="1:8" ht="12.75" customHeight="1">
      <c r="A508" s="22" t="s">
        <v>121</v>
      </c>
      <c r="B508" s="22"/>
      <c r="C508" s="23"/>
      <c r="D508" s="23"/>
      <c r="E508" s="23"/>
      <c r="F508" s="23"/>
      <c r="G508" s="24"/>
      <c r="H508" s="36"/>
    </row>
    <row r="509" spans="1:8" ht="12.75" customHeight="1" thickBot="1">
      <c r="A509" s="32">
        <v>46650</v>
      </c>
      <c r="B509" s="32"/>
      <c r="C509" s="33">
        <f>ROUND(100.115233161854,5)</f>
        <v>100.11523</v>
      </c>
      <c r="D509" s="33">
        <f>F509</f>
        <v>100.11523</v>
      </c>
      <c r="E509" s="33">
        <f>F509</f>
        <v>100.11523</v>
      </c>
      <c r="F509" s="33">
        <f>ROUND(100.115233161854,5)</f>
        <v>100.11523</v>
      </c>
      <c r="G509" s="34"/>
      <c r="H509" s="37"/>
    </row>
  </sheetData>
  <sheetProtection/>
  <mergeCells count="508">
    <mergeCell ref="A507:B507"/>
    <mergeCell ref="A508:B508"/>
    <mergeCell ref="A509:B509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4:B214"/>
    <mergeCell ref="A215:B215"/>
    <mergeCell ref="A216:B216"/>
    <mergeCell ref="A217:B217"/>
    <mergeCell ref="A218:B218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2017-08-22T16:04:21Z</dcterms:modified>
  <cp:category/>
  <cp:version/>
  <cp:contentType/>
  <cp:contentStatus/>
</cp:coreProperties>
</file>