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'Jerry'!$A$1:$H$514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<sst xmlns="http://schemas.openxmlformats.org/spreadsheetml/2006/main" count="123" uniqueCount="123">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</sst>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3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42972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ROUND(2.52,5)</f>
        <v>2.52</v>
      </c>
      <c r="D6" s="25">
        <f>F6</f>
        <v>2.52</v>
      </c>
      <c r="E6" s="25">
        <f>F6</f>
        <v>2.52</v>
      </c>
      <c r="F6" s="25">
        <f>ROUND(2.52,5)</f>
        <v>2.52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ROUND(2.435,5)</f>
        <v>2.435</v>
      </c>
      <c r="D8" s="25">
        <f>F8</f>
        <v>2.435</v>
      </c>
      <c r="E8" s="25">
        <f>F8</f>
        <v>2.435</v>
      </c>
      <c r="F8" s="25">
        <f>ROUND(2.435,5)</f>
        <v>2.435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ROUND(2.54,5)</f>
        <v>2.54</v>
      </c>
      <c r="D10" s="25">
        <f>F10</f>
        <v>2.54</v>
      </c>
      <c r="E10" s="25">
        <f>F10</f>
        <v>2.54</v>
      </c>
      <c r="F10" s="25">
        <f>ROUND(2.54,5)</f>
        <v>2.54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ROUND(3.19,5)</f>
        <v>3.19</v>
      </c>
      <c r="D12" s="25">
        <f>F12</f>
        <v>3.19</v>
      </c>
      <c r="E12" s="25">
        <f>F12</f>
        <v>3.19</v>
      </c>
      <c r="F12" s="25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ROUND(10.775,5)</f>
        <v>10.775</v>
      </c>
      <c r="D14" s="25">
        <f>F14</f>
        <v>10.775</v>
      </c>
      <c r="E14" s="25">
        <f>F14</f>
        <v>10.775</v>
      </c>
      <c r="F14" s="25">
        <f>ROUND(10.775,5)</f>
        <v>10.775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ROUND(7.85,5)</f>
        <v>7.85</v>
      </c>
      <c r="D16" s="25">
        <f>F16</f>
        <v>7.85</v>
      </c>
      <c r="E16" s="25">
        <f>F16</f>
        <v>7.85</v>
      </c>
      <c r="F16" s="25">
        <f>ROUND(7.85,5)</f>
        <v>7.85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ROUND(8.58,3)</f>
        <v>8.58</v>
      </c>
      <c r="D18" s="27">
        <f>F18</f>
        <v>8.58</v>
      </c>
      <c r="E18" s="27">
        <f>F18</f>
        <v>8.58</v>
      </c>
      <c r="F18" s="27">
        <f>ROUND(8.58,3)</f>
        <v>8.58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ROUND(2.55,3)</f>
        <v>2.55</v>
      </c>
      <c r="D22" s="27">
        <f>F22</f>
        <v>2.55</v>
      </c>
      <c r="E22" s="27">
        <f>F22</f>
        <v>2.55</v>
      </c>
      <c r="F22" s="27">
        <f>ROUND(2.55,3)</f>
        <v>2.55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ROUND(6.485,3)</f>
        <v>6.485</v>
      </c>
      <c r="D24" s="27">
        <f>F24</f>
        <v>6.485</v>
      </c>
      <c r="E24" s="27">
        <f>F24</f>
        <v>6.485</v>
      </c>
      <c r="F24" s="27">
        <f>ROUND(6.485,3)</f>
        <v>6.485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ROUND(6.98,3)</f>
        <v>6.98</v>
      </c>
      <c r="D26" s="27">
        <f>F26</f>
        <v>6.98</v>
      </c>
      <c r="E26" s="27">
        <f>F26</f>
        <v>6.98</v>
      </c>
      <c r="F26" s="27">
        <f>ROUND(6.98,3)</f>
        <v>6.98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ROUND(7.3,3)</f>
        <v>7.3</v>
      </c>
      <c r="D28" s="27">
        <f>F28</f>
        <v>7.3</v>
      </c>
      <c r="E28" s="27">
        <f>F28</f>
        <v>7.3</v>
      </c>
      <c r="F28" s="27">
        <f>ROUND(7.3,3)</f>
        <v>7.3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ROUND(7.45,3)</f>
        <v>7.45</v>
      </c>
      <c r="D30" s="27">
        <f>F30</f>
        <v>7.45</v>
      </c>
      <c r="E30" s="27">
        <f>F30</f>
        <v>7.45</v>
      </c>
      <c r="F30" s="27">
        <f>ROUND(7.45,3)</f>
        <v>7.45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ROUND(9.57,3)</f>
        <v>9.57</v>
      </c>
      <c r="D32" s="27">
        <f>F32</f>
        <v>9.57</v>
      </c>
      <c r="E32" s="27">
        <f>F32</f>
        <v>9.57</v>
      </c>
      <c r="F32" s="27">
        <f>ROUND(9.57,3)</f>
        <v>9.57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ROUND(2.41,3)</f>
        <v>2.41</v>
      </c>
      <c r="D36" s="27">
        <f>F36</f>
        <v>2.41</v>
      </c>
      <c r="E36" s="27">
        <f>F36</f>
        <v>2.41</v>
      </c>
      <c r="F36" s="27">
        <f>ROUND(2.41,3)</f>
        <v>2.41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ROUND(9.23,3)</f>
        <v>9.23</v>
      </c>
      <c r="D38" s="27">
        <f>F38</f>
        <v>9.23</v>
      </c>
      <c r="E38" s="27">
        <f>F38</f>
        <v>9.23</v>
      </c>
      <c r="F38" s="27">
        <f>ROUND(9.23,3)</f>
        <v>9.23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ROUND(2.52,5)</f>
        <v>2.52</v>
      </c>
      <c r="D40" s="25">
        <f>F40</f>
        <v>129.64974</v>
      </c>
      <c r="E40" s="25">
        <f>F40</f>
        <v>129.64974</v>
      </c>
      <c r="F40" s="25">
        <f>ROUND(129.64974,5)</f>
        <v>129.64974</v>
      </c>
      <c r="G40" s="24"/>
      <c r="H40" s="36"/>
    </row>
    <row r="41" spans="1:8" ht="12.75" customHeight="1">
      <c r="A41" s="22">
        <v>43132</v>
      </c>
      <c r="B41" s="22"/>
      <c r="C41" s="25">
        <f>ROUND(2.52,5)</f>
        <v>2.52</v>
      </c>
      <c r="D41" s="25">
        <f>F41</f>
        <v>130.72662</v>
      </c>
      <c r="E41" s="25">
        <f>F41</f>
        <v>130.72662</v>
      </c>
      <c r="F41" s="25">
        <f>ROUND(130.72662,5)</f>
        <v>130.72662</v>
      </c>
      <c r="G41" s="24"/>
      <c r="H41" s="36"/>
    </row>
    <row r="42" spans="1:8" ht="12.75" customHeight="1">
      <c r="A42" s="22">
        <v>43223</v>
      </c>
      <c r="B42" s="22"/>
      <c r="C42" s="25">
        <f>ROUND(2.52,5)</f>
        <v>2.52</v>
      </c>
      <c r="D42" s="25">
        <f>F42</f>
        <v>133.22781</v>
      </c>
      <c r="E42" s="25">
        <f>F42</f>
        <v>133.22781</v>
      </c>
      <c r="F42" s="25">
        <f>ROUND(133.22781,5)</f>
        <v>133.22781</v>
      </c>
      <c r="G42" s="24"/>
      <c r="H42" s="36"/>
    </row>
    <row r="43" spans="1:8" ht="12.75" customHeight="1">
      <c r="A43" s="22">
        <v>43314</v>
      </c>
      <c r="B43" s="22"/>
      <c r="C43" s="25">
        <f>ROUND(2.52,5)</f>
        <v>2.52</v>
      </c>
      <c r="D43" s="25">
        <f>F43</f>
        <v>135.75079</v>
      </c>
      <c r="E43" s="25">
        <f>F43</f>
        <v>135.75079</v>
      </c>
      <c r="F43" s="25">
        <f>ROUND(135.75079,5)</f>
        <v>135.75079</v>
      </c>
      <c r="G43" s="24"/>
      <c r="H43" s="36"/>
    </row>
    <row r="44" spans="1:8" ht="12.75" customHeight="1">
      <c r="A44" s="22">
        <v>43405</v>
      </c>
      <c r="B44" s="22"/>
      <c r="C44" s="25">
        <f>ROUND(2.52,5)</f>
        <v>2.52</v>
      </c>
      <c r="D44" s="25">
        <f>F44</f>
        <v>138.22214</v>
      </c>
      <c r="E44" s="25">
        <f>F44</f>
        <v>138.22214</v>
      </c>
      <c r="F44" s="25">
        <f>ROUND(138.22214,5)</f>
        <v>138.22214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ROUND(99.79116,5)</f>
        <v>99.79116</v>
      </c>
      <c r="D46" s="25">
        <f>F46</f>
        <v>100.1869</v>
      </c>
      <c r="E46" s="25">
        <f>F46</f>
        <v>100.1869</v>
      </c>
      <c r="F46" s="25">
        <f>ROUND(100.1869,5)</f>
        <v>100.1869</v>
      </c>
      <c r="G46" s="24"/>
      <c r="H46" s="36"/>
    </row>
    <row r="47" spans="1:8" ht="12.75" customHeight="1">
      <c r="A47" s="22">
        <v>43132</v>
      </c>
      <c r="B47" s="22"/>
      <c r="C47" s="25">
        <f>ROUND(99.79116,5)</f>
        <v>99.79116</v>
      </c>
      <c r="D47" s="25">
        <f>F47</f>
        <v>102.06373</v>
      </c>
      <c r="E47" s="25">
        <f>F47</f>
        <v>102.06373</v>
      </c>
      <c r="F47" s="25">
        <f>ROUND(102.06373,5)</f>
        <v>102.06373</v>
      </c>
      <c r="G47" s="24"/>
      <c r="H47" s="36"/>
    </row>
    <row r="48" spans="1:8" ht="12.75" customHeight="1">
      <c r="A48" s="22">
        <v>43223</v>
      </c>
      <c r="B48" s="22"/>
      <c r="C48" s="25">
        <f>ROUND(99.79116,5)</f>
        <v>99.79116</v>
      </c>
      <c r="D48" s="25">
        <f>F48</f>
        <v>102.98858</v>
      </c>
      <c r="E48" s="25">
        <f>F48</f>
        <v>102.98858</v>
      </c>
      <c r="F48" s="25">
        <f>ROUND(102.98858,5)</f>
        <v>102.98858</v>
      </c>
      <c r="G48" s="24"/>
      <c r="H48" s="36"/>
    </row>
    <row r="49" spans="1:8" ht="12.75" customHeight="1">
      <c r="A49" s="22">
        <v>43314</v>
      </c>
      <c r="B49" s="22"/>
      <c r="C49" s="25">
        <f>ROUND(99.79116,5)</f>
        <v>99.79116</v>
      </c>
      <c r="D49" s="25">
        <f>F49</f>
        <v>104.93877</v>
      </c>
      <c r="E49" s="25">
        <f>F49</f>
        <v>104.93877</v>
      </c>
      <c r="F49" s="25">
        <f>ROUND(104.93877,5)</f>
        <v>104.93877</v>
      </c>
      <c r="G49" s="24"/>
      <c r="H49" s="36"/>
    </row>
    <row r="50" spans="1:8" ht="12.75" customHeight="1">
      <c r="A50" s="22">
        <v>43405</v>
      </c>
      <c r="B50" s="22"/>
      <c r="C50" s="25">
        <f>ROUND(99.79116,5)</f>
        <v>99.79116</v>
      </c>
      <c r="D50" s="25">
        <f>F50</f>
        <v>106.84888</v>
      </c>
      <c r="E50" s="25">
        <f>F50</f>
        <v>106.84888</v>
      </c>
      <c r="F50" s="25">
        <f>ROUND(106.84888,5)</f>
        <v>106.84888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ROUND(9.12,5)</f>
        <v>9.12</v>
      </c>
      <c r="D52" s="25">
        <f>F52</f>
        <v>9.16091</v>
      </c>
      <c r="E52" s="25">
        <f>F52</f>
        <v>9.16091</v>
      </c>
      <c r="F52" s="25">
        <f>ROUND(9.16091,5)</f>
        <v>9.16091</v>
      </c>
      <c r="G52" s="24"/>
      <c r="H52" s="36"/>
    </row>
    <row r="53" spans="1:8" ht="12.75" customHeight="1">
      <c r="A53" s="22">
        <v>43132</v>
      </c>
      <c r="B53" s="22"/>
      <c r="C53" s="25">
        <f>ROUND(9.12,5)</f>
        <v>9.12</v>
      </c>
      <c r="D53" s="25">
        <f>F53</f>
        <v>9.21684</v>
      </c>
      <c r="E53" s="25">
        <f>F53</f>
        <v>9.21684</v>
      </c>
      <c r="F53" s="25">
        <f>ROUND(9.21684,5)</f>
        <v>9.21684</v>
      </c>
      <c r="G53" s="24"/>
      <c r="H53" s="36"/>
    </row>
    <row r="54" spans="1:8" ht="12.75" customHeight="1">
      <c r="A54" s="22">
        <v>43223</v>
      </c>
      <c r="B54" s="22"/>
      <c r="C54" s="25">
        <f>ROUND(9.12,5)</f>
        <v>9.12</v>
      </c>
      <c r="D54" s="25">
        <f>F54</f>
        <v>9.27485</v>
      </c>
      <c r="E54" s="25">
        <f>F54</f>
        <v>9.27485</v>
      </c>
      <c r="F54" s="25">
        <f>ROUND(9.27485,5)</f>
        <v>9.27485</v>
      </c>
      <c r="G54" s="24"/>
      <c r="H54" s="36"/>
    </row>
    <row r="55" spans="1:8" ht="12.75" customHeight="1">
      <c r="A55" s="22">
        <v>43314</v>
      </c>
      <c r="B55" s="22"/>
      <c r="C55" s="25">
        <f>ROUND(9.12,5)</f>
        <v>9.12</v>
      </c>
      <c r="D55" s="25">
        <f>F55</f>
        <v>9.33447</v>
      </c>
      <c r="E55" s="25">
        <f>F55</f>
        <v>9.33447</v>
      </c>
      <c r="F55" s="25">
        <f>ROUND(9.33447,5)</f>
        <v>9.33447</v>
      </c>
      <c r="G55" s="24"/>
      <c r="H55" s="36"/>
    </row>
    <row r="56" spans="1:8" ht="12.75" customHeight="1">
      <c r="A56" s="22">
        <v>43405</v>
      </c>
      <c r="B56" s="22"/>
      <c r="C56" s="25">
        <f>ROUND(9.12,5)</f>
        <v>9.12</v>
      </c>
      <c r="D56" s="25">
        <f>F56</f>
        <v>9.39696</v>
      </c>
      <c r="E56" s="25">
        <f>F56</f>
        <v>9.39696</v>
      </c>
      <c r="F56" s="25">
        <f>ROUND(9.39696,5)</f>
        <v>9.39696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ROUND(9.37,5)</f>
        <v>9.37</v>
      </c>
      <c r="D58" s="25">
        <f>F58</f>
        <v>9.41602</v>
      </c>
      <c r="E58" s="25">
        <f>F58</f>
        <v>9.41602</v>
      </c>
      <c r="F58" s="25">
        <f>ROUND(9.41602,5)</f>
        <v>9.41602</v>
      </c>
      <c r="G58" s="24"/>
      <c r="H58" s="36"/>
    </row>
    <row r="59" spans="1:8" ht="12.75" customHeight="1">
      <c r="A59" s="22">
        <v>43132</v>
      </c>
      <c r="B59" s="22"/>
      <c r="C59" s="25">
        <f>ROUND(9.37,5)</f>
        <v>9.37</v>
      </c>
      <c r="D59" s="25">
        <f>F59</f>
        <v>9.47831</v>
      </c>
      <c r="E59" s="25">
        <f>F59</f>
        <v>9.47831</v>
      </c>
      <c r="F59" s="25">
        <f>ROUND(9.47831,5)</f>
        <v>9.47831</v>
      </c>
      <c r="G59" s="24"/>
      <c r="H59" s="36"/>
    </row>
    <row r="60" spans="1:8" ht="12.75" customHeight="1">
      <c r="A60" s="22">
        <v>43223</v>
      </c>
      <c r="B60" s="22"/>
      <c r="C60" s="25">
        <f>ROUND(9.37,5)</f>
        <v>9.37</v>
      </c>
      <c r="D60" s="25">
        <f>F60</f>
        <v>9.53872</v>
      </c>
      <c r="E60" s="25">
        <f>F60</f>
        <v>9.53872</v>
      </c>
      <c r="F60" s="25">
        <f>ROUND(9.53872,5)</f>
        <v>9.53872</v>
      </c>
      <c r="G60" s="24"/>
      <c r="H60" s="36"/>
    </row>
    <row r="61" spans="1:8" ht="12.75" customHeight="1">
      <c r="A61" s="22">
        <v>43314</v>
      </c>
      <c r="B61" s="22"/>
      <c r="C61" s="25">
        <f>ROUND(9.37,5)</f>
        <v>9.37</v>
      </c>
      <c r="D61" s="25">
        <f>F61</f>
        <v>9.59871</v>
      </c>
      <c r="E61" s="25">
        <f>F61</f>
        <v>9.59871</v>
      </c>
      <c r="F61" s="25">
        <f>ROUND(9.59871,5)</f>
        <v>9.59871</v>
      </c>
      <c r="G61" s="24"/>
      <c r="H61" s="36"/>
    </row>
    <row r="62" spans="1:8" ht="12.75" customHeight="1">
      <c r="A62" s="22">
        <v>43405</v>
      </c>
      <c r="B62" s="22"/>
      <c r="C62" s="25">
        <f>ROUND(9.37,5)</f>
        <v>9.37</v>
      </c>
      <c r="D62" s="25">
        <f>F62</f>
        <v>9.66781</v>
      </c>
      <c r="E62" s="25">
        <f>F62</f>
        <v>9.66781</v>
      </c>
      <c r="F62" s="25">
        <f>ROUND(9.66781,5)</f>
        <v>9.66781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ROUND(102.92331,5)</f>
        <v>102.92331</v>
      </c>
      <c r="D64" s="25">
        <f>F64</f>
        <v>104.36441</v>
      </c>
      <c r="E64" s="25">
        <f>F64</f>
        <v>104.36441</v>
      </c>
      <c r="F64" s="25">
        <f>ROUND(104.36441,5)</f>
        <v>104.36441</v>
      </c>
      <c r="G64" s="24"/>
      <c r="H64" s="36"/>
    </row>
    <row r="65" spans="1:8" ht="12.75" customHeight="1">
      <c r="A65" s="22">
        <v>43132</v>
      </c>
      <c r="B65" s="22"/>
      <c r="C65" s="25">
        <f>ROUND(102.92331,5)</f>
        <v>102.92331</v>
      </c>
      <c r="D65" s="25">
        <f>F65</f>
        <v>106.31944</v>
      </c>
      <c r="E65" s="25">
        <f>F65</f>
        <v>106.31944</v>
      </c>
      <c r="F65" s="25">
        <f>ROUND(106.31944,5)</f>
        <v>106.31944</v>
      </c>
      <c r="G65" s="24"/>
      <c r="H65" s="36"/>
    </row>
    <row r="66" spans="1:8" ht="12.75" customHeight="1">
      <c r="A66" s="22">
        <v>43223</v>
      </c>
      <c r="B66" s="22"/>
      <c r="C66" s="25">
        <f>ROUND(102.92331,5)</f>
        <v>102.92331</v>
      </c>
      <c r="D66" s="25">
        <f>F66</f>
        <v>107.25529</v>
      </c>
      <c r="E66" s="25">
        <f>F66</f>
        <v>107.25529</v>
      </c>
      <c r="F66" s="25">
        <f>ROUND(107.25529,5)</f>
        <v>107.25529</v>
      </c>
      <c r="G66" s="24"/>
      <c r="H66" s="36"/>
    </row>
    <row r="67" spans="1:8" ht="12.75" customHeight="1">
      <c r="A67" s="22">
        <v>43314</v>
      </c>
      <c r="B67" s="22"/>
      <c r="C67" s="25">
        <f>ROUND(102.92331,5)</f>
        <v>102.92331</v>
      </c>
      <c r="D67" s="25">
        <f>F67</f>
        <v>109.28637</v>
      </c>
      <c r="E67" s="25">
        <f>F67</f>
        <v>109.28637</v>
      </c>
      <c r="F67" s="25">
        <f>ROUND(109.28637,5)</f>
        <v>109.28637</v>
      </c>
      <c r="G67" s="24"/>
      <c r="H67" s="36"/>
    </row>
    <row r="68" spans="1:8" ht="12.75" customHeight="1">
      <c r="A68" s="22">
        <v>43405</v>
      </c>
      <c r="B68" s="22"/>
      <c r="C68" s="25">
        <f>ROUND(102.92331,5)</f>
        <v>102.92331</v>
      </c>
      <c r="D68" s="25">
        <f>F68</f>
        <v>111.27583</v>
      </c>
      <c r="E68" s="25">
        <f>F68</f>
        <v>111.27583</v>
      </c>
      <c r="F68" s="25">
        <f>ROUND(111.27583,5)</f>
        <v>111.27583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ROUND(9.71,5)</f>
        <v>9.71</v>
      </c>
      <c r="D70" s="25">
        <f>F70</f>
        <v>9.7569</v>
      </c>
      <c r="E70" s="25">
        <f>F70</f>
        <v>9.7569</v>
      </c>
      <c r="F70" s="25">
        <f>ROUND(9.7569,5)</f>
        <v>9.7569</v>
      </c>
      <c r="G70" s="24"/>
      <c r="H70" s="36"/>
    </row>
    <row r="71" spans="1:8" ht="12.75" customHeight="1">
      <c r="A71" s="22">
        <v>43132</v>
      </c>
      <c r="B71" s="22"/>
      <c r="C71" s="25">
        <f>ROUND(9.71,5)</f>
        <v>9.71</v>
      </c>
      <c r="D71" s="25">
        <f>F71</f>
        <v>9.82087</v>
      </c>
      <c r="E71" s="25">
        <f>F71</f>
        <v>9.82087</v>
      </c>
      <c r="F71" s="25">
        <f>ROUND(9.82087,5)</f>
        <v>9.82087</v>
      </c>
      <c r="G71" s="24"/>
      <c r="H71" s="36"/>
    </row>
    <row r="72" spans="1:8" ht="12.75" customHeight="1">
      <c r="A72" s="22">
        <v>43223</v>
      </c>
      <c r="B72" s="22"/>
      <c r="C72" s="25">
        <f>ROUND(9.71,5)</f>
        <v>9.71</v>
      </c>
      <c r="D72" s="25">
        <f>F72</f>
        <v>9.88651</v>
      </c>
      <c r="E72" s="25">
        <f>F72</f>
        <v>9.88651</v>
      </c>
      <c r="F72" s="25">
        <f>ROUND(9.88651,5)</f>
        <v>9.88651</v>
      </c>
      <c r="G72" s="24"/>
      <c r="H72" s="36"/>
    </row>
    <row r="73" spans="1:8" ht="12.75" customHeight="1">
      <c r="A73" s="22">
        <v>43314</v>
      </c>
      <c r="B73" s="22"/>
      <c r="C73" s="25">
        <f>ROUND(9.71,5)</f>
        <v>9.71</v>
      </c>
      <c r="D73" s="25">
        <f>F73</f>
        <v>9.95397</v>
      </c>
      <c r="E73" s="25">
        <f>F73</f>
        <v>9.95397</v>
      </c>
      <c r="F73" s="25">
        <f>ROUND(9.95397,5)</f>
        <v>9.95397</v>
      </c>
      <c r="G73" s="24"/>
      <c r="H73" s="36"/>
    </row>
    <row r="74" spans="1:8" ht="12.75" customHeight="1">
      <c r="A74" s="22">
        <v>43405</v>
      </c>
      <c r="B74" s="22"/>
      <c r="C74" s="25">
        <f>ROUND(9.71,5)</f>
        <v>9.71</v>
      </c>
      <c r="D74" s="25">
        <f>F74</f>
        <v>10.02319</v>
      </c>
      <c r="E74" s="25">
        <f>F74</f>
        <v>10.02319</v>
      </c>
      <c r="F74" s="25">
        <f>ROUND(10.02319,5)</f>
        <v>10.02319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ROUND(2.435,5)</f>
        <v>2.435</v>
      </c>
      <c r="D76" s="25">
        <f>F76</f>
        <v>130.39588</v>
      </c>
      <c r="E76" s="25">
        <f>F76</f>
        <v>130.39588</v>
      </c>
      <c r="F76" s="25">
        <f>ROUND(130.39588,5)</f>
        <v>130.39588</v>
      </c>
      <c r="G76" s="24"/>
      <c r="H76" s="36"/>
    </row>
    <row r="77" spans="1:8" ht="12.75" customHeight="1">
      <c r="A77" s="22">
        <v>43132</v>
      </c>
      <c r="B77" s="22"/>
      <c r="C77" s="25">
        <f>ROUND(2.435,5)</f>
        <v>2.435</v>
      </c>
      <c r="D77" s="25">
        <f>F77</f>
        <v>131.31764</v>
      </c>
      <c r="E77" s="25">
        <f>F77</f>
        <v>131.31764</v>
      </c>
      <c r="F77" s="25">
        <f>ROUND(131.31764,5)</f>
        <v>131.31764</v>
      </c>
      <c r="G77" s="24"/>
      <c r="H77" s="36"/>
    </row>
    <row r="78" spans="1:8" ht="12.75" customHeight="1">
      <c r="A78" s="22">
        <v>43223</v>
      </c>
      <c r="B78" s="22"/>
      <c r="C78" s="25">
        <f>ROUND(2.435,5)</f>
        <v>2.435</v>
      </c>
      <c r="D78" s="25">
        <f>F78</f>
        <v>133.83017</v>
      </c>
      <c r="E78" s="25">
        <f>F78</f>
        <v>133.83017</v>
      </c>
      <c r="F78" s="25">
        <f>ROUND(133.83017,5)</f>
        <v>133.83017</v>
      </c>
      <c r="G78" s="24"/>
      <c r="H78" s="36"/>
    </row>
    <row r="79" spans="1:8" ht="12.75" customHeight="1">
      <c r="A79" s="22">
        <v>43314</v>
      </c>
      <c r="B79" s="22"/>
      <c r="C79" s="25">
        <f>ROUND(2.435,5)</f>
        <v>2.435</v>
      </c>
      <c r="D79" s="25">
        <f>F79</f>
        <v>136.36452</v>
      </c>
      <c r="E79" s="25">
        <f>F79</f>
        <v>136.36452</v>
      </c>
      <c r="F79" s="25">
        <f>ROUND(136.36452,5)</f>
        <v>136.36452</v>
      </c>
      <c r="G79" s="24"/>
      <c r="H79" s="36"/>
    </row>
    <row r="80" spans="1:8" ht="12.75" customHeight="1">
      <c r="A80" s="22">
        <v>43405</v>
      </c>
      <c r="B80" s="22"/>
      <c r="C80" s="25">
        <f>ROUND(2.435,5)</f>
        <v>2.435</v>
      </c>
      <c r="D80" s="25">
        <f>F80</f>
        <v>138.84695</v>
      </c>
      <c r="E80" s="25">
        <f>F80</f>
        <v>138.84695</v>
      </c>
      <c r="F80" s="25">
        <f>ROUND(138.84695,5)</f>
        <v>138.84695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ROUND(9.805,5)</f>
        <v>9.805</v>
      </c>
      <c r="D82" s="25">
        <f>F82</f>
        <v>9.85251</v>
      </c>
      <c r="E82" s="25">
        <f>F82</f>
        <v>9.85251</v>
      </c>
      <c r="F82" s="25">
        <f>ROUND(9.85251,5)</f>
        <v>9.85251</v>
      </c>
      <c r="G82" s="24"/>
      <c r="H82" s="36"/>
    </row>
    <row r="83" spans="1:8" ht="12.75" customHeight="1">
      <c r="A83" s="22">
        <v>43132</v>
      </c>
      <c r="B83" s="22"/>
      <c r="C83" s="25">
        <f>ROUND(9.805,5)</f>
        <v>9.805</v>
      </c>
      <c r="D83" s="25">
        <f>F83</f>
        <v>9.9173</v>
      </c>
      <c r="E83" s="25">
        <f>F83</f>
        <v>9.9173</v>
      </c>
      <c r="F83" s="25">
        <f>ROUND(9.9173,5)</f>
        <v>9.9173</v>
      </c>
      <c r="G83" s="24"/>
      <c r="H83" s="36"/>
    </row>
    <row r="84" spans="1:8" ht="12.75" customHeight="1">
      <c r="A84" s="22">
        <v>43223</v>
      </c>
      <c r="B84" s="22"/>
      <c r="C84" s="25">
        <f>ROUND(9.805,5)</f>
        <v>9.805</v>
      </c>
      <c r="D84" s="25">
        <f>F84</f>
        <v>9.98365</v>
      </c>
      <c r="E84" s="25">
        <f>F84</f>
        <v>9.98365</v>
      </c>
      <c r="F84" s="25">
        <f>ROUND(9.98365,5)</f>
        <v>9.98365</v>
      </c>
      <c r="G84" s="24"/>
      <c r="H84" s="36"/>
    </row>
    <row r="85" spans="1:8" ht="12.75" customHeight="1">
      <c r="A85" s="22">
        <v>43314</v>
      </c>
      <c r="B85" s="22"/>
      <c r="C85" s="25">
        <f>ROUND(9.805,5)</f>
        <v>9.805</v>
      </c>
      <c r="D85" s="25">
        <f>F85</f>
        <v>10.05185</v>
      </c>
      <c r="E85" s="25">
        <f>F85</f>
        <v>10.05185</v>
      </c>
      <c r="F85" s="25">
        <f>ROUND(10.05185,5)</f>
        <v>10.05185</v>
      </c>
      <c r="G85" s="24"/>
      <c r="H85" s="36"/>
    </row>
    <row r="86" spans="1:8" ht="12.75" customHeight="1">
      <c r="A86" s="22">
        <v>43405</v>
      </c>
      <c r="B86" s="22"/>
      <c r="C86" s="25">
        <f>ROUND(9.805,5)</f>
        <v>9.805</v>
      </c>
      <c r="D86" s="25">
        <f>F86</f>
        <v>10.12162</v>
      </c>
      <c r="E86" s="25">
        <f>F86</f>
        <v>10.12162</v>
      </c>
      <c r="F86" s="25">
        <f>ROUND(10.12162,5)</f>
        <v>10.12162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ROUND(9.825,5)</f>
        <v>9.825</v>
      </c>
      <c r="D88" s="25">
        <f>F88</f>
        <v>9.87093</v>
      </c>
      <c r="E88" s="25">
        <f>F88</f>
        <v>9.87093</v>
      </c>
      <c r="F88" s="25">
        <f>ROUND(9.87093,5)</f>
        <v>9.87093</v>
      </c>
      <c r="G88" s="24"/>
      <c r="H88" s="36"/>
    </row>
    <row r="89" spans="1:8" ht="12.75" customHeight="1">
      <c r="A89" s="22">
        <v>43132</v>
      </c>
      <c r="B89" s="22"/>
      <c r="C89" s="25">
        <f>ROUND(9.825,5)</f>
        <v>9.825</v>
      </c>
      <c r="D89" s="25">
        <f>F89</f>
        <v>9.93347</v>
      </c>
      <c r="E89" s="25">
        <f>F89</f>
        <v>9.93347</v>
      </c>
      <c r="F89" s="25">
        <f>ROUND(9.93347,5)</f>
        <v>9.93347</v>
      </c>
      <c r="G89" s="24"/>
      <c r="H89" s="36"/>
    </row>
    <row r="90" spans="1:8" ht="12.75" customHeight="1">
      <c r="A90" s="22">
        <v>43223</v>
      </c>
      <c r="B90" s="22"/>
      <c r="C90" s="25">
        <f>ROUND(9.825,5)</f>
        <v>9.825</v>
      </c>
      <c r="D90" s="25">
        <f>F90</f>
        <v>9.9974</v>
      </c>
      <c r="E90" s="25">
        <f>F90</f>
        <v>9.9974</v>
      </c>
      <c r="F90" s="25">
        <f>ROUND(9.9974,5)</f>
        <v>9.9974</v>
      </c>
      <c r="G90" s="24"/>
      <c r="H90" s="36"/>
    </row>
    <row r="91" spans="1:8" ht="12.75" customHeight="1">
      <c r="A91" s="22">
        <v>43314</v>
      </c>
      <c r="B91" s="22"/>
      <c r="C91" s="25">
        <f>ROUND(9.825,5)</f>
        <v>9.825</v>
      </c>
      <c r="D91" s="25">
        <f>F91</f>
        <v>10.063</v>
      </c>
      <c r="E91" s="25">
        <f>F91</f>
        <v>10.063</v>
      </c>
      <c r="F91" s="25">
        <f>ROUND(10.063,5)</f>
        <v>10.063</v>
      </c>
      <c r="G91" s="24"/>
      <c r="H91" s="36"/>
    </row>
    <row r="92" spans="1:8" ht="12.75" customHeight="1">
      <c r="A92" s="22">
        <v>43405</v>
      </c>
      <c r="B92" s="22"/>
      <c r="C92" s="25">
        <f>ROUND(9.825,5)</f>
        <v>9.825</v>
      </c>
      <c r="D92" s="25">
        <f>F92</f>
        <v>10.12997</v>
      </c>
      <c r="E92" s="25">
        <f>F92</f>
        <v>10.12997</v>
      </c>
      <c r="F92" s="25">
        <f>ROUND(10.12997,5)</f>
        <v>10.12997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ROUND(123.70556,5)</f>
        <v>123.70556</v>
      </c>
      <c r="D94" s="25">
        <f>F94</f>
        <v>123.86399</v>
      </c>
      <c r="E94" s="25">
        <f>F94</f>
        <v>123.86399</v>
      </c>
      <c r="F94" s="25">
        <f>ROUND(123.86399,5)</f>
        <v>123.86399</v>
      </c>
      <c r="G94" s="24"/>
      <c r="H94" s="36"/>
    </row>
    <row r="95" spans="1:8" ht="12.75" customHeight="1">
      <c r="A95" s="22">
        <v>43132</v>
      </c>
      <c r="B95" s="22"/>
      <c r="C95" s="25">
        <f>ROUND(123.70556,5)</f>
        <v>123.70556</v>
      </c>
      <c r="D95" s="25">
        <f>F95</f>
        <v>126.18431</v>
      </c>
      <c r="E95" s="25">
        <f>F95</f>
        <v>126.18431</v>
      </c>
      <c r="F95" s="25">
        <f>ROUND(126.18431,5)</f>
        <v>126.18431</v>
      </c>
      <c r="G95" s="24"/>
      <c r="H95" s="36"/>
    </row>
    <row r="96" spans="1:8" ht="12.75" customHeight="1">
      <c r="A96" s="22">
        <v>43223</v>
      </c>
      <c r="B96" s="22"/>
      <c r="C96" s="25">
        <f>ROUND(123.70556,5)</f>
        <v>123.70556</v>
      </c>
      <c r="D96" s="25">
        <f>F96</f>
        <v>126.9834</v>
      </c>
      <c r="E96" s="25">
        <f>F96</f>
        <v>126.9834</v>
      </c>
      <c r="F96" s="25">
        <f>ROUND(126.9834,5)</f>
        <v>126.9834</v>
      </c>
      <c r="G96" s="24"/>
      <c r="H96" s="36"/>
    </row>
    <row r="97" spans="1:8" ht="12.75" customHeight="1">
      <c r="A97" s="22">
        <v>43314</v>
      </c>
      <c r="B97" s="22"/>
      <c r="C97" s="25">
        <f>ROUND(123.70556,5)</f>
        <v>123.70556</v>
      </c>
      <c r="D97" s="25">
        <f>F97</f>
        <v>129.38782</v>
      </c>
      <c r="E97" s="25">
        <f>F97</f>
        <v>129.38782</v>
      </c>
      <c r="F97" s="25">
        <f>ROUND(129.38782,5)</f>
        <v>129.38782</v>
      </c>
      <c r="G97" s="24"/>
      <c r="H97" s="36"/>
    </row>
    <row r="98" spans="1:8" ht="12.75" customHeight="1">
      <c r="A98" s="22">
        <v>43405</v>
      </c>
      <c r="B98" s="22"/>
      <c r="C98" s="25">
        <f>ROUND(123.70556,5)</f>
        <v>123.70556</v>
      </c>
      <c r="D98" s="25">
        <f>F98</f>
        <v>131.74267</v>
      </c>
      <c r="E98" s="25">
        <f>F98</f>
        <v>131.74267</v>
      </c>
      <c r="F98" s="25">
        <f>ROUND(131.74267,5)</f>
        <v>131.74267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ROUND(2.54,5)</f>
        <v>2.54</v>
      </c>
      <c r="D100" s="25">
        <f>F100</f>
        <v>133.35381</v>
      </c>
      <c r="E100" s="25">
        <f>F100</f>
        <v>133.35381</v>
      </c>
      <c r="F100" s="25">
        <f>ROUND(133.35381,5)</f>
        <v>133.35381</v>
      </c>
      <c r="G100" s="24"/>
      <c r="H100" s="36"/>
    </row>
    <row r="101" spans="1:8" ht="12.75" customHeight="1">
      <c r="A101" s="22">
        <v>43132</v>
      </c>
      <c r="B101" s="22"/>
      <c r="C101" s="25">
        <f>ROUND(2.54,5)</f>
        <v>2.54</v>
      </c>
      <c r="D101" s="25">
        <f>F101</f>
        <v>134.16068</v>
      </c>
      <c r="E101" s="25">
        <f>F101</f>
        <v>134.16068</v>
      </c>
      <c r="F101" s="25">
        <f>ROUND(134.16068,5)</f>
        <v>134.16068</v>
      </c>
      <c r="G101" s="24"/>
      <c r="H101" s="36"/>
    </row>
    <row r="102" spans="1:8" ht="12.75" customHeight="1">
      <c r="A102" s="22">
        <v>43223</v>
      </c>
      <c r="B102" s="22"/>
      <c r="C102" s="25">
        <f>ROUND(2.54,5)</f>
        <v>2.54</v>
      </c>
      <c r="D102" s="25">
        <f>F102</f>
        <v>136.72766</v>
      </c>
      <c r="E102" s="25">
        <f>F102</f>
        <v>136.72766</v>
      </c>
      <c r="F102" s="25">
        <f>ROUND(136.72766,5)</f>
        <v>136.72766</v>
      </c>
      <c r="G102" s="24"/>
      <c r="H102" s="36"/>
    </row>
    <row r="103" spans="1:8" ht="12.75" customHeight="1">
      <c r="A103" s="22">
        <v>43314</v>
      </c>
      <c r="B103" s="22"/>
      <c r="C103" s="25">
        <f>ROUND(2.54,5)</f>
        <v>2.54</v>
      </c>
      <c r="D103" s="25">
        <f>F103</f>
        <v>139.31693</v>
      </c>
      <c r="E103" s="25">
        <f>F103</f>
        <v>139.31693</v>
      </c>
      <c r="F103" s="25">
        <f>ROUND(139.31693,5)</f>
        <v>139.31693</v>
      </c>
      <c r="G103" s="24"/>
      <c r="H103" s="36"/>
    </row>
    <row r="104" spans="1:8" ht="12.75" customHeight="1">
      <c r="A104" s="22">
        <v>43405</v>
      </c>
      <c r="B104" s="22"/>
      <c r="C104" s="25">
        <f>ROUND(2.54,5)</f>
        <v>2.54</v>
      </c>
      <c r="D104" s="25">
        <f>F104</f>
        <v>141.85322</v>
      </c>
      <c r="E104" s="25">
        <f>F104</f>
        <v>141.85322</v>
      </c>
      <c r="F104" s="25">
        <f>ROUND(141.85322,5)</f>
        <v>141.85322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ROUND(3.19,5)</f>
        <v>3.19</v>
      </c>
      <c r="D106" s="25">
        <f>F106</f>
        <v>127.92079</v>
      </c>
      <c r="E106" s="25">
        <f>F106</f>
        <v>127.92079</v>
      </c>
      <c r="F106" s="25">
        <f>ROUND(127.92079,5)</f>
        <v>127.92079</v>
      </c>
      <c r="G106" s="24"/>
      <c r="H106" s="36"/>
    </row>
    <row r="107" spans="1:8" ht="12.75" customHeight="1">
      <c r="A107" s="22">
        <v>43132</v>
      </c>
      <c r="B107" s="22"/>
      <c r="C107" s="25">
        <f>ROUND(3.19,5)</f>
        <v>3.19</v>
      </c>
      <c r="D107" s="25">
        <f>F107</f>
        <v>130.3171</v>
      </c>
      <c r="E107" s="25">
        <f>F107</f>
        <v>130.3171</v>
      </c>
      <c r="F107" s="25">
        <f>ROUND(130.3171,5)</f>
        <v>130.3171</v>
      </c>
      <c r="G107" s="24"/>
      <c r="H107" s="36"/>
    </row>
    <row r="108" spans="1:8" ht="12.75" customHeight="1">
      <c r="A108" s="22">
        <v>43223</v>
      </c>
      <c r="B108" s="22"/>
      <c r="C108" s="25">
        <f>ROUND(3.19,5)</f>
        <v>3.19</v>
      </c>
      <c r="D108" s="25">
        <f>F108</f>
        <v>132.81046</v>
      </c>
      <c r="E108" s="25">
        <f>F108</f>
        <v>132.81046</v>
      </c>
      <c r="F108" s="25">
        <f>ROUND(132.81046,5)</f>
        <v>132.81046</v>
      </c>
      <c r="G108" s="24"/>
      <c r="H108" s="36"/>
    </row>
    <row r="109" spans="1:8" ht="12.75" customHeight="1">
      <c r="A109" s="22">
        <v>43314</v>
      </c>
      <c r="B109" s="22"/>
      <c r="C109" s="25">
        <f>ROUND(3.19,5)</f>
        <v>3.19</v>
      </c>
      <c r="D109" s="25">
        <f>F109</f>
        <v>135.3257</v>
      </c>
      <c r="E109" s="25">
        <f>F109</f>
        <v>135.3257</v>
      </c>
      <c r="F109" s="25">
        <f>ROUND(135.3257,5)</f>
        <v>135.3257</v>
      </c>
      <c r="G109" s="24"/>
      <c r="H109" s="36"/>
    </row>
    <row r="110" spans="1:8" ht="12.75" customHeight="1">
      <c r="A110" s="22">
        <v>43405</v>
      </c>
      <c r="B110" s="22"/>
      <c r="C110" s="25">
        <f>ROUND(3.19,5)</f>
        <v>3.19</v>
      </c>
      <c r="D110" s="25">
        <f>F110</f>
        <v>137.78963</v>
      </c>
      <c r="E110" s="25">
        <f>F110</f>
        <v>137.78963</v>
      </c>
      <c r="F110" s="25">
        <f>ROUND(137.78963,5)</f>
        <v>137.78963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ROUND(10.775,5)</f>
        <v>10.775</v>
      </c>
      <c r="D112" s="25">
        <f>F112</f>
        <v>10.8536</v>
      </c>
      <c r="E112" s="25">
        <f>F112</f>
        <v>10.8536</v>
      </c>
      <c r="F112" s="25">
        <f>ROUND(10.8536,5)</f>
        <v>10.8536</v>
      </c>
      <c r="G112" s="24"/>
      <c r="H112" s="36"/>
    </row>
    <row r="113" spans="1:8" ht="12.75" customHeight="1">
      <c r="A113" s="22">
        <v>43132</v>
      </c>
      <c r="B113" s="22"/>
      <c r="C113" s="25">
        <f>ROUND(10.775,5)</f>
        <v>10.775</v>
      </c>
      <c r="D113" s="25">
        <f>F113</f>
        <v>10.96208</v>
      </c>
      <c r="E113" s="25">
        <f>F113</f>
        <v>10.96208</v>
      </c>
      <c r="F113" s="25">
        <f>ROUND(10.96208,5)</f>
        <v>10.96208</v>
      </c>
      <c r="G113" s="24"/>
      <c r="H113" s="36"/>
    </row>
    <row r="114" spans="1:8" ht="12.75" customHeight="1">
      <c r="A114" s="22">
        <v>43223</v>
      </c>
      <c r="B114" s="22"/>
      <c r="C114" s="25">
        <f>ROUND(10.775,5)</f>
        <v>10.775</v>
      </c>
      <c r="D114" s="25">
        <f>F114</f>
        <v>11.06723</v>
      </c>
      <c r="E114" s="25">
        <f>F114</f>
        <v>11.06723</v>
      </c>
      <c r="F114" s="25">
        <f>ROUND(11.06723,5)</f>
        <v>11.06723</v>
      </c>
      <c r="G114" s="24"/>
      <c r="H114" s="36"/>
    </row>
    <row r="115" spans="1:8" ht="12.75" customHeight="1">
      <c r="A115" s="22">
        <v>43314</v>
      </c>
      <c r="B115" s="22"/>
      <c r="C115" s="25">
        <f>ROUND(10.775,5)</f>
        <v>10.775</v>
      </c>
      <c r="D115" s="25">
        <f>F115</f>
        <v>11.173</v>
      </c>
      <c r="E115" s="25">
        <f>F115</f>
        <v>11.173</v>
      </c>
      <c r="F115" s="25">
        <f>ROUND(11.173,5)</f>
        <v>11.173</v>
      </c>
      <c r="G115" s="24"/>
      <c r="H115" s="36"/>
    </row>
    <row r="116" spans="1:8" ht="12.75" customHeight="1">
      <c r="A116" s="22">
        <v>43405</v>
      </c>
      <c r="B116" s="22"/>
      <c r="C116" s="25">
        <f>ROUND(10.775,5)</f>
        <v>10.775</v>
      </c>
      <c r="D116" s="25">
        <f>F116</f>
        <v>11.29177</v>
      </c>
      <c r="E116" s="25">
        <f>F116</f>
        <v>11.29177</v>
      </c>
      <c r="F116" s="25">
        <f>ROUND(11.29177,5)</f>
        <v>11.29177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ROUND(11.005,5)</f>
        <v>11.005</v>
      </c>
      <c r="D118" s="25">
        <f>F118</f>
        <v>11.08297</v>
      </c>
      <c r="E118" s="25">
        <f>F118</f>
        <v>11.08297</v>
      </c>
      <c r="F118" s="25">
        <f>ROUND(11.08297,5)</f>
        <v>11.08297</v>
      </c>
      <c r="G118" s="24"/>
      <c r="H118" s="36"/>
    </row>
    <row r="119" spans="1:8" ht="12.75" customHeight="1">
      <c r="A119" s="22">
        <v>43132</v>
      </c>
      <c r="B119" s="22"/>
      <c r="C119" s="25">
        <f>ROUND(11.005,5)</f>
        <v>11.005</v>
      </c>
      <c r="D119" s="25">
        <f>F119</f>
        <v>11.18729</v>
      </c>
      <c r="E119" s="25">
        <f>F119</f>
        <v>11.18729</v>
      </c>
      <c r="F119" s="25">
        <f>ROUND(11.18729,5)</f>
        <v>11.18729</v>
      </c>
      <c r="G119" s="24"/>
      <c r="H119" s="36"/>
    </row>
    <row r="120" spans="1:8" ht="12.75" customHeight="1">
      <c r="A120" s="22">
        <v>43223</v>
      </c>
      <c r="B120" s="22"/>
      <c r="C120" s="25">
        <f>ROUND(11.005,5)</f>
        <v>11.005</v>
      </c>
      <c r="D120" s="25">
        <f>F120</f>
        <v>11.2935</v>
      </c>
      <c r="E120" s="25">
        <f>F120</f>
        <v>11.2935</v>
      </c>
      <c r="F120" s="25">
        <f>ROUND(11.2935,5)</f>
        <v>11.2935</v>
      </c>
      <c r="G120" s="24"/>
      <c r="H120" s="36"/>
    </row>
    <row r="121" spans="1:8" ht="12.75" customHeight="1">
      <c r="A121" s="22">
        <v>43314</v>
      </c>
      <c r="B121" s="22"/>
      <c r="C121" s="25">
        <f>ROUND(11.005,5)</f>
        <v>11.005</v>
      </c>
      <c r="D121" s="25">
        <f>F121</f>
        <v>11.39846</v>
      </c>
      <c r="E121" s="25">
        <f>F121</f>
        <v>11.39846</v>
      </c>
      <c r="F121" s="25">
        <f>ROUND(11.39846,5)</f>
        <v>11.39846</v>
      </c>
      <c r="G121" s="24"/>
      <c r="H121" s="36"/>
    </row>
    <row r="122" spans="1:8" ht="12.75" customHeight="1">
      <c r="A122" s="22">
        <v>43405</v>
      </c>
      <c r="B122" s="22"/>
      <c r="C122" s="25">
        <f>ROUND(11.005,5)</f>
        <v>11.005</v>
      </c>
      <c r="D122" s="25">
        <f>F122</f>
        <v>11.51492</v>
      </c>
      <c r="E122" s="25">
        <f>F122</f>
        <v>11.51492</v>
      </c>
      <c r="F122" s="25">
        <f>ROUND(11.51492,5)</f>
        <v>11.51492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ROUND(7.85,5)</f>
        <v>7.85</v>
      </c>
      <c r="D124" s="25">
        <f>F124</f>
        <v>7.87228</v>
      </c>
      <c r="E124" s="25">
        <f>F124</f>
        <v>7.87228</v>
      </c>
      <c r="F124" s="25">
        <f>ROUND(7.87228,5)</f>
        <v>7.87228</v>
      </c>
      <c r="G124" s="24"/>
      <c r="H124" s="36"/>
    </row>
    <row r="125" spans="1:8" ht="12.75" customHeight="1">
      <c r="A125" s="22">
        <v>43132</v>
      </c>
      <c r="B125" s="22"/>
      <c r="C125" s="25">
        <f>ROUND(7.85,5)</f>
        <v>7.85</v>
      </c>
      <c r="D125" s="25">
        <f>F125</f>
        <v>7.90235</v>
      </c>
      <c r="E125" s="25">
        <f>F125</f>
        <v>7.90235</v>
      </c>
      <c r="F125" s="25">
        <f>ROUND(7.90235,5)</f>
        <v>7.90235</v>
      </c>
      <c r="G125" s="24"/>
      <c r="H125" s="36"/>
    </row>
    <row r="126" spans="1:8" ht="12.75" customHeight="1">
      <c r="A126" s="22">
        <v>43223</v>
      </c>
      <c r="B126" s="22"/>
      <c r="C126" s="25">
        <f>ROUND(7.85,5)</f>
        <v>7.85</v>
      </c>
      <c r="D126" s="25">
        <f>F126</f>
        <v>7.92108</v>
      </c>
      <c r="E126" s="25">
        <f>F126</f>
        <v>7.92108</v>
      </c>
      <c r="F126" s="25">
        <f>ROUND(7.92108,5)</f>
        <v>7.92108</v>
      </c>
      <c r="G126" s="24"/>
      <c r="H126" s="36"/>
    </row>
    <row r="127" spans="1:8" ht="12.75" customHeight="1">
      <c r="A127" s="22">
        <v>43314</v>
      </c>
      <c r="B127" s="22"/>
      <c r="C127" s="25">
        <f>ROUND(7.85,5)</f>
        <v>7.85</v>
      </c>
      <c r="D127" s="25">
        <f>F127</f>
        <v>7.93623</v>
      </c>
      <c r="E127" s="25">
        <f>F127</f>
        <v>7.93623</v>
      </c>
      <c r="F127" s="25">
        <f>ROUND(7.93623,5)</f>
        <v>7.93623</v>
      </c>
      <c r="G127" s="24"/>
      <c r="H127" s="36"/>
    </row>
    <row r="128" spans="1:8" ht="12.75" customHeight="1">
      <c r="A128" s="22">
        <v>43405</v>
      </c>
      <c r="B128" s="22"/>
      <c r="C128" s="25">
        <f>ROUND(7.85,5)</f>
        <v>7.85</v>
      </c>
      <c r="D128" s="25">
        <f>F128</f>
        <v>7.97133</v>
      </c>
      <c r="E128" s="25">
        <f>F128</f>
        <v>7.97133</v>
      </c>
      <c r="F128" s="25">
        <f>ROUND(7.97133,5)</f>
        <v>7.97133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ROUND(9.6,5)</f>
        <v>9.6</v>
      </c>
      <c r="D130" s="25">
        <f>F130</f>
        <v>9.64961</v>
      </c>
      <c r="E130" s="25">
        <f>F130</f>
        <v>9.64961</v>
      </c>
      <c r="F130" s="25">
        <f>ROUND(9.64961,5)</f>
        <v>9.64961</v>
      </c>
      <c r="G130" s="24"/>
      <c r="H130" s="36"/>
    </row>
    <row r="131" spans="1:8" ht="12.75" customHeight="1">
      <c r="A131" s="22">
        <v>43132</v>
      </c>
      <c r="B131" s="22"/>
      <c r="C131" s="25">
        <f>ROUND(9.6,5)</f>
        <v>9.6</v>
      </c>
      <c r="D131" s="25">
        <f>F131</f>
        <v>9.71743</v>
      </c>
      <c r="E131" s="25">
        <f>F131</f>
        <v>9.71743</v>
      </c>
      <c r="F131" s="25">
        <f>ROUND(9.71743,5)</f>
        <v>9.71743</v>
      </c>
      <c r="G131" s="24"/>
      <c r="H131" s="36"/>
    </row>
    <row r="132" spans="1:8" ht="12.75" customHeight="1">
      <c r="A132" s="22">
        <v>43223</v>
      </c>
      <c r="B132" s="22"/>
      <c r="C132" s="25">
        <f>ROUND(9.6,5)</f>
        <v>9.6</v>
      </c>
      <c r="D132" s="25">
        <f>F132</f>
        <v>9.77962</v>
      </c>
      <c r="E132" s="25">
        <f>F132</f>
        <v>9.77962</v>
      </c>
      <c r="F132" s="25">
        <f>ROUND(9.77962,5)</f>
        <v>9.77962</v>
      </c>
      <c r="G132" s="24"/>
      <c r="H132" s="36"/>
    </row>
    <row r="133" spans="1:8" ht="12.75" customHeight="1">
      <c r="A133" s="22">
        <v>43314</v>
      </c>
      <c r="B133" s="22"/>
      <c r="C133" s="25">
        <f>ROUND(9.6,5)</f>
        <v>9.6</v>
      </c>
      <c r="D133" s="25">
        <f>F133</f>
        <v>9.84204</v>
      </c>
      <c r="E133" s="25">
        <f>F133</f>
        <v>9.84204</v>
      </c>
      <c r="F133" s="25">
        <f>ROUND(9.84204,5)</f>
        <v>9.84204</v>
      </c>
      <c r="G133" s="24"/>
      <c r="H133" s="36"/>
    </row>
    <row r="134" spans="1:8" ht="12.75" customHeight="1">
      <c r="A134" s="22">
        <v>43405</v>
      </c>
      <c r="B134" s="22"/>
      <c r="C134" s="25">
        <f>ROUND(9.6,5)</f>
        <v>9.6</v>
      </c>
      <c r="D134" s="25">
        <f>F134</f>
        <v>9.91506</v>
      </c>
      <c r="E134" s="25">
        <f>F134</f>
        <v>9.91506</v>
      </c>
      <c r="F134" s="25">
        <f>ROUND(9.91506,5)</f>
        <v>9.91506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ROUND(8.58,5)</f>
        <v>8.58</v>
      </c>
      <c r="D136" s="25">
        <f>F136</f>
        <v>8.61632</v>
      </c>
      <c r="E136" s="25">
        <f>F136</f>
        <v>8.61632</v>
      </c>
      <c r="F136" s="25">
        <f>ROUND(8.61632,5)</f>
        <v>8.61632</v>
      </c>
      <c r="G136" s="24"/>
      <c r="H136" s="36"/>
    </row>
    <row r="137" spans="1:8" ht="12.75" customHeight="1">
      <c r="A137" s="22">
        <v>43132</v>
      </c>
      <c r="B137" s="22"/>
      <c r="C137" s="25">
        <f>ROUND(8.58,5)</f>
        <v>8.58</v>
      </c>
      <c r="D137" s="25">
        <f>F137</f>
        <v>8.66592</v>
      </c>
      <c r="E137" s="25">
        <f>F137</f>
        <v>8.66592</v>
      </c>
      <c r="F137" s="25">
        <f>ROUND(8.66592,5)</f>
        <v>8.66592</v>
      </c>
      <c r="G137" s="24"/>
      <c r="H137" s="36"/>
    </row>
    <row r="138" spans="1:8" ht="12.75" customHeight="1">
      <c r="A138" s="22">
        <v>43223</v>
      </c>
      <c r="B138" s="22"/>
      <c r="C138" s="25">
        <f>ROUND(8.58,5)</f>
        <v>8.58</v>
      </c>
      <c r="D138" s="25">
        <f>F138</f>
        <v>8.71408</v>
      </c>
      <c r="E138" s="25">
        <f>F138</f>
        <v>8.71408</v>
      </c>
      <c r="F138" s="25">
        <f>ROUND(8.71408,5)</f>
        <v>8.71408</v>
      </c>
      <c r="G138" s="24"/>
      <c r="H138" s="36"/>
    </row>
    <row r="139" spans="1:8" ht="12.75" customHeight="1">
      <c r="A139" s="22">
        <v>43314</v>
      </c>
      <c r="B139" s="22"/>
      <c r="C139" s="25">
        <f>ROUND(8.58,5)</f>
        <v>8.58</v>
      </c>
      <c r="D139" s="25">
        <f>F139</f>
        <v>8.76191</v>
      </c>
      <c r="E139" s="25">
        <f>F139</f>
        <v>8.76191</v>
      </c>
      <c r="F139" s="25">
        <f>ROUND(8.76191,5)</f>
        <v>8.76191</v>
      </c>
      <c r="G139" s="24"/>
      <c r="H139" s="36"/>
    </row>
    <row r="140" spans="1:8" ht="12.75" customHeight="1">
      <c r="A140" s="22">
        <v>43405</v>
      </c>
      <c r="B140" s="22"/>
      <c r="C140" s="25">
        <f>ROUND(8.58,5)</f>
        <v>8.58</v>
      </c>
      <c r="D140" s="25">
        <f>F140</f>
        <v>8.81954</v>
      </c>
      <c r="E140" s="25">
        <f>F140</f>
        <v>8.81954</v>
      </c>
      <c r="F140" s="25">
        <f>ROUND(8.81954,5)</f>
        <v>8.81954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ROUND(2.42,5)</f>
        <v>2.42</v>
      </c>
      <c r="D142" s="25">
        <f>F142</f>
        <v>301.12762</v>
      </c>
      <c r="E142" s="25">
        <f>F142</f>
        <v>301.12762</v>
      </c>
      <c r="F142" s="25">
        <f>ROUND(301.12762,5)</f>
        <v>301.12762</v>
      </c>
      <c r="G142" s="24"/>
      <c r="H142" s="36"/>
    </row>
    <row r="143" spans="1:8" ht="12.75" customHeight="1">
      <c r="A143" s="22">
        <v>43132</v>
      </c>
      <c r="B143" s="22"/>
      <c r="C143" s="25">
        <f>ROUND(2.42,5)</f>
        <v>2.42</v>
      </c>
      <c r="D143" s="25">
        <f>F143</f>
        <v>299.72023</v>
      </c>
      <c r="E143" s="25">
        <f>F143</f>
        <v>299.72023</v>
      </c>
      <c r="F143" s="25">
        <f>ROUND(299.72023,5)</f>
        <v>299.72023</v>
      </c>
      <c r="G143" s="24"/>
      <c r="H143" s="36"/>
    </row>
    <row r="144" spans="1:8" ht="12.75" customHeight="1">
      <c r="A144" s="22">
        <v>43223</v>
      </c>
      <c r="B144" s="22"/>
      <c r="C144" s="25">
        <f>ROUND(2.42,5)</f>
        <v>2.42</v>
      </c>
      <c r="D144" s="25">
        <f>F144</f>
        <v>305.45482</v>
      </c>
      <c r="E144" s="25">
        <f>F144</f>
        <v>305.45482</v>
      </c>
      <c r="F144" s="25">
        <f>ROUND(305.45482,5)</f>
        <v>305.45482</v>
      </c>
      <c r="G144" s="24"/>
      <c r="H144" s="36"/>
    </row>
    <row r="145" spans="1:8" ht="12.75" customHeight="1">
      <c r="A145" s="22">
        <v>43314</v>
      </c>
      <c r="B145" s="22"/>
      <c r="C145" s="25">
        <f>ROUND(2.42,5)</f>
        <v>2.42</v>
      </c>
      <c r="D145" s="25">
        <f>F145</f>
        <v>311.23899</v>
      </c>
      <c r="E145" s="25">
        <f>F145</f>
        <v>311.23899</v>
      </c>
      <c r="F145" s="25">
        <f>ROUND(311.23899,5)</f>
        <v>311.23899</v>
      </c>
      <c r="G145" s="24"/>
      <c r="H145" s="36"/>
    </row>
    <row r="146" spans="1:8" ht="12.75" customHeight="1">
      <c r="A146" s="22">
        <v>43405</v>
      </c>
      <c r="B146" s="22"/>
      <c r="C146" s="25">
        <f>ROUND(2.42,5)</f>
        <v>2.42</v>
      </c>
      <c r="D146" s="25">
        <f>F146</f>
        <v>316.90437</v>
      </c>
      <c r="E146" s="25">
        <f>F146</f>
        <v>316.90437</v>
      </c>
      <c r="F146" s="25">
        <f>ROUND(316.90437,5)</f>
        <v>316.90437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ROUND(2.55,5)</f>
        <v>2.55</v>
      </c>
      <c r="D148" s="25">
        <f>F148</f>
        <v>241.35531</v>
      </c>
      <c r="E148" s="25">
        <f>F148</f>
        <v>241.35531</v>
      </c>
      <c r="F148" s="25">
        <f>ROUND(241.35531,5)</f>
        <v>241.35531</v>
      </c>
      <c r="G148" s="24"/>
      <c r="H148" s="36"/>
    </row>
    <row r="149" spans="1:8" ht="12.75" customHeight="1">
      <c r="A149" s="22">
        <v>43132</v>
      </c>
      <c r="B149" s="22"/>
      <c r="C149" s="25">
        <f>ROUND(2.55,5)</f>
        <v>2.55</v>
      </c>
      <c r="D149" s="25">
        <f>F149</f>
        <v>242.13312</v>
      </c>
      <c r="E149" s="25">
        <f>F149</f>
        <v>242.13312</v>
      </c>
      <c r="F149" s="25">
        <f>ROUND(242.13312,5)</f>
        <v>242.13312</v>
      </c>
      <c r="G149" s="24"/>
      <c r="H149" s="36"/>
    </row>
    <row r="150" spans="1:8" ht="12.75" customHeight="1">
      <c r="A150" s="22">
        <v>43223</v>
      </c>
      <c r="B150" s="22"/>
      <c r="C150" s="25">
        <f>ROUND(2.55,5)</f>
        <v>2.55</v>
      </c>
      <c r="D150" s="25">
        <f>F150</f>
        <v>246.76578</v>
      </c>
      <c r="E150" s="25">
        <f>F150</f>
        <v>246.76578</v>
      </c>
      <c r="F150" s="25">
        <f>ROUND(246.76578,5)</f>
        <v>246.76578</v>
      </c>
      <c r="G150" s="24"/>
      <c r="H150" s="36"/>
    </row>
    <row r="151" spans="1:8" ht="12.75" customHeight="1">
      <c r="A151" s="22">
        <v>43314</v>
      </c>
      <c r="B151" s="22"/>
      <c r="C151" s="25">
        <f>ROUND(2.55,5)</f>
        <v>2.55</v>
      </c>
      <c r="D151" s="25">
        <f>F151</f>
        <v>251.43891</v>
      </c>
      <c r="E151" s="25">
        <f>F151</f>
        <v>251.43891</v>
      </c>
      <c r="F151" s="25">
        <f>ROUND(251.43891,5)</f>
        <v>251.43891</v>
      </c>
      <c r="G151" s="24"/>
      <c r="H151" s="36"/>
    </row>
    <row r="152" spans="1:8" ht="12.75" customHeight="1">
      <c r="A152" s="22">
        <v>43405</v>
      </c>
      <c r="B152" s="22"/>
      <c r="C152" s="25">
        <f>ROUND(2.55,5)</f>
        <v>2.55</v>
      </c>
      <c r="D152" s="25">
        <f>F152</f>
        <v>256.01642</v>
      </c>
      <c r="E152" s="25">
        <f>F152</f>
        <v>256.01642</v>
      </c>
      <c r="F152" s="25">
        <f>ROUND(256.01642,5)</f>
        <v>256.01642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ROUND(6.485,5)</f>
        <v>6.485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ROUND(6.98,5)</f>
        <v>6.98</v>
      </c>
      <c r="D156" s="25">
        <f>F156</f>
        <v>6.90246</v>
      </c>
      <c r="E156" s="25">
        <f>F156</f>
        <v>6.90246</v>
      </c>
      <c r="F156" s="25">
        <f>ROUND(6.90246,5)</f>
        <v>6.90246</v>
      </c>
      <c r="G156" s="24"/>
      <c r="H156" s="36"/>
    </row>
    <row r="157" spans="1:8" ht="12.75" customHeight="1">
      <c r="A157" s="22">
        <v>43132</v>
      </c>
      <c r="B157" s="22"/>
      <c r="C157" s="25">
        <f>ROUND(6.98,5)</f>
        <v>6.98</v>
      </c>
      <c r="D157" s="25">
        <f>F157</f>
        <v>6.74281</v>
      </c>
      <c r="E157" s="25">
        <f>F157</f>
        <v>6.74281</v>
      </c>
      <c r="F157" s="25">
        <f>ROUND(6.74281,5)</f>
        <v>6.74281</v>
      </c>
      <c r="G157" s="24"/>
      <c r="H157" s="36"/>
    </row>
    <row r="158" spans="1:8" ht="12.75" customHeight="1">
      <c r="A158" s="22">
        <v>43223</v>
      </c>
      <c r="B158" s="22"/>
      <c r="C158" s="25">
        <f>ROUND(6.98,5)</f>
        <v>6.98</v>
      </c>
      <c r="D158" s="25">
        <f>F158</f>
        <v>6.4092</v>
      </c>
      <c r="E158" s="25">
        <f>F158</f>
        <v>6.4092</v>
      </c>
      <c r="F158" s="25">
        <f>ROUND(6.4092,5)</f>
        <v>6.4092</v>
      </c>
      <c r="G158" s="24"/>
      <c r="H158" s="36"/>
    </row>
    <row r="159" spans="1:8" ht="12.75" customHeight="1">
      <c r="A159" s="22">
        <v>43314</v>
      </c>
      <c r="B159" s="22"/>
      <c r="C159" s="25">
        <f>ROUND(6.98,5)</f>
        <v>6.98</v>
      </c>
      <c r="D159" s="25">
        <f>F159</f>
        <v>5.54814</v>
      </c>
      <c r="E159" s="25">
        <f>F159</f>
        <v>5.54814</v>
      </c>
      <c r="F159" s="25">
        <f>ROUND(5.54814,5)</f>
        <v>5.54814</v>
      </c>
      <c r="G159" s="24"/>
      <c r="H159" s="36"/>
    </row>
    <row r="160" spans="1:8" ht="12.75" customHeight="1">
      <c r="A160" s="22">
        <v>43405</v>
      </c>
      <c r="B160" s="22"/>
      <c r="C160" s="25">
        <f>ROUND(6.98,5)</f>
        <v>6.98</v>
      </c>
      <c r="D160" s="25">
        <f>F160</f>
        <v>1.79933</v>
      </c>
      <c r="E160" s="25">
        <f>F160</f>
        <v>1.79933</v>
      </c>
      <c r="F160" s="25">
        <f>ROUND(1.79933,5)</f>
        <v>1.79933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ROUND(7.3,5)</f>
        <v>7.3</v>
      </c>
      <c r="D162" s="25">
        <f>F162</f>
        <v>7.2852</v>
      </c>
      <c r="E162" s="25">
        <f>F162</f>
        <v>7.2852</v>
      </c>
      <c r="F162" s="25">
        <f>ROUND(7.2852,5)</f>
        <v>7.2852</v>
      </c>
      <c r="G162" s="24"/>
      <c r="H162" s="36"/>
    </row>
    <row r="163" spans="1:8" ht="12.75" customHeight="1">
      <c r="A163" s="22">
        <v>43132</v>
      </c>
      <c r="B163" s="22"/>
      <c r="C163" s="25">
        <f>ROUND(7.3,5)</f>
        <v>7.3</v>
      </c>
      <c r="D163" s="25">
        <f>F163</f>
        <v>7.25927</v>
      </c>
      <c r="E163" s="25">
        <f>F163</f>
        <v>7.25927</v>
      </c>
      <c r="F163" s="25">
        <f>ROUND(7.25927,5)</f>
        <v>7.25927</v>
      </c>
      <c r="G163" s="24"/>
      <c r="H163" s="36"/>
    </row>
    <row r="164" spans="1:8" ht="12.75" customHeight="1">
      <c r="A164" s="22">
        <v>43223</v>
      </c>
      <c r="B164" s="22"/>
      <c r="C164" s="25">
        <f>ROUND(7.3,5)</f>
        <v>7.3</v>
      </c>
      <c r="D164" s="25">
        <f>F164</f>
        <v>7.22022</v>
      </c>
      <c r="E164" s="25">
        <f>F164</f>
        <v>7.22022</v>
      </c>
      <c r="F164" s="25">
        <f>ROUND(7.22022,5)</f>
        <v>7.22022</v>
      </c>
      <c r="G164" s="24"/>
      <c r="H164" s="36"/>
    </row>
    <row r="165" spans="1:8" ht="12.75" customHeight="1">
      <c r="A165" s="22">
        <v>43314</v>
      </c>
      <c r="B165" s="22"/>
      <c r="C165" s="25">
        <f>ROUND(7.3,5)</f>
        <v>7.3</v>
      </c>
      <c r="D165" s="25">
        <f>F165</f>
        <v>7.15143</v>
      </c>
      <c r="E165" s="25">
        <f>F165</f>
        <v>7.15143</v>
      </c>
      <c r="F165" s="25">
        <f>ROUND(7.15143,5)</f>
        <v>7.15143</v>
      </c>
      <c r="G165" s="24"/>
      <c r="H165" s="36"/>
    </row>
    <row r="166" spans="1:8" ht="12.75" customHeight="1">
      <c r="A166" s="22">
        <v>43405</v>
      </c>
      <c r="B166" s="22"/>
      <c r="C166" s="25">
        <f>ROUND(7.3,5)</f>
        <v>7.3</v>
      </c>
      <c r="D166" s="25">
        <f>F166</f>
        <v>7.07235</v>
      </c>
      <c r="E166" s="25">
        <f>F166</f>
        <v>7.07235</v>
      </c>
      <c r="F166" s="25">
        <f>ROUND(7.07235,5)</f>
        <v>7.07235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ROUND(7.45,5)</f>
        <v>7.45</v>
      </c>
      <c r="D168" s="25">
        <f>F168</f>
        <v>7.45343</v>
      </c>
      <c r="E168" s="25">
        <f>F168</f>
        <v>7.45343</v>
      </c>
      <c r="F168" s="25">
        <f>ROUND(7.45343,5)</f>
        <v>7.45343</v>
      </c>
      <c r="G168" s="24"/>
      <c r="H168" s="36"/>
    </row>
    <row r="169" spans="1:8" ht="12.75" customHeight="1">
      <c r="A169" s="22">
        <v>43132</v>
      </c>
      <c r="B169" s="22"/>
      <c r="C169" s="25">
        <f>ROUND(7.45,5)</f>
        <v>7.45</v>
      </c>
      <c r="D169" s="25">
        <f>F169</f>
        <v>7.4565</v>
      </c>
      <c r="E169" s="25">
        <f>F169</f>
        <v>7.4565</v>
      </c>
      <c r="F169" s="25">
        <f>ROUND(7.4565,5)</f>
        <v>7.4565</v>
      </c>
      <c r="G169" s="24"/>
      <c r="H169" s="36"/>
    </row>
    <row r="170" spans="1:8" ht="12.75" customHeight="1">
      <c r="A170" s="22">
        <v>43223</v>
      </c>
      <c r="B170" s="22"/>
      <c r="C170" s="25">
        <f>ROUND(7.45,5)</f>
        <v>7.45</v>
      </c>
      <c r="D170" s="25">
        <f>F170</f>
        <v>7.44613</v>
      </c>
      <c r="E170" s="25">
        <f>F170</f>
        <v>7.44613</v>
      </c>
      <c r="F170" s="25">
        <f>ROUND(7.44613,5)</f>
        <v>7.44613</v>
      </c>
      <c r="G170" s="24"/>
      <c r="H170" s="36"/>
    </row>
    <row r="171" spans="1:8" ht="12.75" customHeight="1">
      <c r="A171" s="22">
        <v>43314</v>
      </c>
      <c r="B171" s="22"/>
      <c r="C171" s="25">
        <f>ROUND(7.45,5)</f>
        <v>7.45</v>
      </c>
      <c r="D171" s="25">
        <f>F171</f>
        <v>7.42558</v>
      </c>
      <c r="E171" s="25">
        <f>F171</f>
        <v>7.42558</v>
      </c>
      <c r="F171" s="25">
        <f>ROUND(7.42558,5)</f>
        <v>7.42558</v>
      </c>
      <c r="G171" s="24"/>
      <c r="H171" s="36"/>
    </row>
    <row r="172" spans="1:8" ht="12.75" customHeight="1">
      <c r="A172" s="22">
        <v>43405</v>
      </c>
      <c r="B172" s="22"/>
      <c r="C172" s="25">
        <f>ROUND(7.45,5)</f>
        <v>7.45</v>
      </c>
      <c r="D172" s="25">
        <f>F172</f>
        <v>7.42164</v>
      </c>
      <c r="E172" s="25">
        <f>F172</f>
        <v>7.42164</v>
      </c>
      <c r="F172" s="25">
        <f>ROUND(7.42164,5)</f>
        <v>7.42164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ROUND(9.57,5)</f>
        <v>9.57</v>
      </c>
      <c r="D174" s="25">
        <f>F174</f>
        <v>9.61341</v>
      </c>
      <c r="E174" s="25">
        <f>F174</f>
        <v>9.61341</v>
      </c>
      <c r="F174" s="25">
        <f>ROUND(9.61341,5)</f>
        <v>9.61341</v>
      </c>
      <c r="G174" s="24"/>
      <c r="H174" s="36"/>
    </row>
    <row r="175" spans="1:8" ht="12.75" customHeight="1">
      <c r="A175" s="22">
        <v>43132</v>
      </c>
      <c r="B175" s="22"/>
      <c r="C175" s="25">
        <f>ROUND(9.57,5)</f>
        <v>9.57</v>
      </c>
      <c r="D175" s="25">
        <f>F175</f>
        <v>9.67184</v>
      </c>
      <c r="E175" s="25">
        <f>F175</f>
        <v>9.67184</v>
      </c>
      <c r="F175" s="25">
        <f>ROUND(9.67184,5)</f>
        <v>9.67184</v>
      </c>
      <c r="G175" s="24"/>
      <c r="H175" s="36"/>
    </row>
    <row r="176" spans="1:8" ht="12.75" customHeight="1">
      <c r="A176" s="22">
        <v>43223</v>
      </c>
      <c r="B176" s="22"/>
      <c r="C176" s="25">
        <f>ROUND(9.57,5)</f>
        <v>9.57</v>
      </c>
      <c r="D176" s="25">
        <f>F176</f>
        <v>9.72844</v>
      </c>
      <c r="E176" s="25">
        <f>F176</f>
        <v>9.72844</v>
      </c>
      <c r="F176" s="25">
        <f>ROUND(9.72844,5)</f>
        <v>9.72844</v>
      </c>
      <c r="G176" s="24"/>
      <c r="H176" s="36"/>
    </row>
    <row r="177" spans="1:8" ht="12.75" customHeight="1">
      <c r="A177" s="22">
        <v>43314</v>
      </c>
      <c r="B177" s="22"/>
      <c r="C177" s="25">
        <f>ROUND(9.57,5)</f>
        <v>9.57</v>
      </c>
      <c r="D177" s="25">
        <f>F177</f>
        <v>9.78441</v>
      </c>
      <c r="E177" s="25">
        <f>F177</f>
        <v>9.78441</v>
      </c>
      <c r="F177" s="25">
        <f>ROUND(9.78441,5)</f>
        <v>9.78441</v>
      </c>
      <c r="G177" s="24"/>
      <c r="H177" s="36"/>
    </row>
    <row r="178" spans="1:8" ht="12.75" customHeight="1">
      <c r="A178" s="22">
        <v>43405</v>
      </c>
      <c r="B178" s="22"/>
      <c r="C178" s="25">
        <f>ROUND(9.57,5)</f>
        <v>9.57</v>
      </c>
      <c r="D178" s="25">
        <f>F178</f>
        <v>9.84785</v>
      </c>
      <c r="E178" s="25">
        <f>F178</f>
        <v>9.84785</v>
      </c>
      <c r="F178" s="25">
        <f>ROUND(9.84785,5)</f>
        <v>9.84785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ROUND(2.47,5)</f>
        <v>2.47</v>
      </c>
      <c r="D180" s="25">
        <f>F180</f>
        <v>186.08522</v>
      </c>
      <c r="E180" s="25">
        <f>F180</f>
        <v>186.08522</v>
      </c>
      <c r="F180" s="25">
        <f>ROUND(186.08522,5)</f>
        <v>186.08522</v>
      </c>
      <c r="G180" s="24"/>
      <c r="H180" s="36"/>
    </row>
    <row r="181" spans="1:8" ht="12.75" customHeight="1">
      <c r="A181" s="22">
        <v>43132</v>
      </c>
      <c r="B181" s="22"/>
      <c r="C181" s="25">
        <f>ROUND(2.47,5)</f>
        <v>2.47</v>
      </c>
      <c r="D181" s="25">
        <f>F181</f>
        <v>189.57111</v>
      </c>
      <c r="E181" s="25">
        <f>F181</f>
        <v>189.57111</v>
      </c>
      <c r="F181" s="25">
        <f>ROUND(189.57111,5)</f>
        <v>189.57111</v>
      </c>
      <c r="G181" s="24"/>
      <c r="H181" s="36"/>
    </row>
    <row r="182" spans="1:8" ht="12.75" customHeight="1">
      <c r="A182" s="22">
        <v>43223</v>
      </c>
      <c r="B182" s="22"/>
      <c r="C182" s="25">
        <f>ROUND(2.47,5)</f>
        <v>2.47</v>
      </c>
      <c r="D182" s="25">
        <f>F182</f>
        <v>190.74964</v>
      </c>
      <c r="E182" s="25">
        <f>F182</f>
        <v>190.74964</v>
      </c>
      <c r="F182" s="25">
        <f>ROUND(190.74964,5)</f>
        <v>190.74964</v>
      </c>
      <c r="G182" s="24"/>
      <c r="H182" s="36"/>
    </row>
    <row r="183" spans="1:8" ht="12.75" customHeight="1">
      <c r="A183" s="22">
        <v>43314</v>
      </c>
      <c r="B183" s="22"/>
      <c r="C183" s="25">
        <f>ROUND(2.47,5)</f>
        <v>2.47</v>
      </c>
      <c r="D183" s="25">
        <f>F183</f>
        <v>194.36147</v>
      </c>
      <c r="E183" s="25">
        <f>F183</f>
        <v>194.36147</v>
      </c>
      <c r="F183" s="25">
        <f>ROUND(194.36147,5)</f>
        <v>194.36147</v>
      </c>
      <c r="G183" s="24"/>
      <c r="H183" s="36"/>
    </row>
    <row r="184" spans="1:8" ht="12.75" customHeight="1">
      <c r="A184" s="22">
        <v>43405</v>
      </c>
      <c r="B184" s="22"/>
      <c r="C184" s="25">
        <f>ROUND(2.47,5)</f>
        <v>2.47</v>
      </c>
      <c r="D184" s="25">
        <f>F184</f>
        <v>197.89881</v>
      </c>
      <c r="E184" s="25">
        <f>F184</f>
        <v>197.89881</v>
      </c>
      <c r="F184" s="25">
        <f>ROUND(197.89881,5)</f>
        <v>197.89881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ROUND(2.41,5)</f>
        <v>2.41</v>
      </c>
      <c r="D188" s="25">
        <f>F188</f>
        <v>151.06568</v>
      </c>
      <c r="E188" s="25">
        <f>F188</f>
        <v>151.06568</v>
      </c>
      <c r="F188" s="25">
        <f>ROUND(151.06568,5)</f>
        <v>151.06568</v>
      </c>
      <c r="G188" s="24"/>
      <c r="H188" s="36"/>
    </row>
    <row r="189" spans="1:8" ht="12.75" customHeight="1">
      <c r="A189" s="22">
        <v>43132</v>
      </c>
      <c r="B189" s="22"/>
      <c r="C189" s="25">
        <f>ROUND(2.41,5)</f>
        <v>2.41</v>
      </c>
      <c r="D189" s="25">
        <f>F189</f>
        <v>151.83571</v>
      </c>
      <c r="E189" s="25">
        <f>F189</f>
        <v>151.83571</v>
      </c>
      <c r="F189" s="25">
        <f>ROUND(151.83571,5)</f>
        <v>151.83571</v>
      </c>
      <c r="G189" s="24"/>
      <c r="H189" s="36"/>
    </row>
    <row r="190" spans="1:8" ht="12.75" customHeight="1">
      <c r="A190" s="22">
        <v>43223</v>
      </c>
      <c r="B190" s="22"/>
      <c r="C190" s="25">
        <f>ROUND(2.41,5)</f>
        <v>2.41</v>
      </c>
      <c r="D190" s="25">
        <f>F190</f>
        <v>154.74081</v>
      </c>
      <c r="E190" s="25">
        <f>F190</f>
        <v>154.74081</v>
      </c>
      <c r="F190" s="25">
        <f>ROUND(154.74081,5)</f>
        <v>154.74081</v>
      </c>
      <c r="G190" s="24"/>
      <c r="H190" s="36"/>
    </row>
    <row r="191" spans="1:8" ht="12.75" customHeight="1">
      <c r="A191" s="22">
        <v>43314</v>
      </c>
      <c r="B191" s="22"/>
      <c r="C191" s="25">
        <f>ROUND(2.41,5)</f>
        <v>2.41</v>
      </c>
      <c r="D191" s="25">
        <f>F191</f>
        <v>157.67107</v>
      </c>
      <c r="E191" s="25">
        <f>F191</f>
        <v>157.67107</v>
      </c>
      <c r="F191" s="25">
        <f>ROUND(157.67107,5)</f>
        <v>157.67107</v>
      </c>
      <c r="G191" s="24"/>
      <c r="H191" s="36"/>
    </row>
    <row r="192" spans="1:8" ht="12.75" customHeight="1">
      <c r="A192" s="22">
        <v>43405</v>
      </c>
      <c r="B192" s="22"/>
      <c r="C192" s="25">
        <f>ROUND(2.41,5)</f>
        <v>2.41</v>
      </c>
      <c r="D192" s="25">
        <f>F192</f>
        <v>160.54122</v>
      </c>
      <c r="E192" s="25">
        <f>F192</f>
        <v>160.54122</v>
      </c>
      <c r="F192" s="25">
        <f>ROUND(160.54122,5)</f>
        <v>160.54122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ROUND(9.23,5)</f>
        <v>9.23</v>
      </c>
      <c r="D194" s="25">
        <f>F194</f>
        <v>9.27385</v>
      </c>
      <c r="E194" s="25">
        <f>F194</f>
        <v>9.27385</v>
      </c>
      <c r="F194" s="25">
        <f>ROUND(9.27385,5)</f>
        <v>9.27385</v>
      </c>
      <c r="G194" s="24"/>
      <c r="H194" s="36"/>
    </row>
    <row r="195" spans="1:8" ht="12.75" customHeight="1">
      <c r="A195" s="22">
        <v>43132</v>
      </c>
      <c r="B195" s="22"/>
      <c r="C195" s="25">
        <f>ROUND(9.23,5)</f>
        <v>9.23</v>
      </c>
      <c r="D195" s="25">
        <f>F195</f>
        <v>9.33369</v>
      </c>
      <c r="E195" s="25">
        <f>F195</f>
        <v>9.33369</v>
      </c>
      <c r="F195" s="25">
        <f>ROUND(9.33369,5)</f>
        <v>9.33369</v>
      </c>
      <c r="G195" s="24"/>
      <c r="H195" s="36"/>
    </row>
    <row r="196" spans="1:8" ht="12.75" customHeight="1">
      <c r="A196" s="22">
        <v>43223</v>
      </c>
      <c r="B196" s="22"/>
      <c r="C196" s="25">
        <f>ROUND(9.23,5)</f>
        <v>9.23</v>
      </c>
      <c r="D196" s="25">
        <f>F196</f>
        <v>9.38777</v>
      </c>
      <c r="E196" s="25">
        <f>F196</f>
        <v>9.38777</v>
      </c>
      <c r="F196" s="25">
        <f>ROUND(9.38777,5)</f>
        <v>9.38777</v>
      </c>
      <c r="G196" s="24"/>
      <c r="H196" s="36"/>
    </row>
    <row r="197" spans="1:8" ht="12.75" customHeight="1">
      <c r="A197" s="22">
        <v>43314</v>
      </c>
      <c r="B197" s="22"/>
      <c r="C197" s="25">
        <f>ROUND(9.23,5)</f>
        <v>9.23</v>
      </c>
      <c r="D197" s="25">
        <f>F197</f>
        <v>9.44175</v>
      </c>
      <c r="E197" s="25">
        <f>F197</f>
        <v>9.44175</v>
      </c>
      <c r="F197" s="25">
        <f>ROUND(9.44175,5)</f>
        <v>9.44175</v>
      </c>
      <c r="G197" s="24"/>
      <c r="H197" s="36"/>
    </row>
    <row r="198" spans="1:8" ht="12.75" customHeight="1">
      <c r="A198" s="22">
        <v>43405</v>
      </c>
      <c r="B198" s="22"/>
      <c r="C198" s="25">
        <f>ROUND(9.23,5)</f>
        <v>9.23</v>
      </c>
      <c r="D198" s="25">
        <f>F198</f>
        <v>9.50687</v>
      </c>
      <c r="E198" s="25">
        <f>F198</f>
        <v>9.50687</v>
      </c>
      <c r="F198" s="25">
        <f>ROUND(9.50687,5)</f>
        <v>9.50687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ROUND(9.705,5)</f>
        <v>9.705</v>
      </c>
      <c r="D200" s="25">
        <f>F200</f>
        <v>9.74977</v>
      </c>
      <c r="E200" s="25">
        <f>F200</f>
        <v>9.74977</v>
      </c>
      <c r="F200" s="25">
        <f>ROUND(9.74977,5)</f>
        <v>9.74977</v>
      </c>
      <c r="G200" s="24"/>
      <c r="H200" s="36"/>
    </row>
    <row r="201" spans="1:8" ht="12.75" customHeight="1">
      <c r="A201" s="22">
        <v>43132</v>
      </c>
      <c r="B201" s="22"/>
      <c r="C201" s="25">
        <f>ROUND(9.705,5)</f>
        <v>9.705</v>
      </c>
      <c r="D201" s="25">
        <f>F201</f>
        <v>9.81062</v>
      </c>
      <c r="E201" s="25">
        <f>F201</f>
        <v>9.81062</v>
      </c>
      <c r="F201" s="25">
        <f>ROUND(9.81062,5)</f>
        <v>9.81062</v>
      </c>
      <c r="G201" s="24"/>
      <c r="H201" s="36"/>
    </row>
    <row r="202" spans="1:8" ht="12.75" customHeight="1">
      <c r="A202" s="22">
        <v>43223</v>
      </c>
      <c r="B202" s="22"/>
      <c r="C202" s="25">
        <f>ROUND(9.705,5)</f>
        <v>9.705</v>
      </c>
      <c r="D202" s="25">
        <f>F202</f>
        <v>9.86629</v>
      </c>
      <c r="E202" s="25">
        <f>F202</f>
        <v>9.86629</v>
      </c>
      <c r="F202" s="25">
        <f>ROUND(9.86629,5)</f>
        <v>9.86629</v>
      </c>
      <c r="G202" s="24"/>
      <c r="H202" s="36"/>
    </row>
    <row r="203" spans="1:8" ht="12.75" customHeight="1">
      <c r="A203" s="22">
        <v>43314</v>
      </c>
      <c r="B203" s="22"/>
      <c r="C203" s="25">
        <f>ROUND(9.705,5)</f>
        <v>9.705</v>
      </c>
      <c r="D203" s="25">
        <f>F203</f>
        <v>9.92185</v>
      </c>
      <c r="E203" s="25">
        <f>F203</f>
        <v>9.92185</v>
      </c>
      <c r="F203" s="25">
        <f>ROUND(9.92185,5)</f>
        <v>9.92185</v>
      </c>
      <c r="G203" s="24"/>
      <c r="H203" s="36"/>
    </row>
    <row r="204" spans="1:8" ht="12.75" customHeight="1">
      <c r="A204" s="22">
        <v>43405</v>
      </c>
      <c r="B204" s="22"/>
      <c r="C204" s="25">
        <f>ROUND(9.705,5)</f>
        <v>9.705</v>
      </c>
      <c r="D204" s="25">
        <f>F204</f>
        <v>9.98614</v>
      </c>
      <c r="E204" s="25">
        <f>F204</f>
        <v>9.98614</v>
      </c>
      <c r="F204" s="25">
        <f>ROUND(9.98614,5)</f>
        <v>9.98614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ROUND(9.79,5)</f>
        <v>9.79</v>
      </c>
      <c r="D206" s="25">
        <f>F206</f>
        <v>9.83674</v>
      </c>
      <c r="E206" s="25">
        <f>F206</f>
        <v>9.83674</v>
      </c>
      <c r="F206" s="25">
        <f>ROUND(9.83674,5)</f>
        <v>9.83674</v>
      </c>
      <c r="G206" s="24"/>
      <c r="H206" s="36"/>
    </row>
    <row r="207" spans="1:8" ht="12.75" customHeight="1">
      <c r="A207" s="22">
        <v>43132</v>
      </c>
      <c r="B207" s="22"/>
      <c r="C207" s="25">
        <f>ROUND(9.79,5)</f>
        <v>9.79</v>
      </c>
      <c r="D207" s="25">
        <f>F207</f>
        <v>9.9004</v>
      </c>
      <c r="E207" s="25">
        <f>F207</f>
        <v>9.9004</v>
      </c>
      <c r="F207" s="25">
        <f>ROUND(9.9004,5)</f>
        <v>9.9004</v>
      </c>
      <c r="G207" s="24"/>
      <c r="H207" s="36"/>
    </row>
    <row r="208" spans="1:8" ht="12.75" customHeight="1">
      <c r="A208" s="22">
        <v>43223</v>
      </c>
      <c r="B208" s="22"/>
      <c r="C208" s="25">
        <f>ROUND(9.79,5)</f>
        <v>9.79</v>
      </c>
      <c r="D208" s="25">
        <f>F208</f>
        <v>9.95882</v>
      </c>
      <c r="E208" s="25">
        <f>F208</f>
        <v>9.95882</v>
      </c>
      <c r="F208" s="25">
        <f>ROUND(9.95882,5)</f>
        <v>9.95882</v>
      </c>
      <c r="G208" s="24"/>
      <c r="H208" s="36"/>
    </row>
    <row r="209" spans="1:8" ht="12.75" customHeight="1">
      <c r="A209" s="22">
        <v>43314</v>
      </c>
      <c r="B209" s="22"/>
      <c r="C209" s="25">
        <f>ROUND(9.79,5)</f>
        <v>9.79</v>
      </c>
      <c r="D209" s="25">
        <f>F209</f>
        <v>10.01726</v>
      </c>
      <c r="E209" s="25">
        <f>F209</f>
        <v>10.01726</v>
      </c>
      <c r="F209" s="25">
        <f>ROUND(10.01726,5)</f>
        <v>10.01726</v>
      </c>
      <c r="G209" s="24"/>
      <c r="H209" s="36"/>
    </row>
    <row r="210" spans="1:8" ht="12.75" customHeight="1">
      <c r="A210" s="22">
        <v>43405</v>
      </c>
      <c r="B210" s="22"/>
      <c r="C210" s="25">
        <f>ROUND(9.79,5)</f>
        <v>9.79</v>
      </c>
      <c r="D210" s="25">
        <f>F210</f>
        <v>10.08458</v>
      </c>
      <c r="E210" s="25">
        <f>F210</f>
        <v>10.08458</v>
      </c>
      <c r="F210" s="25">
        <f>ROUND(10.08458,5)</f>
        <v>10.08458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43096</v>
      </c>
      <c r="B212" s="22"/>
      <c r="C212" s="26">
        <f>ROUND(10.38220375,4)</f>
        <v>10.3822</v>
      </c>
      <c r="D212" s="26">
        <f>F212</f>
        <v>10.5604</v>
      </c>
      <c r="E212" s="26">
        <f>F212</f>
        <v>10.5604</v>
      </c>
      <c r="F212" s="26">
        <f>ROUND(10.5604,4)</f>
        <v>10.5604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42976</v>
      </c>
      <c r="B214" s="22"/>
      <c r="C214" s="26">
        <f>ROUND(15.51544875,4)</f>
        <v>15.5154</v>
      </c>
      <c r="D214" s="26">
        <f>F214</f>
        <v>15.5187</v>
      </c>
      <c r="E214" s="26">
        <f>F214</f>
        <v>15.5187</v>
      </c>
      <c r="F214" s="26">
        <f>ROUND(15.5187,4)</f>
        <v>15.5187</v>
      </c>
      <c r="G214" s="24"/>
      <c r="H214" s="36"/>
    </row>
    <row r="215" spans="1:8" ht="12.75" customHeight="1">
      <c r="A215" s="22">
        <v>43005</v>
      </c>
      <c r="B215" s="22"/>
      <c r="C215" s="26">
        <f>ROUND(15.51544875,4)</f>
        <v>15.5154</v>
      </c>
      <c r="D215" s="26">
        <f>F215</f>
        <v>15.6122</v>
      </c>
      <c r="E215" s="26">
        <f>F215</f>
        <v>15.6122</v>
      </c>
      <c r="F215" s="26">
        <f>ROUND(15.6122,4)</f>
        <v>15.6122</v>
      </c>
      <c r="G215" s="24"/>
      <c r="H215" s="36"/>
    </row>
    <row r="216" spans="1:8" ht="12.75" customHeight="1">
      <c r="A216" s="22">
        <v>43035</v>
      </c>
      <c r="B216" s="22"/>
      <c r="C216" s="26">
        <f>ROUND(15.51544875,4)</f>
        <v>15.5154</v>
      </c>
      <c r="D216" s="26">
        <f>F216</f>
        <v>15.7113</v>
      </c>
      <c r="E216" s="26">
        <f>F216</f>
        <v>15.7113</v>
      </c>
      <c r="F216" s="26">
        <f>ROUND(15.7113,4)</f>
        <v>15.7113</v>
      </c>
      <c r="G216" s="24"/>
      <c r="H216" s="36"/>
    </row>
    <row r="217" spans="1:8" ht="12.75" customHeight="1">
      <c r="A217" s="22">
        <v>43067</v>
      </c>
      <c r="B217" s="22"/>
      <c r="C217" s="26">
        <f>ROUND(15.51544875,4)</f>
        <v>15.5154</v>
      </c>
      <c r="D217" s="26">
        <f>F217</f>
        <v>15.8147</v>
      </c>
      <c r="E217" s="26">
        <f>F217</f>
        <v>15.8147</v>
      </c>
      <c r="F217" s="26">
        <f>ROUND(15.8147,4)</f>
        <v>15.8147</v>
      </c>
      <c r="G217" s="24"/>
      <c r="H217" s="36"/>
    </row>
    <row r="218" spans="1:8" ht="12.75" customHeight="1">
      <c r="A218" s="22">
        <v>43096</v>
      </c>
      <c r="B218" s="22"/>
      <c r="C218" s="26">
        <f>ROUND(15.51544875,4)</f>
        <v>15.5154</v>
      </c>
      <c r="D218" s="26">
        <f>F218</f>
        <v>15.9081</v>
      </c>
      <c r="E218" s="26">
        <f>F218</f>
        <v>15.9081</v>
      </c>
      <c r="F218" s="26">
        <f>ROUND(15.9081,4)</f>
        <v>15.9081</v>
      </c>
      <c r="G218" s="24"/>
      <c r="H218" s="36"/>
    </row>
    <row r="219" spans="1:8" ht="12.75" customHeight="1">
      <c r="A219" s="22">
        <v>43131</v>
      </c>
      <c r="B219" s="22"/>
      <c r="C219" s="26">
        <f>ROUND(15.51544875,4)</f>
        <v>15.5154</v>
      </c>
      <c r="D219" s="26">
        <f>F219</f>
        <v>16.0277</v>
      </c>
      <c r="E219" s="26">
        <f>F219</f>
        <v>16.0277</v>
      </c>
      <c r="F219" s="26">
        <f>ROUND(16.0277,4)</f>
        <v>16.0277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42978</v>
      </c>
      <c r="B221" s="22"/>
      <c r="C221" s="26">
        <f>ROUND(16.8384208333333,4)</f>
        <v>16.8384</v>
      </c>
      <c r="D221" s="26">
        <f>F221</f>
        <v>17.0227</v>
      </c>
      <c r="E221" s="26">
        <f>F221</f>
        <v>17.0227</v>
      </c>
      <c r="F221" s="26">
        <f>ROUND(17.0227,4)</f>
        <v>17.0227</v>
      </c>
      <c r="G221" s="24"/>
      <c r="H221" s="36"/>
    </row>
    <row r="222" spans="1:8" ht="12.75" customHeight="1">
      <c r="A222" s="22">
        <v>43039</v>
      </c>
      <c r="B222" s="22"/>
      <c r="C222" s="26">
        <f>ROUND(16.8384208333333,4)</f>
        <v>16.8384</v>
      </c>
      <c r="D222" s="26">
        <f>F222</f>
        <v>17.0436</v>
      </c>
      <c r="E222" s="26">
        <f>F222</f>
        <v>17.0436</v>
      </c>
      <c r="F222" s="26">
        <f>ROUND(17.0436,4)</f>
        <v>17.0436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42972</v>
      </c>
      <c r="B224" s="22"/>
      <c r="C224" s="26">
        <f>ROUND(13.075,4)</f>
        <v>13.075</v>
      </c>
      <c r="D224" s="26">
        <f>F224</f>
        <v>13.0771</v>
      </c>
      <c r="E224" s="26">
        <f>F224</f>
        <v>13.0771</v>
      </c>
      <c r="F224" s="26">
        <f>ROUND(13.0771,4)</f>
        <v>13.0771</v>
      </c>
      <c r="G224" s="24"/>
      <c r="H224" s="36"/>
    </row>
    <row r="225" spans="1:8" ht="12.75" customHeight="1">
      <c r="A225" s="22">
        <v>42976</v>
      </c>
      <c r="B225" s="22"/>
      <c r="C225" s="26">
        <f>ROUND(13.075,4)</f>
        <v>13.075</v>
      </c>
      <c r="D225" s="26">
        <f>F225</f>
        <v>13.0771</v>
      </c>
      <c r="E225" s="26">
        <f>F225</f>
        <v>13.0771</v>
      </c>
      <c r="F225" s="26">
        <f>ROUND(13.0771,4)</f>
        <v>13.0771</v>
      </c>
      <c r="G225" s="24"/>
      <c r="H225" s="36"/>
    </row>
    <row r="226" spans="1:8" ht="12.75" customHeight="1">
      <c r="A226" s="22">
        <v>42977</v>
      </c>
      <c r="B226" s="22"/>
      <c r="C226" s="26">
        <f>ROUND(13.075,4)</f>
        <v>13.075</v>
      </c>
      <c r="D226" s="26">
        <f>F226</f>
        <v>13.0771</v>
      </c>
      <c r="E226" s="26">
        <f>F226</f>
        <v>13.0771</v>
      </c>
      <c r="F226" s="26">
        <f>ROUND(13.0771,4)</f>
        <v>13.0771</v>
      </c>
      <c r="G226" s="24"/>
      <c r="H226" s="36"/>
    </row>
    <row r="227" spans="1:8" ht="12.75" customHeight="1">
      <c r="A227" s="22">
        <v>42978</v>
      </c>
      <c r="B227" s="22"/>
      <c r="C227" s="26">
        <f>ROUND(13.075,4)</f>
        <v>13.075</v>
      </c>
      <c r="D227" s="26">
        <f>F227</f>
        <v>13.079</v>
      </c>
      <c r="E227" s="26">
        <f>F227</f>
        <v>13.079</v>
      </c>
      <c r="F227" s="26">
        <f>ROUND(13.079,4)</f>
        <v>13.079</v>
      </c>
      <c r="G227" s="24"/>
      <c r="H227" s="36"/>
    </row>
    <row r="228" spans="1:8" ht="12.75" customHeight="1">
      <c r="A228" s="22">
        <v>42979</v>
      </c>
      <c r="B228" s="22"/>
      <c r="C228" s="26">
        <f>ROUND(13.075,4)</f>
        <v>13.075</v>
      </c>
      <c r="D228" s="26">
        <f>F228</f>
        <v>13.0809</v>
      </c>
      <c r="E228" s="26">
        <f>F228</f>
        <v>13.0809</v>
      </c>
      <c r="F228" s="26">
        <f>ROUND(13.0809,4)</f>
        <v>13.0809</v>
      </c>
      <c r="G228" s="24"/>
      <c r="H228" s="36"/>
    </row>
    <row r="229" spans="1:8" ht="12.75" customHeight="1">
      <c r="A229" s="22">
        <v>42983</v>
      </c>
      <c r="B229" s="22"/>
      <c r="C229" s="26">
        <f>ROUND(13.075,4)</f>
        <v>13.075</v>
      </c>
      <c r="D229" s="26">
        <f>F229</f>
        <v>13.0883</v>
      </c>
      <c r="E229" s="26">
        <f>F229</f>
        <v>13.0883</v>
      </c>
      <c r="F229" s="26">
        <f>ROUND(13.0883,4)</f>
        <v>13.0883</v>
      </c>
      <c r="G229" s="24"/>
      <c r="H229" s="36"/>
    </row>
    <row r="230" spans="1:8" ht="12.75" customHeight="1">
      <c r="A230" s="22">
        <v>42985</v>
      </c>
      <c r="B230" s="22"/>
      <c r="C230" s="26">
        <f>ROUND(13.075,4)</f>
        <v>13.075</v>
      </c>
      <c r="D230" s="26">
        <f>F230</f>
        <v>13.0924</v>
      </c>
      <c r="E230" s="26">
        <f>F230</f>
        <v>13.0924</v>
      </c>
      <c r="F230" s="26">
        <f>ROUND(13.0924,4)</f>
        <v>13.0924</v>
      </c>
      <c r="G230" s="24"/>
      <c r="H230" s="36"/>
    </row>
    <row r="231" spans="1:8" ht="12.75" customHeight="1">
      <c r="A231" s="22">
        <v>43004</v>
      </c>
      <c r="B231" s="22"/>
      <c r="C231" s="26">
        <f>ROUND(13.075,4)</f>
        <v>13.075</v>
      </c>
      <c r="D231" s="26">
        <f>F231</f>
        <v>13.1349</v>
      </c>
      <c r="E231" s="26">
        <f>F231</f>
        <v>13.1349</v>
      </c>
      <c r="F231" s="26">
        <f>ROUND(13.1349,4)</f>
        <v>13.1349</v>
      </c>
      <c r="G231" s="24"/>
      <c r="H231" s="36"/>
    </row>
    <row r="232" spans="1:8" ht="12.75" customHeight="1">
      <c r="A232" s="22">
        <v>43005</v>
      </c>
      <c r="B232" s="22"/>
      <c r="C232" s="26">
        <f>ROUND(13.075,4)</f>
        <v>13.075</v>
      </c>
      <c r="D232" s="26">
        <f>F232</f>
        <v>13.1371</v>
      </c>
      <c r="E232" s="26">
        <f>F232</f>
        <v>13.1371</v>
      </c>
      <c r="F232" s="26">
        <f>ROUND(13.1371,4)</f>
        <v>13.1371</v>
      </c>
      <c r="G232" s="24"/>
      <c r="H232" s="36"/>
    </row>
    <row r="233" spans="1:8" ht="12.75" customHeight="1">
      <c r="A233" s="22">
        <v>43006</v>
      </c>
      <c r="B233" s="22"/>
      <c r="C233" s="26">
        <f>ROUND(13.075,4)</f>
        <v>13.075</v>
      </c>
      <c r="D233" s="26">
        <f>F233</f>
        <v>13.1393</v>
      </c>
      <c r="E233" s="26">
        <f>F233</f>
        <v>13.1393</v>
      </c>
      <c r="F233" s="26">
        <f>ROUND(13.1393,4)</f>
        <v>13.1393</v>
      </c>
      <c r="G233" s="24"/>
      <c r="H233" s="36"/>
    </row>
    <row r="234" spans="1:8" ht="12.75" customHeight="1">
      <c r="A234" s="22">
        <v>43007</v>
      </c>
      <c r="B234" s="22"/>
      <c r="C234" s="26">
        <f>ROUND(13.075,4)</f>
        <v>13.075</v>
      </c>
      <c r="D234" s="26">
        <f>F234</f>
        <v>13.1416</v>
      </c>
      <c r="E234" s="26">
        <f>F234</f>
        <v>13.1416</v>
      </c>
      <c r="F234" s="26">
        <f>ROUND(13.1416,4)</f>
        <v>13.1416</v>
      </c>
      <c r="G234" s="24"/>
      <c r="H234" s="36"/>
    </row>
    <row r="235" spans="1:8" ht="12.75" customHeight="1">
      <c r="A235" s="22">
        <v>43021</v>
      </c>
      <c r="B235" s="22"/>
      <c r="C235" s="26">
        <f>ROUND(13.075,4)</f>
        <v>13.075</v>
      </c>
      <c r="D235" s="26">
        <f>F235</f>
        <v>13.17</v>
      </c>
      <c r="E235" s="26">
        <f>F235</f>
        <v>13.17</v>
      </c>
      <c r="F235" s="26">
        <f>ROUND(13.17,4)</f>
        <v>13.17</v>
      </c>
      <c r="G235" s="24"/>
      <c r="H235" s="36"/>
    </row>
    <row r="236" spans="1:8" ht="12.75" customHeight="1">
      <c r="A236" s="22">
        <v>43031</v>
      </c>
      <c r="B236" s="22"/>
      <c r="C236" s="26">
        <f>ROUND(13.075,4)</f>
        <v>13.075</v>
      </c>
      <c r="D236" s="26">
        <f>F236</f>
        <v>13.1903</v>
      </c>
      <c r="E236" s="26">
        <f>F236</f>
        <v>13.1903</v>
      </c>
      <c r="F236" s="26">
        <f>ROUND(13.1903,4)</f>
        <v>13.1903</v>
      </c>
      <c r="G236" s="24"/>
      <c r="H236" s="36"/>
    </row>
    <row r="237" spans="1:8" ht="12.75" customHeight="1">
      <c r="A237" s="22">
        <v>43035</v>
      </c>
      <c r="B237" s="22"/>
      <c r="C237" s="26">
        <f>ROUND(13.075,4)</f>
        <v>13.075</v>
      </c>
      <c r="D237" s="26">
        <f>F237</f>
        <v>13.1984</v>
      </c>
      <c r="E237" s="26">
        <f>F237</f>
        <v>13.1984</v>
      </c>
      <c r="F237" s="26">
        <f>ROUND(13.1984,4)</f>
        <v>13.1984</v>
      </c>
      <c r="G237" s="24"/>
      <c r="H237" s="36"/>
    </row>
    <row r="238" spans="1:8" ht="12.75" customHeight="1">
      <c r="A238" s="22">
        <v>43048</v>
      </c>
      <c r="B238" s="22"/>
      <c r="C238" s="26">
        <f>ROUND(13.075,4)</f>
        <v>13.075</v>
      </c>
      <c r="D238" s="26">
        <f>F238</f>
        <v>13.2246</v>
      </c>
      <c r="E238" s="26">
        <f>F238</f>
        <v>13.2246</v>
      </c>
      <c r="F238" s="26">
        <f>ROUND(13.2246,4)</f>
        <v>13.2246</v>
      </c>
      <c r="G238" s="24"/>
      <c r="H238" s="36"/>
    </row>
    <row r="239" spans="1:8" ht="12.75" customHeight="1">
      <c r="A239" s="22">
        <v>43052</v>
      </c>
      <c r="B239" s="22"/>
      <c r="C239" s="26">
        <f>ROUND(13.075,4)</f>
        <v>13.075</v>
      </c>
      <c r="D239" s="26">
        <f>F239</f>
        <v>13.2327</v>
      </c>
      <c r="E239" s="26">
        <f>F239</f>
        <v>13.2327</v>
      </c>
      <c r="F239" s="26">
        <f>ROUND(13.2327,4)</f>
        <v>13.2327</v>
      </c>
      <c r="G239" s="24"/>
      <c r="H239" s="36"/>
    </row>
    <row r="240" spans="1:8" ht="12.75" customHeight="1">
      <c r="A240" s="22">
        <v>43067</v>
      </c>
      <c r="B240" s="22"/>
      <c r="C240" s="26">
        <f>ROUND(13.075,4)</f>
        <v>13.075</v>
      </c>
      <c r="D240" s="26">
        <f>F240</f>
        <v>13.2629</v>
      </c>
      <c r="E240" s="26">
        <f>F240</f>
        <v>13.2629</v>
      </c>
      <c r="F240" s="26">
        <f>ROUND(13.2629,4)</f>
        <v>13.2629</v>
      </c>
      <c r="G240" s="24"/>
      <c r="H240" s="36"/>
    </row>
    <row r="241" spans="1:8" ht="12.75" customHeight="1">
      <c r="A241" s="22">
        <v>43069</v>
      </c>
      <c r="B241" s="22"/>
      <c r="C241" s="26">
        <f>ROUND(13.075,4)</f>
        <v>13.075</v>
      </c>
      <c r="D241" s="26">
        <f>F241</f>
        <v>13.2669</v>
      </c>
      <c r="E241" s="26">
        <f>F241</f>
        <v>13.2669</v>
      </c>
      <c r="F241" s="26">
        <f>ROUND(13.2669,4)</f>
        <v>13.2669</v>
      </c>
      <c r="G241" s="24"/>
      <c r="H241" s="36"/>
    </row>
    <row r="242" spans="1:8" ht="12.75" customHeight="1">
      <c r="A242" s="22">
        <v>43084</v>
      </c>
      <c r="B242" s="22"/>
      <c r="C242" s="26">
        <f>ROUND(13.075,4)</f>
        <v>13.075</v>
      </c>
      <c r="D242" s="26">
        <f>F242</f>
        <v>13.2967</v>
      </c>
      <c r="E242" s="26">
        <f>F242</f>
        <v>13.2967</v>
      </c>
      <c r="F242" s="26">
        <f>ROUND(13.2967,4)</f>
        <v>13.2967</v>
      </c>
      <c r="G242" s="24"/>
      <c r="H242" s="36"/>
    </row>
    <row r="243" spans="1:8" ht="12.75" customHeight="1">
      <c r="A243" s="22">
        <v>43091</v>
      </c>
      <c r="B243" s="22"/>
      <c r="C243" s="26">
        <f>ROUND(13.075,4)</f>
        <v>13.075</v>
      </c>
      <c r="D243" s="26">
        <f>F243</f>
        <v>13.3106</v>
      </c>
      <c r="E243" s="26">
        <f>F243</f>
        <v>13.3106</v>
      </c>
      <c r="F243" s="26">
        <f>ROUND(13.3106,4)</f>
        <v>13.3106</v>
      </c>
      <c r="G243" s="24"/>
      <c r="H243" s="36"/>
    </row>
    <row r="244" spans="1:8" ht="12.75" customHeight="1">
      <c r="A244" s="22">
        <v>43096</v>
      </c>
      <c r="B244" s="22"/>
      <c r="C244" s="26">
        <f>ROUND(13.075,4)</f>
        <v>13.075</v>
      </c>
      <c r="D244" s="26">
        <f>F244</f>
        <v>13.3205</v>
      </c>
      <c r="E244" s="26">
        <f>F244</f>
        <v>13.3205</v>
      </c>
      <c r="F244" s="26">
        <f>ROUND(13.3205,4)</f>
        <v>13.3205</v>
      </c>
      <c r="G244" s="24"/>
      <c r="H244" s="36"/>
    </row>
    <row r="245" spans="1:8" ht="12.75" customHeight="1">
      <c r="A245" s="22">
        <v>43102</v>
      </c>
      <c r="B245" s="22"/>
      <c r="C245" s="26">
        <f>ROUND(13.075,4)</f>
        <v>13.075</v>
      </c>
      <c r="D245" s="26">
        <f>F245</f>
        <v>13.3324</v>
      </c>
      <c r="E245" s="26">
        <f>F245</f>
        <v>13.3324</v>
      </c>
      <c r="F245" s="26">
        <f>ROUND(13.3324,4)</f>
        <v>13.3324</v>
      </c>
      <c r="G245" s="24"/>
      <c r="H245" s="36"/>
    </row>
    <row r="246" spans="1:8" ht="12.75" customHeight="1">
      <c r="A246" s="22">
        <v>43109</v>
      </c>
      <c r="B246" s="22"/>
      <c r="C246" s="26">
        <f>ROUND(13.075,4)</f>
        <v>13.075</v>
      </c>
      <c r="D246" s="26">
        <f>F246</f>
        <v>13.3463</v>
      </c>
      <c r="E246" s="26">
        <f>F246</f>
        <v>13.3463</v>
      </c>
      <c r="F246" s="26">
        <f>ROUND(13.3463,4)</f>
        <v>13.3463</v>
      </c>
      <c r="G246" s="24"/>
      <c r="H246" s="36"/>
    </row>
    <row r="247" spans="1:8" ht="12.75" customHeight="1">
      <c r="A247" s="22">
        <v>43131</v>
      </c>
      <c r="B247" s="22"/>
      <c r="C247" s="26">
        <f>ROUND(13.075,4)</f>
        <v>13.075</v>
      </c>
      <c r="D247" s="26">
        <f>F247</f>
        <v>13.39</v>
      </c>
      <c r="E247" s="26">
        <f>F247</f>
        <v>13.39</v>
      </c>
      <c r="F247" s="26">
        <f>ROUND(13.39,4)</f>
        <v>13.39</v>
      </c>
      <c r="G247" s="24"/>
      <c r="H247" s="36"/>
    </row>
    <row r="248" spans="1:8" ht="12.75" customHeight="1">
      <c r="A248" s="22">
        <v>43132</v>
      </c>
      <c r="B248" s="22"/>
      <c r="C248" s="26">
        <f>ROUND(13.075,4)</f>
        <v>13.075</v>
      </c>
      <c r="D248" s="26">
        <f>F248</f>
        <v>13.392</v>
      </c>
      <c r="E248" s="26">
        <f>F248</f>
        <v>13.392</v>
      </c>
      <c r="F248" s="26">
        <f>ROUND(13.392,4)</f>
        <v>13.392</v>
      </c>
      <c r="G248" s="24"/>
      <c r="H248" s="36"/>
    </row>
    <row r="249" spans="1:8" ht="12.75" customHeight="1">
      <c r="A249" s="22">
        <v>43144</v>
      </c>
      <c r="B249" s="22"/>
      <c r="C249" s="26">
        <f>ROUND(13.075,4)</f>
        <v>13.075</v>
      </c>
      <c r="D249" s="26">
        <f>F249</f>
        <v>13.4158</v>
      </c>
      <c r="E249" s="26">
        <f>F249</f>
        <v>13.4158</v>
      </c>
      <c r="F249" s="26">
        <f>ROUND(13.4158,4)</f>
        <v>13.4158</v>
      </c>
      <c r="G249" s="24"/>
      <c r="H249" s="36"/>
    </row>
    <row r="250" spans="1:8" ht="12.75" customHeight="1">
      <c r="A250" s="22">
        <v>43146</v>
      </c>
      <c r="B250" s="22"/>
      <c r="C250" s="26">
        <f>ROUND(13.075,4)</f>
        <v>13.075</v>
      </c>
      <c r="D250" s="26">
        <f>F250</f>
        <v>13.4198</v>
      </c>
      <c r="E250" s="26">
        <f>F250</f>
        <v>13.4198</v>
      </c>
      <c r="F250" s="26">
        <f>ROUND(13.4198,4)</f>
        <v>13.4198</v>
      </c>
      <c r="G250" s="24"/>
      <c r="H250" s="36"/>
    </row>
    <row r="251" spans="1:8" ht="12.75" customHeight="1">
      <c r="A251" s="22">
        <v>43215</v>
      </c>
      <c r="B251" s="22"/>
      <c r="C251" s="26">
        <f>ROUND(13.075,4)</f>
        <v>13.075</v>
      </c>
      <c r="D251" s="26">
        <f>F251</f>
        <v>13.5554</v>
      </c>
      <c r="E251" s="26">
        <f>F251</f>
        <v>13.5554</v>
      </c>
      <c r="F251" s="26">
        <f>ROUND(13.5554,4)</f>
        <v>13.5554</v>
      </c>
      <c r="G251" s="24"/>
      <c r="H251" s="36"/>
    </row>
    <row r="252" spans="1:8" ht="12.75" customHeight="1">
      <c r="A252" s="22">
        <v>43231</v>
      </c>
      <c r="B252" s="22"/>
      <c r="C252" s="26">
        <f>ROUND(13.075,4)</f>
        <v>13.075</v>
      </c>
      <c r="D252" s="26">
        <f>F252</f>
        <v>13.5868</v>
      </c>
      <c r="E252" s="26">
        <f>F252</f>
        <v>13.5868</v>
      </c>
      <c r="F252" s="26">
        <f>ROUND(13.5868,4)</f>
        <v>13.5868</v>
      </c>
      <c r="G252" s="24"/>
      <c r="H252" s="36"/>
    </row>
    <row r="253" spans="1:8" ht="12.75" customHeight="1">
      <c r="A253" s="22">
        <v>43235</v>
      </c>
      <c r="B253" s="22"/>
      <c r="C253" s="26">
        <f>ROUND(13.075,4)</f>
        <v>13.075</v>
      </c>
      <c r="D253" s="26">
        <f>F253</f>
        <v>13.5947</v>
      </c>
      <c r="E253" s="26">
        <f>F253</f>
        <v>13.5947</v>
      </c>
      <c r="F253" s="26">
        <f>ROUND(13.5947,4)</f>
        <v>13.5947</v>
      </c>
      <c r="G253" s="24"/>
      <c r="H253" s="36"/>
    </row>
    <row r="254" spans="1:8" ht="12.75" customHeight="1">
      <c r="A254" s="22">
        <v>43283</v>
      </c>
      <c r="B254" s="22"/>
      <c r="C254" s="26">
        <f>ROUND(13.075,4)</f>
        <v>13.075</v>
      </c>
      <c r="D254" s="26">
        <f>F254</f>
        <v>13.6872</v>
      </c>
      <c r="E254" s="26">
        <f>F254</f>
        <v>13.6872</v>
      </c>
      <c r="F254" s="26">
        <f>ROUND(13.6872,4)</f>
        <v>13.6872</v>
      </c>
      <c r="G254" s="24"/>
      <c r="H254" s="36"/>
    </row>
    <row r="255" spans="1:8" ht="12.75" customHeight="1">
      <c r="A255" s="22">
        <v>43301</v>
      </c>
      <c r="B255" s="22"/>
      <c r="C255" s="26">
        <f>ROUND(13.075,4)</f>
        <v>13.075</v>
      </c>
      <c r="D255" s="26">
        <f>F255</f>
        <v>13.7216</v>
      </c>
      <c r="E255" s="26">
        <f>F255</f>
        <v>13.7216</v>
      </c>
      <c r="F255" s="26">
        <f>ROUND(13.7216,4)</f>
        <v>13.7216</v>
      </c>
      <c r="G255" s="24"/>
      <c r="H255" s="36"/>
    </row>
    <row r="256" spans="1:8" ht="12.75" customHeight="1">
      <c r="A256" s="22">
        <v>43325</v>
      </c>
      <c r="B256" s="22"/>
      <c r="C256" s="26">
        <f>ROUND(13.075,4)</f>
        <v>13.075</v>
      </c>
      <c r="D256" s="26">
        <f>F256</f>
        <v>13.7676</v>
      </c>
      <c r="E256" s="26">
        <f>F256</f>
        <v>13.7676</v>
      </c>
      <c r="F256" s="26">
        <f>ROUND(13.7676,4)</f>
        <v>13.7676</v>
      </c>
      <c r="G256" s="24"/>
      <c r="H256" s="36"/>
    </row>
    <row r="257" spans="1:8" ht="12.75" customHeight="1">
      <c r="A257" s="22">
        <v>43417</v>
      </c>
      <c r="B257" s="22"/>
      <c r="C257" s="26">
        <f>ROUND(13.075,4)</f>
        <v>13.075</v>
      </c>
      <c r="D257" s="26">
        <f>F257</f>
        <v>13.9544</v>
      </c>
      <c r="E257" s="26">
        <f>F257</f>
        <v>13.9544</v>
      </c>
      <c r="F257" s="26">
        <f>ROUND(13.9544,4)</f>
        <v>13.9544</v>
      </c>
      <c r="G257" s="24"/>
      <c r="H257" s="36"/>
    </row>
    <row r="258" spans="1:8" ht="12.75" customHeight="1">
      <c r="A258" s="22">
        <v>43509</v>
      </c>
      <c r="B258" s="22"/>
      <c r="C258" s="26">
        <f>ROUND(13.075,4)</f>
        <v>13.075</v>
      </c>
      <c r="D258" s="26">
        <f>F258</f>
        <v>14.1435</v>
      </c>
      <c r="E258" s="26">
        <f>F258</f>
        <v>14.1435</v>
      </c>
      <c r="F258" s="26">
        <f>ROUND(14.1435,4)</f>
        <v>14.1435</v>
      </c>
      <c r="G258" s="24"/>
      <c r="H258" s="36"/>
    </row>
    <row r="259" spans="1:8" ht="12.75" customHeight="1">
      <c r="A259" s="22">
        <v>44040</v>
      </c>
      <c r="B259" s="22"/>
      <c r="C259" s="26">
        <f>ROUND(13.075,4)</f>
        <v>13.075</v>
      </c>
      <c r="D259" s="26">
        <f>F259</f>
        <v>15.361</v>
      </c>
      <c r="E259" s="26">
        <f>F259</f>
        <v>15.361</v>
      </c>
      <c r="F259" s="26">
        <f>ROUND(15.361,4)</f>
        <v>15.361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42996</v>
      </c>
      <c r="B261" s="22"/>
      <c r="C261" s="26">
        <f>ROUND(1.18665,4)</f>
        <v>1.1867</v>
      </c>
      <c r="D261" s="26">
        <f>F261</f>
        <v>1.1878</v>
      </c>
      <c r="E261" s="26">
        <f>F261</f>
        <v>1.1878</v>
      </c>
      <c r="F261" s="26">
        <f>ROUND(1.1878,4)</f>
        <v>1.1878</v>
      </c>
      <c r="G261" s="24"/>
      <c r="H261" s="36"/>
    </row>
    <row r="262" spans="1:8" ht="12.75" customHeight="1">
      <c r="A262" s="22">
        <v>43087</v>
      </c>
      <c r="B262" s="22"/>
      <c r="C262" s="26">
        <f>ROUND(1.18665,4)</f>
        <v>1.1867</v>
      </c>
      <c r="D262" s="26">
        <f>F262</f>
        <v>1.1937</v>
      </c>
      <c r="E262" s="26">
        <f>F262</f>
        <v>1.1937</v>
      </c>
      <c r="F262" s="26">
        <f>ROUND(1.1937,4)</f>
        <v>1.1937</v>
      </c>
      <c r="G262" s="24"/>
      <c r="H262" s="36"/>
    </row>
    <row r="263" spans="1:8" ht="12.75" customHeight="1">
      <c r="A263" s="22">
        <v>43178</v>
      </c>
      <c r="B263" s="22"/>
      <c r="C263" s="26">
        <f>ROUND(1.18665,4)</f>
        <v>1.1867</v>
      </c>
      <c r="D263" s="26">
        <f>F263</f>
        <v>1.2001</v>
      </c>
      <c r="E263" s="26">
        <f>F263</f>
        <v>1.2001</v>
      </c>
      <c r="F263" s="26">
        <f>ROUND(1.2001,4)</f>
        <v>1.2001</v>
      </c>
      <c r="G263" s="24"/>
      <c r="H263" s="36"/>
    </row>
    <row r="264" spans="1:8" ht="12.75" customHeight="1">
      <c r="A264" s="22">
        <v>43269</v>
      </c>
      <c r="B264" s="22"/>
      <c r="C264" s="26">
        <f>ROUND(1.18665,4)</f>
        <v>1.1867</v>
      </c>
      <c r="D264" s="26">
        <f>F264</f>
        <v>1.2065</v>
      </c>
      <c r="E264" s="26">
        <f>F264</f>
        <v>1.2065</v>
      </c>
      <c r="F264" s="26">
        <f>ROUND(1.2065,4)</f>
        <v>1.2065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42996</v>
      </c>
      <c r="B266" s="22"/>
      <c r="C266" s="26">
        <f>ROUND(1.28783333333333,4)</f>
        <v>1.2878</v>
      </c>
      <c r="D266" s="26">
        <f>F266</f>
        <v>1.2886</v>
      </c>
      <c r="E266" s="26">
        <f>F266</f>
        <v>1.2886</v>
      </c>
      <c r="F266" s="26">
        <f>ROUND(1.2886,4)</f>
        <v>1.2886</v>
      </c>
      <c r="G266" s="24"/>
      <c r="H266" s="36"/>
    </row>
    <row r="267" spans="1:8" ht="12.75" customHeight="1">
      <c r="A267" s="22">
        <v>43087</v>
      </c>
      <c r="B267" s="22"/>
      <c r="C267" s="26">
        <f>ROUND(1.28783333333333,4)</f>
        <v>1.2878</v>
      </c>
      <c r="D267" s="26">
        <f>F267</f>
        <v>1.2925</v>
      </c>
      <c r="E267" s="26">
        <f>F267</f>
        <v>1.2925</v>
      </c>
      <c r="F267" s="26">
        <f>ROUND(1.2925,4)</f>
        <v>1.2925</v>
      </c>
      <c r="G267" s="24"/>
      <c r="H267" s="36"/>
    </row>
    <row r="268" spans="1:8" ht="12.75" customHeight="1">
      <c r="A268" s="22">
        <v>43178</v>
      </c>
      <c r="B268" s="22"/>
      <c r="C268" s="26">
        <f>ROUND(1.28783333333333,4)</f>
        <v>1.2878</v>
      </c>
      <c r="D268" s="26">
        <f>F268</f>
        <v>1.2966</v>
      </c>
      <c r="E268" s="26">
        <f>F268</f>
        <v>1.2966</v>
      </c>
      <c r="F268" s="26">
        <f>ROUND(1.2966,4)</f>
        <v>1.2966</v>
      </c>
      <c r="G268" s="24"/>
      <c r="H268" s="36"/>
    </row>
    <row r="269" spans="1:8" ht="12.75" customHeight="1">
      <c r="A269" s="22">
        <v>43269</v>
      </c>
      <c r="B269" s="22"/>
      <c r="C269" s="26">
        <f>ROUND(1.28783333333333,4)</f>
        <v>1.2878</v>
      </c>
      <c r="D269" s="26">
        <f>F269</f>
        <v>1.3005</v>
      </c>
      <c r="E269" s="26">
        <f>F269</f>
        <v>1.3005</v>
      </c>
      <c r="F269" s="26">
        <f>ROUND(1.3005,4)</f>
        <v>1.3005</v>
      </c>
      <c r="G269" s="24"/>
      <c r="H269" s="36"/>
    </row>
    <row r="270" spans="1:8" ht="12.75" customHeight="1">
      <c r="A270" s="22" t="s">
        <v>65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42996</v>
      </c>
      <c r="B271" s="22"/>
      <c r="C271" s="26">
        <f>ROUND(10.38220375,4)</f>
        <v>10.3822</v>
      </c>
      <c r="D271" s="26">
        <f>F271</f>
        <v>10.4133</v>
      </c>
      <c r="E271" s="26">
        <f>F271</f>
        <v>10.4133</v>
      </c>
      <c r="F271" s="26">
        <f>ROUND(10.4133,4)</f>
        <v>10.4133</v>
      </c>
      <c r="G271" s="24"/>
      <c r="H271" s="36"/>
    </row>
    <row r="272" spans="1:8" ht="12.75" customHeight="1">
      <c r="A272" s="22">
        <v>43087</v>
      </c>
      <c r="B272" s="22"/>
      <c r="C272" s="26">
        <f>ROUND(10.38220375,4)</f>
        <v>10.3822</v>
      </c>
      <c r="D272" s="26">
        <f>F272</f>
        <v>10.5473</v>
      </c>
      <c r="E272" s="26">
        <f>F272</f>
        <v>10.5473</v>
      </c>
      <c r="F272" s="26">
        <f>ROUND(10.5473,4)</f>
        <v>10.5473</v>
      </c>
      <c r="G272" s="24"/>
      <c r="H272" s="36"/>
    </row>
    <row r="273" spans="1:8" ht="12.75" customHeight="1">
      <c r="A273" s="22">
        <v>43178</v>
      </c>
      <c r="B273" s="22"/>
      <c r="C273" s="26">
        <f>ROUND(10.38220375,4)</f>
        <v>10.3822</v>
      </c>
      <c r="D273" s="26">
        <f>F273</f>
        <v>10.6793</v>
      </c>
      <c r="E273" s="26">
        <f>F273</f>
        <v>10.6793</v>
      </c>
      <c r="F273" s="26">
        <f>ROUND(10.6793,4)</f>
        <v>10.6793</v>
      </c>
      <c r="G273" s="24"/>
      <c r="H273" s="36"/>
    </row>
    <row r="274" spans="1:8" ht="12.75" customHeight="1">
      <c r="A274" s="22">
        <v>43269</v>
      </c>
      <c r="B274" s="22"/>
      <c r="C274" s="26">
        <f>ROUND(10.38220375,4)</f>
        <v>10.3822</v>
      </c>
      <c r="D274" s="26">
        <f>F274</f>
        <v>10.8067</v>
      </c>
      <c r="E274" s="26">
        <f>F274</f>
        <v>10.8067</v>
      </c>
      <c r="F274" s="26">
        <f>ROUND(10.8067,4)</f>
        <v>10.8067</v>
      </c>
      <c r="G274" s="24"/>
      <c r="H274" s="36"/>
    </row>
    <row r="275" spans="1:8" ht="12.75" customHeight="1">
      <c r="A275" s="22">
        <v>43360</v>
      </c>
      <c r="B275" s="22"/>
      <c r="C275" s="26">
        <f>ROUND(10.38220375,4)</f>
        <v>10.3822</v>
      </c>
      <c r="D275" s="26">
        <f>F275</f>
        <v>10.9326</v>
      </c>
      <c r="E275" s="26">
        <f>F275</f>
        <v>10.9326</v>
      </c>
      <c r="F275" s="26">
        <f>ROUND(10.9326,4)</f>
        <v>10.9326</v>
      </c>
      <c r="G275" s="24"/>
      <c r="H275" s="36"/>
    </row>
    <row r="276" spans="1:8" ht="12.75" customHeight="1">
      <c r="A276" s="22">
        <v>43448</v>
      </c>
      <c r="B276" s="22"/>
      <c r="C276" s="26">
        <f>ROUND(10.38220375,4)</f>
        <v>10.3822</v>
      </c>
      <c r="D276" s="26">
        <f>F276</f>
        <v>11.0619</v>
      </c>
      <c r="E276" s="26">
        <f>F276</f>
        <v>11.0619</v>
      </c>
      <c r="F276" s="26">
        <f>ROUND(11.0619,4)</f>
        <v>11.0619</v>
      </c>
      <c r="G276" s="24"/>
      <c r="H276" s="36"/>
    </row>
    <row r="277" spans="1:8" ht="12.75" customHeight="1">
      <c r="A277" s="22">
        <v>43542</v>
      </c>
      <c r="B277" s="22"/>
      <c r="C277" s="26">
        <f>ROUND(10.38220375,4)</f>
        <v>10.3822</v>
      </c>
      <c r="D277" s="26">
        <f>F277</f>
        <v>11.1983</v>
      </c>
      <c r="E277" s="26">
        <f>F277</f>
        <v>11.1983</v>
      </c>
      <c r="F277" s="26">
        <f>ROUND(11.1983,4)</f>
        <v>11.1983</v>
      </c>
      <c r="G277" s="24"/>
      <c r="H277" s="36"/>
    </row>
    <row r="278" spans="1:8" ht="12.75" customHeight="1">
      <c r="A278" s="22">
        <v>43630</v>
      </c>
      <c r="B278" s="22"/>
      <c r="C278" s="26">
        <f>ROUND(10.38220375,4)</f>
        <v>10.3822</v>
      </c>
      <c r="D278" s="26">
        <f>F278</f>
        <v>11.3244</v>
      </c>
      <c r="E278" s="26">
        <f>F278</f>
        <v>11.3244</v>
      </c>
      <c r="F278" s="26">
        <f>ROUND(11.3244,4)</f>
        <v>11.3244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42996</v>
      </c>
      <c r="B280" s="22"/>
      <c r="C280" s="26">
        <f>ROUND(3.55966349949634,4)</f>
        <v>3.5597</v>
      </c>
      <c r="D280" s="26">
        <f>F280</f>
        <v>3.869</v>
      </c>
      <c r="E280" s="26">
        <f>F280</f>
        <v>3.869</v>
      </c>
      <c r="F280" s="26">
        <f>ROUND(3.869,4)</f>
        <v>3.869</v>
      </c>
      <c r="G280" s="24"/>
      <c r="H280" s="36"/>
    </row>
    <row r="281" spans="1:8" ht="12.75" customHeight="1">
      <c r="A281" s="22">
        <v>43087</v>
      </c>
      <c r="B281" s="22"/>
      <c r="C281" s="26">
        <f>ROUND(3.55966349949634,4)</f>
        <v>3.5597</v>
      </c>
      <c r="D281" s="26">
        <f>F281</f>
        <v>3.9183</v>
      </c>
      <c r="E281" s="26">
        <f>F281</f>
        <v>3.9183</v>
      </c>
      <c r="F281" s="26">
        <f>ROUND(3.9183,4)</f>
        <v>3.9183</v>
      </c>
      <c r="G281" s="24"/>
      <c r="H281" s="36"/>
    </row>
    <row r="282" spans="1:8" ht="12.75" customHeight="1">
      <c r="A282" s="22">
        <v>43178</v>
      </c>
      <c r="B282" s="22"/>
      <c r="C282" s="26">
        <f>ROUND(3.55966349949634,4)</f>
        <v>3.5597</v>
      </c>
      <c r="D282" s="26">
        <f>F282</f>
        <v>3.9727</v>
      </c>
      <c r="E282" s="26">
        <f>F282</f>
        <v>3.9727</v>
      </c>
      <c r="F282" s="26">
        <f>ROUND(3.9727,4)</f>
        <v>3.9727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6">
        <f>ROUND(1.28200375,4)</f>
        <v>1.282</v>
      </c>
      <c r="D284" s="26">
        <f>F284</f>
        <v>1.2851</v>
      </c>
      <c r="E284" s="26">
        <f>F284</f>
        <v>1.2851</v>
      </c>
      <c r="F284" s="26">
        <f>ROUND(1.2851,4)</f>
        <v>1.2851</v>
      </c>
      <c r="G284" s="24"/>
      <c r="H284" s="36"/>
    </row>
    <row r="285" spans="1:8" ht="12.75" customHeight="1">
      <c r="A285" s="22">
        <v>43087</v>
      </c>
      <c r="B285" s="22"/>
      <c r="C285" s="26">
        <f>ROUND(1.28200375,4)</f>
        <v>1.282</v>
      </c>
      <c r="D285" s="26">
        <f>F285</f>
        <v>1.2983</v>
      </c>
      <c r="E285" s="26">
        <f>F285</f>
        <v>1.2983</v>
      </c>
      <c r="F285" s="26">
        <f>ROUND(1.2983,4)</f>
        <v>1.2983</v>
      </c>
      <c r="G285" s="24"/>
      <c r="H285" s="36"/>
    </row>
    <row r="286" spans="1:8" ht="12.75" customHeight="1">
      <c r="A286" s="22">
        <v>43178</v>
      </c>
      <c r="B286" s="22"/>
      <c r="C286" s="26">
        <f>ROUND(1.28200375,4)</f>
        <v>1.282</v>
      </c>
      <c r="D286" s="26">
        <f>F286</f>
        <v>1.3095</v>
      </c>
      <c r="E286" s="26">
        <f>F286</f>
        <v>1.3095</v>
      </c>
      <c r="F286" s="26">
        <f>ROUND(1.3095,4)</f>
        <v>1.3095</v>
      </c>
      <c r="G286" s="24"/>
      <c r="H286" s="36"/>
    </row>
    <row r="287" spans="1:8" ht="12.75" customHeight="1">
      <c r="A287" s="22">
        <v>43269</v>
      </c>
      <c r="B287" s="22"/>
      <c r="C287" s="26">
        <f>ROUND(1.28200375,4)</f>
        <v>1.282</v>
      </c>
      <c r="D287" s="26">
        <f>F287</f>
        <v>1.3213</v>
      </c>
      <c r="E287" s="26">
        <f>F287</f>
        <v>1.3213</v>
      </c>
      <c r="F287" s="26">
        <f>ROUND(1.3213,4)</f>
        <v>1.3213</v>
      </c>
      <c r="G287" s="24"/>
      <c r="H287" s="36"/>
    </row>
    <row r="288" spans="1:8" ht="12.75" customHeight="1">
      <c r="A288" s="22">
        <v>43630</v>
      </c>
      <c r="B288" s="22"/>
      <c r="C288" s="26">
        <f>ROUND(1.28200375,4)</f>
        <v>1.282</v>
      </c>
      <c r="D288" s="26">
        <f>F288</f>
        <v>1.3409</v>
      </c>
      <c r="E288" s="26">
        <f>F288</f>
        <v>1.3409</v>
      </c>
      <c r="F288" s="26">
        <f>ROUND(1.3409,4)</f>
        <v>1.3409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42996</v>
      </c>
      <c r="B290" s="22"/>
      <c r="C290" s="26">
        <f>ROUND(10.4650232111413,4)</f>
        <v>10.465</v>
      </c>
      <c r="D290" s="26">
        <f>F290</f>
        <v>10.5013</v>
      </c>
      <c r="E290" s="26">
        <f>F290</f>
        <v>10.5013</v>
      </c>
      <c r="F290" s="26">
        <f>ROUND(10.5013,4)</f>
        <v>10.5013</v>
      </c>
      <c r="G290" s="24"/>
      <c r="H290" s="36"/>
    </row>
    <row r="291" spans="1:8" ht="12.75" customHeight="1">
      <c r="A291" s="22">
        <v>43087</v>
      </c>
      <c r="B291" s="22"/>
      <c r="C291" s="26">
        <f>ROUND(10.4650232111413,4)</f>
        <v>10.465</v>
      </c>
      <c r="D291" s="26">
        <f>F291</f>
        <v>10.6589</v>
      </c>
      <c r="E291" s="26">
        <f>F291</f>
        <v>10.6589</v>
      </c>
      <c r="F291" s="26">
        <f>ROUND(10.6589,4)</f>
        <v>10.6589</v>
      </c>
      <c r="G291" s="24"/>
      <c r="H291" s="36"/>
    </row>
    <row r="292" spans="1:8" ht="12.75" customHeight="1">
      <c r="A292" s="22">
        <v>43178</v>
      </c>
      <c r="B292" s="22"/>
      <c r="C292" s="26">
        <f>ROUND(10.4650232111413,4)</f>
        <v>10.465</v>
      </c>
      <c r="D292" s="26">
        <f>F292</f>
        <v>10.8099</v>
      </c>
      <c r="E292" s="26">
        <f>F292</f>
        <v>10.8099</v>
      </c>
      <c r="F292" s="26">
        <f>ROUND(10.8099,4)</f>
        <v>10.8099</v>
      </c>
      <c r="G292" s="24"/>
      <c r="H292" s="36"/>
    </row>
    <row r="293" spans="1:8" ht="12.75" customHeight="1">
      <c r="A293" s="22">
        <v>43269</v>
      </c>
      <c r="B293" s="22"/>
      <c r="C293" s="26">
        <f>ROUND(10.4650232111413,4)</f>
        <v>10.465</v>
      </c>
      <c r="D293" s="26">
        <f>F293</f>
        <v>10.8157</v>
      </c>
      <c r="E293" s="26">
        <f>F293</f>
        <v>10.8157</v>
      </c>
      <c r="F293" s="26">
        <v>10.8157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6">
        <f>ROUND(1.97400994755337,4)</f>
        <v>1.974</v>
      </c>
      <c r="D295" s="26">
        <f>F295</f>
        <v>1.9724</v>
      </c>
      <c r="E295" s="26">
        <f>F295</f>
        <v>1.9724</v>
      </c>
      <c r="F295" s="26">
        <f>ROUND(1.9724,4)</f>
        <v>1.9724</v>
      </c>
      <c r="G295" s="24"/>
      <c r="H295" s="36"/>
    </row>
    <row r="296" spans="1:8" ht="12.75" customHeight="1">
      <c r="A296" s="22">
        <v>43087</v>
      </c>
      <c r="B296" s="22"/>
      <c r="C296" s="26">
        <f>ROUND(1.97400994755337,4)</f>
        <v>1.974</v>
      </c>
      <c r="D296" s="26">
        <f>F296</f>
        <v>1.9892</v>
      </c>
      <c r="E296" s="26">
        <f>F296</f>
        <v>1.9892</v>
      </c>
      <c r="F296" s="26">
        <f>ROUND(1.9892,4)</f>
        <v>1.9892</v>
      </c>
      <c r="G296" s="24"/>
      <c r="H296" s="36"/>
    </row>
    <row r="297" spans="1:8" ht="12.75" customHeight="1">
      <c r="A297" s="22">
        <v>43178</v>
      </c>
      <c r="B297" s="22"/>
      <c r="C297" s="26">
        <f>ROUND(1.97400994755337,4)</f>
        <v>1.974</v>
      </c>
      <c r="D297" s="26">
        <f>F297</f>
        <v>2.0041</v>
      </c>
      <c r="E297" s="26">
        <f>F297</f>
        <v>2.0041</v>
      </c>
      <c r="F297" s="26">
        <f>ROUND(2.0041,4)</f>
        <v>2.0041</v>
      </c>
      <c r="G297" s="24"/>
      <c r="H297" s="36"/>
    </row>
    <row r="298" spans="1:8" ht="12.75" customHeight="1">
      <c r="A298" s="22">
        <v>43269</v>
      </c>
      <c r="B298" s="22"/>
      <c r="C298" s="26">
        <f>ROUND(1.97400994755337,4)</f>
        <v>1.974</v>
      </c>
      <c r="D298" s="26">
        <f>F298</f>
        <v>2.0185</v>
      </c>
      <c r="E298" s="26">
        <f>F298</f>
        <v>2.0185</v>
      </c>
      <c r="F298" s="26">
        <f>ROUND(2.0185,4)</f>
        <v>2.0185</v>
      </c>
      <c r="G298" s="24"/>
      <c r="H298" s="36"/>
    </row>
    <row r="299" spans="1:8" ht="12.75" customHeight="1">
      <c r="A299" s="22">
        <v>43630</v>
      </c>
      <c r="B299" s="22"/>
      <c r="C299" s="26">
        <f>ROUND(1.97400994755337,4)</f>
        <v>1.974</v>
      </c>
      <c r="D299" s="26">
        <f>F299</f>
        <v>1.9968</v>
      </c>
      <c r="E299" s="26">
        <f>F299</f>
        <v>1.9968</v>
      </c>
      <c r="F299" s="26">
        <f>ROUND(1.9968,4)</f>
        <v>1.9968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6">
        <f>ROUND(2.08605890424072,4)</f>
        <v>2.0861</v>
      </c>
      <c r="D301" s="26">
        <f>F301</f>
        <v>2.0988</v>
      </c>
      <c r="E301" s="26">
        <f>F301</f>
        <v>2.0988</v>
      </c>
      <c r="F301" s="26">
        <f>ROUND(2.0988,4)</f>
        <v>2.0988</v>
      </c>
      <c r="G301" s="24"/>
      <c r="H301" s="36"/>
    </row>
    <row r="302" spans="1:8" ht="12.75" customHeight="1">
      <c r="A302" s="22">
        <v>43087</v>
      </c>
      <c r="B302" s="22"/>
      <c r="C302" s="26">
        <f>ROUND(2.08605890424072,4)</f>
        <v>2.0861</v>
      </c>
      <c r="D302" s="26">
        <f>F302</f>
        <v>2.14</v>
      </c>
      <c r="E302" s="26">
        <f>F302</f>
        <v>2.14</v>
      </c>
      <c r="F302" s="26">
        <f>ROUND(2.14,4)</f>
        <v>2.14</v>
      </c>
      <c r="G302" s="24"/>
      <c r="H302" s="36"/>
    </row>
    <row r="303" spans="1:8" ht="12.75" customHeight="1">
      <c r="A303" s="22">
        <v>43178</v>
      </c>
      <c r="B303" s="22"/>
      <c r="C303" s="26">
        <f>ROUND(2.08605890424072,4)</f>
        <v>2.0861</v>
      </c>
      <c r="D303" s="26">
        <f>F303</f>
        <v>2.181</v>
      </c>
      <c r="E303" s="26">
        <f>F303</f>
        <v>2.181</v>
      </c>
      <c r="F303" s="26">
        <f>ROUND(2.181,4)</f>
        <v>2.181</v>
      </c>
      <c r="G303" s="24"/>
      <c r="H303" s="36"/>
    </row>
    <row r="304" spans="1:8" ht="12.75" customHeight="1">
      <c r="A304" s="22">
        <v>43269</v>
      </c>
      <c r="B304" s="22"/>
      <c r="C304" s="26">
        <f>ROUND(2.08605890424072,4)</f>
        <v>2.0861</v>
      </c>
      <c r="D304" s="26">
        <f>F304</f>
        <v>2.2226</v>
      </c>
      <c r="E304" s="26">
        <f>F304</f>
        <v>2.2226</v>
      </c>
      <c r="F304" s="26">
        <f>ROUND(2.2226,4)</f>
        <v>2.2226</v>
      </c>
      <c r="G304" s="24"/>
      <c r="H304" s="36"/>
    </row>
    <row r="305" spans="1:8" ht="12.75" customHeight="1">
      <c r="A305" s="22">
        <v>43630</v>
      </c>
      <c r="B305" s="22"/>
      <c r="C305" s="26">
        <f>ROUND(2.08605890424072,4)</f>
        <v>2.0861</v>
      </c>
      <c r="D305" s="26">
        <f>F305</f>
        <v>2.4055</v>
      </c>
      <c r="E305" s="26">
        <f>F305</f>
        <v>2.4055</v>
      </c>
      <c r="F305" s="26">
        <f>ROUND(2.4055,4)</f>
        <v>2.4055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6">
        <f>ROUND(15.51544875,4)</f>
        <v>15.5154</v>
      </c>
      <c r="D307" s="26">
        <f>F307</f>
        <v>15.5804</v>
      </c>
      <c r="E307" s="26">
        <f>F307</f>
        <v>15.5804</v>
      </c>
      <c r="F307" s="26">
        <f>ROUND(15.5804,4)</f>
        <v>15.5804</v>
      </c>
      <c r="G307" s="24"/>
      <c r="H307" s="36"/>
    </row>
    <row r="308" spans="1:8" ht="12.75" customHeight="1">
      <c r="A308" s="22">
        <v>43087</v>
      </c>
      <c r="B308" s="22"/>
      <c r="C308" s="26">
        <f>ROUND(15.51544875,4)</f>
        <v>15.5154</v>
      </c>
      <c r="D308" s="26">
        <f>F308</f>
        <v>15.879</v>
      </c>
      <c r="E308" s="26">
        <f>F308</f>
        <v>15.879</v>
      </c>
      <c r="F308" s="26">
        <f>ROUND(15.879,4)</f>
        <v>15.879</v>
      </c>
      <c r="G308" s="24"/>
      <c r="H308" s="36"/>
    </row>
    <row r="309" spans="1:8" ht="12.75" customHeight="1">
      <c r="A309" s="22">
        <v>43178</v>
      </c>
      <c r="B309" s="22"/>
      <c r="C309" s="26">
        <f>ROUND(15.51544875,4)</f>
        <v>15.5154</v>
      </c>
      <c r="D309" s="26">
        <f>F309</f>
        <v>16.1813</v>
      </c>
      <c r="E309" s="26">
        <f>F309</f>
        <v>16.1813</v>
      </c>
      <c r="F309" s="26">
        <f>ROUND(16.1813,4)</f>
        <v>16.1813</v>
      </c>
      <c r="G309" s="24"/>
      <c r="H309" s="36"/>
    </row>
    <row r="310" spans="1:8" ht="12.75" customHeight="1">
      <c r="A310" s="22">
        <v>43269</v>
      </c>
      <c r="B310" s="22"/>
      <c r="C310" s="26">
        <f>ROUND(15.51544875,4)</f>
        <v>15.5154</v>
      </c>
      <c r="D310" s="26">
        <f>F310</f>
        <v>16.4813</v>
      </c>
      <c r="E310" s="26">
        <f>F310</f>
        <v>16.4813</v>
      </c>
      <c r="F310" s="26">
        <f>ROUND(16.4813,4)</f>
        <v>16.4813</v>
      </c>
      <c r="G310" s="24"/>
      <c r="H310" s="36"/>
    </row>
    <row r="311" spans="1:8" ht="12.75" customHeight="1">
      <c r="A311" s="22">
        <v>43360</v>
      </c>
      <c r="B311" s="22"/>
      <c r="C311" s="26">
        <f>ROUND(15.51544875,4)</f>
        <v>15.5154</v>
      </c>
      <c r="D311" s="26">
        <f>F311</f>
        <v>16.7755</v>
      </c>
      <c r="E311" s="26">
        <f>F311</f>
        <v>16.7755</v>
      </c>
      <c r="F311" s="26">
        <f>ROUND(16.7755,4)</f>
        <v>16.7755</v>
      </c>
      <c r="G311" s="24"/>
      <c r="H311" s="36"/>
    </row>
    <row r="312" spans="1:8" ht="12.75" customHeight="1">
      <c r="A312" s="22">
        <v>43448</v>
      </c>
      <c r="B312" s="22"/>
      <c r="C312" s="26">
        <f>ROUND(15.51544875,4)</f>
        <v>15.5154</v>
      </c>
      <c r="D312" s="26">
        <f>F312</f>
        <v>17.0557</v>
      </c>
      <c r="E312" s="26">
        <f>F312</f>
        <v>17.0557</v>
      </c>
      <c r="F312" s="26">
        <f>ROUND(17.0557,4)</f>
        <v>17.0557</v>
      </c>
      <c r="G312" s="24"/>
      <c r="H312" s="36"/>
    </row>
    <row r="313" spans="1:8" ht="12.75" customHeight="1">
      <c r="A313" s="22">
        <v>43542</v>
      </c>
      <c r="B313" s="22"/>
      <c r="C313" s="26">
        <f>ROUND(15.51544875,4)</f>
        <v>15.5154</v>
      </c>
      <c r="D313" s="26">
        <f>F313</f>
        <v>17.4372</v>
      </c>
      <c r="E313" s="26">
        <f>F313</f>
        <v>17.4372</v>
      </c>
      <c r="F313" s="26">
        <f>ROUND(17.4372,4)</f>
        <v>17.4372</v>
      </c>
      <c r="G313" s="24"/>
      <c r="H313" s="36"/>
    </row>
    <row r="314" spans="1:8" ht="12.75" customHeight="1">
      <c r="A314" s="22">
        <v>43630</v>
      </c>
      <c r="B314" s="22"/>
      <c r="C314" s="26">
        <f>ROUND(15.51544875,4)</f>
        <v>15.5154</v>
      </c>
      <c r="D314" s="26">
        <f>F314</f>
        <v>17.798</v>
      </c>
      <c r="E314" s="26">
        <f>F314</f>
        <v>17.798</v>
      </c>
      <c r="F314" s="26">
        <f>ROUND(17.798,4)</f>
        <v>17.798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6">
        <f>ROUND(13.6418175178674,4)</f>
        <v>13.6418</v>
      </c>
      <c r="D316" s="26">
        <f>F316</f>
        <v>13.7021</v>
      </c>
      <c r="E316" s="26">
        <f>F316</f>
        <v>13.7021</v>
      </c>
      <c r="F316" s="26">
        <f>ROUND(13.7021,4)</f>
        <v>13.7021</v>
      </c>
      <c r="G316" s="24"/>
      <c r="H316" s="36"/>
    </row>
    <row r="317" spans="1:8" ht="12.75" customHeight="1">
      <c r="A317" s="22">
        <v>43087</v>
      </c>
      <c r="B317" s="22"/>
      <c r="C317" s="26">
        <f>ROUND(13.6418175178674,4)</f>
        <v>13.6418</v>
      </c>
      <c r="D317" s="26">
        <f>F317</f>
        <v>13.9792</v>
      </c>
      <c r="E317" s="26">
        <f>F317</f>
        <v>13.9792</v>
      </c>
      <c r="F317" s="26">
        <f>ROUND(13.9792,4)</f>
        <v>13.9792</v>
      </c>
      <c r="G317" s="24"/>
      <c r="H317" s="36"/>
    </row>
    <row r="318" spans="1:8" ht="12.75" customHeight="1">
      <c r="A318" s="22">
        <v>43178</v>
      </c>
      <c r="B318" s="22"/>
      <c r="C318" s="26">
        <f>ROUND(13.6418175178674,4)</f>
        <v>13.6418</v>
      </c>
      <c r="D318" s="26">
        <f>F318</f>
        <v>14.2617</v>
      </c>
      <c r="E318" s="26">
        <f>F318</f>
        <v>14.2617</v>
      </c>
      <c r="F318" s="26">
        <f>ROUND(14.2617,4)</f>
        <v>14.2617</v>
      </c>
      <c r="G318" s="24"/>
      <c r="H318" s="36"/>
    </row>
    <row r="319" spans="1:8" ht="12.75" customHeight="1">
      <c r="A319" s="22">
        <v>43269</v>
      </c>
      <c r="B319" s="22"/>
      <c r="C319" s="26">
        <f>ROUND(13.6418175178674,4)</f>
        <v>13.6418</v>
      </c>
      <c r="D319" s="26">
        <f>F319</f>
        <v>14.5402</v>
      </c>
      <c r="E319" s="26">
        <f>F319</f>
        <v>14.5402</v>
      </c>
      <c r="F319" s="26">
        <f>ROUND(14.5402,4)</f>
        <v>14.5402</v>
      </c>
      <c r="G319" s="24"/>
      <c r="H319" s="36"/>
    </row>
    <row r="320" spans="1:8" ht="12.75" customHeight="1">
      <c r="A320" s="22">
        <v>43360</v>
      </c>
      <c r="B320" s="22"/>
      <c r="C320" s="26">
        <f>ROUND(13.6418175178674,4)</f>
        <v>13.6418</v>
      </c>
      <c r="D320" s="26">
        <f>F320</f>
        <v>14.8116</v>
      </c>
      <c r="E320" s="26">
        <f>F320</f>
        <v>14.8116</v>
      </c>
      <c r="F320" s="26">
        <f>ROUND(14.8116,4)</f>
        <v>14.8116</v>
      </c>
      <c r="G320" s="24"/>
      <c r="H320" s="36"/>
    </row>
    <row r="321" spans="1:8" ht="12.75" customHeight="1">
      <c r="A321" s="22">
        <v>43630</v>
      </c>
      <c r="B321" s="22"/>
      <c r="C321" s="26">
        <f>ROUND(13.6418175178674,4)</f>
        <v>13.6418</v>
      </c>
      <c r="D321" s="26">
        <f>F321</f>
        <v>15.5477</v>
      </c>
      <c r="E321" s="26">
        <f>F321</f>
        <v>15.5477</v>
      </c>
      <c r="F321" s="26">
        <f>ROUND(15.5477,4)</f>
        <v>15.5477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42996</v>
      </c>
      <c r="B323" s="22"/>
      <c r="C323" s="26">
        <f>ROUND(16.8384208333333,4)</f>
        <v>16.8384</v>
      </c>
      <c r="D323" s="26">
        <f>F323</f>
        <v>16.9029</v>
      </c>
      <c r="E323" s="26">
        <f>F323</f>
        <v>16.9029</v>
      </c>
      <c r="F323" s="26">
        <f>ROUND(16.9029,4)</f>
        <v>16.9029</v>
      </c>
      <c r="G323" s="24"/>
      <c r="H323" s="36"/>
    </row>
    <row r="324" spans="1:8" ht="12.75" customHeight="1">
      <c r="A324" s="22">
        <v>43087</v>
      </c>
      <c r="B324" s="22"/>
      <c r="C324" s="26">
        <f>ROUND(16.8384208333333,4)</f>
        <v>16.8384</v>
      </c>
      <c r="D324" s="26">
        <f>F324</f>
        <v>17.1932</v>
      </c>
      <c r="E324" s="26">
        <f>F324</f>
        <v>17.1932</v>
      </c>
      <c r="F324" s="26">
        <f>ROUND(17.1932,4)</f>
        <v>17.1932</v>
      </c>
      <c r="G324" s="24"/>
      <c r="H324" s="36"/>
    </row>
    <row r="325" spans="1:8" ht="12.75" customHeight="1">
      <c r="A325" s="22">
        <v>43178</v>
      </c>
      <c r="B325" s="22"/>
      <c r="C325" s="26">
        <f>ROUND(16.8384208333333,4)</f>
        <v>16.8384</v>
      </c>
      <c r="D325" s="26">
        <f>F325</f>
        <v>17.4817</v>
      </c>
      <c r="E325" s="26">
        <f>F325</f>
        <v>17.4817</v>
      </c>
      <c r="F325" s="26">
        <f>ROUND(17.4817,4)</f>
        <v>17.4817</v>
      </c>
      <c r="G325" s="24"/>
      <c r="H325" s="36"/>
    </row>
    <row r="326" spans="1:8" ht="12.75" customHeight="1">
      <c r="A326" s="22">
        <v>43269</v>
      </c>
      <c r="B326" s="22"/>
      <c r="C326" s="26">
        <f>ROUND(16.8384208333333,4)</f>
        <v>16.8384</v>
      </c>
      <c r="D326" s="26">
        <f>F326</f>
        <v>17.7656</v>
      </c>
      <c r="E326" s="26">
        <f>F326</f>
        <v>17.7656</v>
      </c>
      <c r="F326" s="26">
        <f>ROUND(17.7656,4)</f>
        <v>17.7656</v>
      </c>
      <c r="G326" s="24"/>
      <c r="H326" s="36"/>
    </row>
    <row r="327" spans="1:8" ht="12.75" customHeight="1">
      <c r="A327" s="22">
        <v>43360</v>
      </c>
      <c r="B327" s="22"/>
      <c r="C327" s="26">
        <f>ROUND(16.8384208333333,4)</f>
        <v>16.8384</v>
      </c>
      <c r="D327" s="26">
        <f>F327</f>
        <v>18.0502</v>
      </c>
      <c r="E327" s="26">
        <f>F327</f>
        <v>18.0502</v>
      </c>
      <c r="F327" s="26">
        <f>ROUND(18.0502,4)</f>
        <v>18.0502</v>
      </c>
      <c r="G327" s="24"/>
      <c r="H327" s="36"/>
    </row>
    <row r="328" spans="1:8" ht="12.75" customHeight="1">
      <c r="A328" s="22">
        <v>43448</v>
      </c>
      <c r="B328" s="22"/>
      <c r="C328" s="26">
        <f>ROUND(16.8384208333333,4)</f>
        <v>16.8384</v>
      </c>
      <c r="D328" s="26">
        <f>F328</f>
        <v>18.3398</v>
      </c>
      <c r="E328" s="26">
        <f>F328</f>
        <v>18.3398</v>
      </c>
      <c r="F328" s="26">
        <f>ROUND(18.3398,4)</f>
        <v>18.3398</v>
      </c>
      <c r="G328" s="24"/>
      <c r="H328" s="36"/>
    </row>
    <row r="329" spans="1:8" ht="12.75" customHeight="1">
      <c r="A329" s="22">
        <v>43542</v>
      </c>
      <c r="B329" s="22"/>
      <c r="C329" s="26">
        <f>ROUND(16.8384208333333,4)</f>
        <v>16.8384</v>
      </c>
      <c r="D329" s="26">
        <f>F329</f>
        <v>18.3974</v>
      </c>
      <c r="E329" s="26">
        <f>F329</f>
        <v>18.3974</v>
      </c>
      <c r="F329" s="26">
        <f>ROUND(18.3974,4)</f>
        <v>18.3974</v>
      </c>
      <c r="G329" s="24"/>
      <c r="H329" s="36"/>
    </row>
    <row r="330" spans="1:8" ht="12.75" customHeight="1">
      <c r="A330" s="22">
        <v>43630</v>
      </c>
      <c r="B330" s="22"/>
      <c r="C330" s="26">
        <f>ROUND(16.8384208333333,4)</f>
        <v>16.8384</v>
      </c>
      <c r="D330" s="26">
        <f>F330</f>
        <v>18.9452</v>
      </c>
      <c r="E330" s="26">
        <f>F330</f>
        <v>18.9452</v>
      </c>
      <c r="F330" s="26">
        <f>ROUND(18.9452,4)</f>
        <v>18.9452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6">
        <f>ROUND(1.67159942980241,4)</f>
        <v>1.6716</v>
      </c>
      <c r="D332" s="26">
        <f>F332</f>
        <v>1.6779</v>
      </c>
      <c r="E332" s="26">
        <f>F332</f>
        <v>1.6779</v>
      </c>
      <c r="F332" s="26">
        <f>ROUND(1.6779,4)</f>
        <v>1.6779</v>
      </c>
      <c r="G332" s="24"/>
      <c r="H332" s="36"/>
    </row>
    <row r="333" spans="1:8" ht="12.75" customHeight="1">
      <c r="A333" s="22">
        <v>43087</v>
      </c>
      <c r="B333" s="22"/>
      <c r="C333" s="26">
        <f>ROUND(1.67159942980241,4)</f>
        <v>1.6716</v>
      </c>
      <c r="D333" s="26">
        <f>F333</f>
        <v>1.7056</v>
      </c>
      <c r="E333" s="26">
        <f>F333</f>
        <v>1.7056</v>
      </c>
      <c r="F333" s="26">
        <f>ROUND(1.7056,4)</f>
        <v>1.7056</v>
      </c>
      <c r="G333" s="24"/>
      <c r="H333" s="36"/>
    </row>
    <row r="334" spans="1:8" ht="12.75" customHeight="1">
      <c r="A334" s="22">
        <v>43178</v>
      </c>
      <c r="B334" s="22"/>
      <c r="C334" s="26">
        <f>ROUND(1.67159942980241,4)</f>
        <v>1.6716</v>
      </c>
      <c r="D334" s="26">
        <f>F334</f>
        <v>1.7315</v>
      </c>
      <c r="E334" s="26">
        <f>F334</f>
        <v>1.7315</v>
      </c>
      <c r="F334" s="26">
        <f>ROUND(1.7315,4)</f>
        <v>1.7315</v>
      </c>
      <c r="G334" s="24"/>
      <c r="H334" s="36"/>
    </row>
    <row r="335" spans="1:8" ht="12.75" customHeight="1">
      <c r="A335" s="22">
        <v>43269</v>
      </c>
      <c r="B335" s="22"/>
      <c r="C335" s="26">
        <f>ROUND(1.67159942980241,4)</f>
        <v>1.6716</v>
      </c>
      <c r="D335" s="26">
        <f>F335</f>
        <v>1.756</v>
      </c>
      <c r="E335" s="26">
        <f>F335</f>
        <v>1.756</v>
      </c>
      <c r="F335" s="26">
        <v>1.756</v>
      </c>
      <c r="G335" s="24"/>
      <c r="H335" s="36"/>
    </row>
    <row r="336" spans="1:8" ht="12.75" customHeight="1">
      <c r="A336" s="22">
        <v>43630</v>
      </c>
      <c r="B336" s="22"/>
      <c r="C336" s="26">
        <f>ROUND(1.67159942980241,4)</f>
        <v>1.6716</v>
      </c>
      <c r="D336" s="26">
        <f>F336</f>
        <v>1.8543</v>
      </c>
      <c r="E336" s="26">
        <f>F336</f>
        <v>1.8543</v>
      </c>
      <c r="F336" s="26">
        <f>ROUND(1.8543,4)</f>
        <v>1.8543</v>
      </c>
      <c r="G336" s="24"/>
      <c r="H336" s="36"/>
    </row>
    <row r="337" spans="1:8" ht="12.75" customHeight="1">
      <c r="A337" s="22" t="s">
        <v>75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8">
        <f>ROUND(0.11964130484513,6)</f>
        <v>0.119641</v>
      </c>
      <c r="D338" s="28">
        <f>F338</f>
        <v>0.120122</v>
      </c>
      <c r="E338" s="28">
        <f>F338</f>
        <v>0.120122</v>
      </c>
      <c r="F338" s="28">
        <f>ROUND(0.120122,6)</f>
        <v>0.120122</v>
      </c>
      <c r="G338" s="24"/>
      <c r="H338" s="36"/>
    </row>
    <row r="339" spans="1:8" ht="12.75" customHeight="1">
      <c r="A339" s="22">
        <v>43087</v>
      </c>
      <c r="B339" s="22"/>
      <c r="C339" s="28">
        <f>ROUND(0.11964130484513,6)</f>
        <v>0.119641</v>
      </c>
      <c r="D339" s="28">
        <f>F339</f>
        <v>0.122365</v>
      </c>
      <c r="E339" s="28">
        <f>F339</f>
        <v>0.122365</v>
      </c>
      <c r="F339" s="28">
        <f>ROUND(0.122365,6)</f>
        <v>0.122365</v>
      </c>
      <c r="G339" s="24"/>
      <c r="H339" s="36"/>
    </row>
    <row r="340" spans="1:8" ht="12.75" customHeight="1">
      <c r="A340" s="22">
        <v>43178</v>
      </c>
      <c r="B340" s="22"/>
      <c r="C340" s="28">
        <f>ROUND(0.11964130484513,6)</f>
        <v>0.119641</v>
      </c>
      <c r="D340" s="28">
        <f>F340</f>
        <v>0.124692</v>
      </c>
      <c r="E340" s="28">
        <f>F340</f>
        <v>0.124692</v>
      </c>
      <c r="F340" s="28">
        <f>ROUND(0.124692,6)</f>
        <v>0.124692</v>
      </c>
      <c r="G340" s="24"/>
      <c r="H340" s="36"/>
    </row>
    <row r="341" spans="1:8" ht="12.75" customHeight="1">
      <c r="A341" s="22">
        <v>43269</v>
      </c>
      <c r="B341" s="22"/>
      <c r="C341" s="28">
        <f>ROUND(0.11964130484513,6)</f>
        <v>0.119641</v>
      </c>
      <c r="D341" s="28">
        <f>F341</f>
        <v>0.126984</v>
      </c>
      <c r="E341" s="28">
        <f>F341</f>
        <v>0.126984</v>
      </c>
      <c r="F341" s="28">
        <f>ROUND(0.126984,6)</f>
        <v>0.126984</v>
      </c>
      <c r="G341" s="24"/>
      <c r="H341" s="36"/>
    </row>
    <row r="342" spans="1:8" ht="12.75" customHeight="1">
      <c r="A342" s="22">
        <v>43360</v>
      </c>
      <c r="B342" s="22"/>
      <c r="C342" s="28">
        <f>ROUND(0.11964130484513,6)</f>
        <v>0.119641</v>
      </c>
      <c r="D342" s="28">
        <f>F342</f>
        <v>0.129319</v>
      </c>
      <c r="E342" s="28">
        <f>F342</f>
        <v>0.129319</v>
      </c>
      <c r="F342" s="28">
        <f>ROUND(0.129319,6)</f>
        <v>0.129319</v>
      </c>
      <c r="G342" s="24"/>
      <c r="H342" s="36"/>
    </row>
    <row r="343" spans="1:8" ht="12.75" customHeight="1">
      <c r="A343" s="22">
        <v>43630</v>
      </c>
      <c r="B343" s="22"/>
      <c r="C343" s="28">
        <f>ROUND(0.11964130484513,6)</f>
        <v>0.119641</v>
      </c>
      <c r="D343" s="28">
        <f>F343</f>
        <v>0.135896</v>
      </c>
      <c r="E343" s="28">
        <f>F343</f>
        <v>0.135896</v>
      </c>
      <c r="F343" s="28">
        <f>ROUND(0.135896,6)</f>
        <v>0.135896</v>
      </c>
      <c r="G343" s="24"/>
      <c r="H343" s="36"/>
    </row>
    <row r="344" spans="1:8" ht="12.75" customHeight="1">
      <c r="A344" s="22" t="s">
        <v>76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6">
        <f>ROUND(0.126656463112213,4)</f>
        <v>0.1267</v>
      </c>
      <c r="D345" s="26">
        <f>F345</f>
        <v>0.1266</v>
      </c>
      <c r="E345" s="26">
        <f>F345</f>
        <v>0.1266</v>
      </c>
      <c r="F345" s="26">
        <f>ROUND(0.1266,4)</f>
        <v>0.1266</v>
      </c>
      <c r="G345" s="24"/>
      <c r="H345" s="36"/>
    </row>
    <row r="346" spans="1:8" ht="12.75" customHeight="1">
      <c r="A346" s="22">
        <v>43087</v>
      </c>
      <c r="B346" s="22"/>
      <c r="C346" s="26">
        <f>ROUND(0.126656463112213,4)</f>
        <v>0.1267</v>
      </c>
      <c r="D346" s="26">
        <f>F346</f>
        <v>0.1263</v>
      </c>
      <c r="E346" s="26">
        <f>F346</f>
        <v>0.1263</v>
      </c>
      <c r="F346" s="26">
        <f>ROUND(0.1263,4)</f>
        <v>0.1263</v>
      </c>
      <c r="G346" s="24"/>
      <c r="H346" s="36"/>
    </row>
    <row r="347" spans="1:8" ht="12.75" customHeight="1">
      <c r="A347" s="22">
        <v>43178</v>
      </c>
      <c r="B347" s="22"/>
      <c r="C347" s="26">
        <f>ROUND(0.126656463112213,4)</f>
        <v>0.1267</v>
      </c>
      <c r="D347" s="26">
        <f>F347</f>
        <v>0.1258</v>
      </c>
      <c r="E347" s="26">
        <f>F347</f>
        <v>0.1258</v>
      </c>
      <c r="F347" s="26">
        <f>ROUND(0.1258,4)</f>
        <v>0.1258</v>
      </c>
      <c r="G347" s="24"/>
      <c r="H347" s="36"/>
    </row>
    <row r="348" spans="1:8" ht="12.75" customHeight="1">
      <c r="A348" s="22">
        <v>43269</v>
      </c>
      <c r="B348" s="22"/>
      <c r="C348" s="26">
        <f>ROUND(0.126656463112213,4)</f>
        <v>0.1267</v>
      </c>
      <c r="D348" s="26">
        <f>F348</f>
        <v>0.1254</v>
      </c>
      <c r="E348" s="26">
        <f>F348</f>
        <v>0.1254</v>
      </c>
      <c r="F348" s="26">
        <f>ROUND(0.1254,4)</f>
        <v>0.1254</v>
      </c>
      <c r="G348" s="24"/>
      <c r="H348" s="36"/>
    </row>
    <row r="349" spans="1:8" ht="12.75" customHeight="1">
      <c r="A349" s="22">
        <v>43360</v>
      </c>
      <c r="B349" s="22"/>
      <c r="C349" s="26">
        <f>ROUND(0.126656463112213,4)</f>
        <v>0.1267</v>
      </c>
      <c r="D349" s="26">
        <f>F349</f>
        <v>0.1249</v>
      </c>
      <c r="E349" s="26">
        <f>F349</f>
        <v>0.1249</v>
      </c>
      <c r="F349" s="26">
        <f>ROUND(0.1249,4)</f>
        <v>0.1249</v>
      </c>
      <c r="G349" s="24"/>
      <c r="H349" s="36"/>
    </row>
    <row r="350" spans="1:8" ht="12.75" customHeight="1">
      <c r="A350" s="22">
        <v>43630</v>
      </c>
      <c r="B350" s="22"/>
      <c r="C350" s="26">
        <f>ROUND(0.126656463112213,4)</f>
        <v>0.1267</v>
      </c>
      <c r="D350" s="26">
        <f>F350</f>
        <v>0.1206</v>
      </c>
      <c r="E350" s="26">
        <f>F350</f>
        <v>0.1206</v>
      </c>
      <c r="F350" s="26">
        <f>ROUND(0.1206,4)</f>
        <v>0.1206</v>
      </c>
      <c r="G350" s="24"/>
      <c r="H350" s="36"/>
    </row>
    <row r="351" spans="1:8" ht="12.75" customHeight="1">
      <c r="A351" s="22" t="s">
        <v>77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6">
        <f>ROUND(1.68128278983644,4)</f>
        <v>1.6813</v>
      </c>
      <c r="D352" s="26">
        <f>F352</f>
        <v>1.6885</v>
      </c>
      <c r="E352" s="26">
        <f>F352</f>
        <v>1.6885</v>
      </c>
      <c r="F352" s="26">
        <f>ROUND(1.6885,4)</f>
        <v>1.6885</v>
      </c>
      <c r="G352" s="24"/>
      <c r="H352" s="36"/>
    </row>
    <row r="353" spans="1:8" ht="12.75" customHeight="1">
      <c r="A353" s="22">
        <v>43087</v>
      </c>
      <c r="B353" s="22"/>
      <c r="C353" s="26">
        <f>ROUND(1.68128278983644,4)</f>
        <v>1.6813</v>
      </c>
      <c r="D353" s="26">
        <f>F353</f>
        <v>1.7159</v>
      </c>
      <c r="E353" s="26">
        <f>F353</f>
        <v>1.7159</v>
      </c>
      <c r="F353" s="26">
        <f>ROUND(1.7159,4)</f>
        <v>1.7159</v>
      </c>
      <c r="G353" s="24"/>
      <c r="H353" s="36"/>
    </row>
    <row r="354" spans="1:8" ht="12.75" customHeight="1">
      <c r="A354" s="22">
        <v>43178</v>
      </c>
      <c r="B354" s="22"/>
      <c r="C354" s="26">
        <f>ROUND(1.68128278983644,4)</f>
        <v>1.6813</v>
      </c>
      <c r="D354" s="26">
        <f>F354</f>
        <v>1.7428</v>
      </c>
      <c r="E354" s="26">
        <f>F354</f>
        <v>1.7428</v>
      </c>
      <c r="F354" s="26">
        <f>ROUND(1.7428,4)</f>
        <v>1.7428</v>
      </c>
      <c r="G354" s="24"/>
      <c r="H354" s="36"/>
    </row>
    <row r="355" spans="1:8" ht="12.75" customHeight="1">
      <c r="A355" s="22">
        <v>43269</v>
      </c>
      <c r="B355" s="22"/>
      <c r="C355" s="26">
        <f>ROUND(1.68128278983644,4)</f>
        <v>1.6813</v>
      </c>
      <c r="D355" s="26">
        <f>F355</f>
        <v>1.7691</v>
      </c>
      <c r="E355" s="26">
        <f>F355</f>
        <v>1.7691</v>
      </c>
      <c r="F355" s="26">
        <f>ROUND(1.7691,4)</f>
        <v>1.7691</v>
      </c>
      <c r="G355" s="24"/>
      <c r="H355" s="36"/>
    </row>
    <row r="356" spans="1:8" ht="12.75" customHeight="1">
      <c r="A356" s="22">
        <v>43630</v>
      </c>
      <c r="B356" s="22"/>
      <c r="C356" s="26">
        <f>ROUND(1.68128278983644,4)</f>
        <v>1.6813</v>
      </c>
      <c r="D356" s="26">
        <f>F356</f>
        <v>1.8817</v>
      </c>
      <c r="E356" s="26">
        <f>F356</f>
        <v>1.8817</v>
      </c>
      <c r="F356" s="26">
        <f>ROUND(1.8817,4)</f>
        <v>1.8817</v>
      </c>
      <c r="G356" s="24"/>
      <c r="H356" s="36"/>
    </row>
    <row r="357" spans="1:8" ht="12.75" customHeight="1">
      <c r="A357" s="22" t="s">
        <v>78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42996</v>
      </c>
      <c r="B358" s="22"/>
      <c r="C358" s="26">
        <f>ROUND(0.0892261001517451,4)</f>
        <v>0.0892</v>
      </c>
      <c r="D358" s="26">
        <f>F358</f>
        <v>0.0383</v>
      </c>
      <c r="E358" s="26">
        <f>F358</f>
        <v>0.0383</v>
      </c>
      <c r="F358" s="26">
        <f>ROUND(0.0383,4)</f>
        <v>0.0383</v>
      </c>
      <c r="G358" s="24"/>
      <c r="H358" s="36"/>
    </row>
    <row r="359" spans="1:8" ht="12.75" customHeight="1">
      <c r="A359" s="22" t="s">
        <v>79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6">
        <f>ROUND(9.47218375,4)</f>
        <v>9.4722</v>
      </c>
      <c r="D360" s="26">
        <f>F360</f>
        <v>9.499</v>
      </c>
      <c r="E360" s="26">
        <f>F360</f>
        <v>9.499</v>
      </c>
      <c r="F360" s="26">
        <f>ROUND(9.499,4)</f>
        <v>9.499</v>
      </c>
      <c r="G360" s="24"/>
      <c r="H360" s="36"/>
    </row>
    <row r="361" spans="1:8" ht="12.75" customHeight="1">
      <c r="A361" s="22">
        <v>43087</v>
      </c>
      <c r="B361" s="22"/>
      <c r="C361" s="26">
        <f>ROUND(9.47218375,4)</f>
        <v>9.4722</v>
      </c>
      <c r="D361" s="26">
        <f>F361</f>
        <v>9.617</v>
      </c>
      <c r="E361" s="26">
        <f>F361</f>
        <v>9.617</v>
      </c>
      <c r="F361" s="26">
        <f>ROUND(9.617,4)</f>
        <v>9.617</v>
      </c>
      <c r="G361" s="24"/>
      <c r="H361" s="36"/>
    </row>
    <row r="362" spans="1:8" ht="12.75" customHeight="1">
      <c r="A362" s="22">
        <v>43178</v>
      </c>
      <c r="B362" s="22"/>
      <c r="C362" s="26">
        <f>ROUND(9.47218375,4)</f>
        <v>9.4722</v>
      </c>
      <c r="D362" s="26">
        <f>F362</f>
        <v>9.7321</v>
      </c>
      <c r="E362" s="26">
        <f>F362</f>
        <v>9.7321</v>
      </c>
      <c r="F362" s="26">
        <f>ROUND(9.7321,4)</f>
        <v>9.7321</v>
      </c>
      <c r="G362" s="24"/>
      <c r="H362" s="36"/>
    </row>
    <row r="363" spans="1:8" ht="12.75" customHeight="1">
      <c r="A363" s="22">
        <v>43269</v>
      </c>
      <c r="B363" s="22"/>
      <c r="C363" s="26">
        <f>ROUND(9.47218375,4)</f>
        <v>9.4722</v>
      </c>
      <c r="D363" s="26">
        <f>F363</f>
        <v>9.8447</v>
      </c>
      <c r="E363" s="26">
        <f>F363</f>
        <v>9.8447</v>
      </c>
      <c r="F363" s="26">
        <f>ROUND(9.8447,4)</f>
        <v>9.8447</v>
      </c>
      <c r="G363" s="24"/>
      <c r="H363" s="36"/>
    </row>
    <row r="364" spans="1:8" ht="12.75" customHeight="1">
      <c r="A364" s="22">
        <v>43630</v>
      </c>
      <c r="B364" s="22"/>
      <c r="C364" s="26">
        <f>ROUND(9.47218375,4)</f>
        <v>9.4722</v>
      </c>
      <c r="D364" s="26">
        <f>F364</f>
        <v>10.2998</v>
      </c>
      <c r="E364" s="26">
        <f>F364</f>
        <v>10.2998</v>
      </c>
      <c r="F364" s="26">
        <f>ROUND(10.2998,4)</f>
        <v>10.2998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6">
        <f>ROUND(9.64304152223615,4)</f>
        <v>9.643</v>
      </c>
      <c r="D366" s="26">
        <f>F366</f>
        <v>9.6749</v>
      </c>
      <c r="E366" s="26">
        <f>F366</f>
        <v>9.6749</v>
      </c>
      <c r="F366" s="26">
        <f>ROUND(9.6749,4)</f>
        <v>9.6749</v>
      </c>
      <c r="G366" s="24"/>
      <c r="H366" s="36"/>
    </row>
    <row r="367" spans="1:8" ht="12.75" customHeight="1">
      <c r="A367" s="22">
        <v>43087</v>
      </c>
      <c r="B367" s="22"/>
      <c r="C367" s="26">
        <f>ROUND(9.64304152223615,4)</f>
        <v>9.643</v>
      </c>
      <c r="D367" s="26">
        <f>F367</f>
        <v>9.8203</v>
      </c>
      <c r="E367" s="26">
        <f>F367</f>
        <v>9.8203</v>
      </c>
      <c r="F367" s="26">
        <f>ROUND(9.8203,4)</f>
        <v>9.8203</v>
      </c>
      <c r="G367" s="24"/>
      <c r="H367" s="36"/>
    </row>
    <row r="368" spans="1:8" ht="12.75" customHeight="1">
      <c r="A368" s="22">
        <v>43178</v>
      </c>
      <c r="B368" s="22"/>
      <c r="C368" s="26">
        <f>ROUND(9.64304152223615,4)</f>
        <v>9.643</v>
      </c>
      <c r="D368" s="26">
        <f>F368</f>
        <v>9.9639</v>
      </c>
      <c r="E368" s="26">
        <f>F368</f>
        <v>9.9639</v>
      </c>
      <c r="F368" s="26">
        <f>ROUND(9.9639,4)</f>
        <v>9.9639</v>
      </c>
      <c r="G368" s="24"/>
      <c r="H368" s="36"/>
    </row>
    <row r="369" spans="1:8" ht="12.75" customHeight="1">
      <c r="A369" s="22">
        <v>43269</v>
      </c>
      <c r="B369" s="22"/>
      <c r="C369" s="26">
        <f>ROUND(9.64304152223615,4)</f>
        <v>9.643</v>
      </c>
      <c r="D369" s="26">
        <f>F369</f>
        <v>10.1042</v>
      </c>
      <c r="E369" s="26">
        <f>F369</f>
        <v>10.1042</v>
      </c>
      <c r="F369" s="26">
        <f>ROUND(10.1042,4)</f>
        <v>10.1042</v>
      </c>
      <c r="G369" s="24"/>
      <c r="H369" s="36"/>
    </row>
    <row r="370" spans="1:8" ht="12.75" customHeight="1">
      <c r="A370" s="22">
        <v>43630</v>
      </c>
      <c r="B370" s="22"/>
      <c r="C370" s="26">
        <f>ROUND(9.64304152223615,4)</f>
        <v>9.643</v>
      </c>
      <c r="D370" s="26">
        <f>F370</f>
        <v>10.6839</v>
      </c>
      <c r="E370" s="26">
        <f>F370</f>
        <v>10.6839</v>
      </c>
      <c r="F370" s="26">
        <f>ROUND(10.6839,4)</f>
        <v>10.6839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42996</v>
      </c>
      <c r="B372" s="22"/>
      <c r="C372" s="26">
        <f>ROUND(3.78820802549616,4)</f>
        <v>3.7882</v>
      </c>
      <c r="D372" s="26">
        <f>F372</f>
        <v>3.7803</v>
      </c>
      <c r="E372" s="26">
        <f>F372</f>
        <v>3.7803</v>
      </c>
      <c r="F372" s="26">
        <f>ROUND(3.7803,4)</f>
        <v>3.7803</v>
      </c>
      <c r="G372" s="24"/>
      <c r="H372" s="36"/>
    </row>
    <row r="373" spans="1:8" ht="12.75" customHeight="1">
      <c r="A373" s="22">
        <v>43087</v>
      </c>
      <c r="B373" s="22"/>
      <c r="C373" s="26">
        <f>ROUND(3.78820802549616,4)</f>
        <v>3.7882</v>
      </c>
      <c r="D373" s="26">
        <f>F373</f>
        <v>3.7361</v>
      </c>
      <c r="E373" s="26">
        <f>F373</f>
        <v>3.7361</v>
      </c>
      <c r="F373" s="26">
        <f>ROUND(3.7361,4)</f>
        <v>3.7361</v>
      </c>
      <c r="G373" s="24"/>
      <c r="H373" s="36"/>
    </row>
    <row r="374" spans="1:8" ht="12.75" customHeight="1">
      <c r="A374" s="22">
        <v>43178</v>
      </c>
      <c r="B374" s="22"/>
      <c r="C374" s="26">
        <f>ROUND(3.78820802549616,4)</f>
        <v>3.7882</v>
      </c>
      <c r="D374" s="26">
        <f>F374</f>
        <v>3.6953</v>
      </c>
      <c r="E374" s="26">
        <f>F374</f>
        <v>3.6953</v>
      </c>
      <c r="F374" s="26">
        <f>ROUND(3.6953,4)</f>
        <v>3.6953</v>
      </c>
      <c r="G374" s="24"/>
      <c r="H374" s="36"/>
    </row>
    <row r="375" spans="1:8" ht="12.75" customHeight="1">
      <c r="A375" s="22">
        <v>43269</v>
      </c>
      <c r="B375" s="22"/>
      <c r="C375" s="26">
        <f>ROUND(3.78820802549616,4)</f>
        <v>3.7882</v>
      </c>
      <c r="D375" s="26">
        <f>F375</f>
        <v>3.6572</v>
      </c>
      <c r="E375" s="26">
        <f>F375</f>
        <v>3.6572</v>
      </c>
      <c r="F375" s="26">
        <f>ROUND(3.6572,4)</f>
        <v>3.6572</v>
      </c>
      <c r="G375" s="24"/>
      <c r="H375" s="36"/>
    </row>
    <row r="376" spans="1:8" ht="12.75" customHeight="1">
      <c r="A376" s="22">
        <v>43630</v>
      </c>
      <c r="B376" s="22"/>
      <c r="C376" s="26">
        <f>ROUND(3.78820802549616,4)</f>
        <v>3.7882</v>
      </c>
      <c r="D376" s="26">
        <f>F376</f>
        <v>3.5426</v>
      </c>
      <c r="E376" s="26">
        <f>F376</f>
        <v>3.5426</v>
      </c>
      <c r="F376" s="26">
        <f>ROUND(3.5426,4)</f>
        <v>3.5426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42996</v>
      </c>
      <c r="B378" s="22"/>
      <c r="C378" s="26">
        <f>ROUND(13.075,4)</f>
        <v>13.075</v>
      </c>
      <c r="D378" s="26">
        <f>F378</f>
        <v>13.117</v>
      </c>
      <c r="E378" s="26">
        <f>F378</f>
        <v>13.117</v>
      </c>
      <c r="F378" s="26">
        <f>ROUND(13.117,4)</f>
        <v>13.117</v>
      </c>
      <c r="G378" s="24"/>
      <c r="H378" s="36"/>
    </row>
    <row r="379" spans="1:8" ht="12.75" customHeight="1">
      <c r="A379" s="22">
        <v>43087</v>
      </c>
      <c r="B379" s="22"/>
      <c r="C379" s="26">
        <f>ROUND(13.075,4)</f>
        <v>13.075</v>
      </c>
      <c r="D379" s="26">
        <f>F379</f>
        <v>13.3026</v>
      </c>
      <c r="E379" s="26">
        <f>F379</f>
        <v>13.3026</v>
      </c>
      <c r="F379" s="26">
        <f>ROUND(13.3026,4)</f>
        <v>13.3026</v>
      </c>
      <c r="G379" s="24"/>
      <c r="H379" s="36"/>
    </row>
    <row r="380" spans="1:8" ht="12.75" customHeight="1">
      <c r="A380" s="22">
        <v>43178</v>
      </c>
      <c r="B380" s="22"/>
      <c r="C380" s="26">
        <f>ROUND(13.075,4)</f>
        <v>13.075</v>
      </c>
      <c r="D380" s="26">
        <f>F380</f>
        <v>13.4829</v>
      </c>
      <c r="E380" s="26">
        <f>F380</f>
        <v>13.4829</v>
      </c>
      <c r="F380" s="26">
        <f>ROUND(13.4829,4)</f>
        <v>13.4829</v>
      </c>
      <c r="G380" s="24"/>
      <c r="H380" s="36"/>
    </row>
    <row r="381" spans="1:8" ht="12.75" customHeight="1">
      <c r="A381" s="22">
        <v>43269</v>
      </c>
      <c r="B381" s="22"/>
      <c r="C381" s="26">
        <f>ROUND(13.075,4)</f>
        <v>13.075</v>
      </c>
      <c r="D381" s="26">
        <f>F381</f>
        <v>13.6604</v>
      </c>
      <c r="E381" s="26">
        <f>F381</f>
        <v>13.6604</v>
      </c>
      <c r="F381" s="26">
        <f>ROUND(13.6604,4)</f>
        <v>13.6604</v>
      </c>
      <c r="G381" s="24"/>
      <c r="H381" s="36"/>
    </row>
    <row r="382" spans="1:8" ht="12.75" customHeight="1">
      <c r="A382" s="22">
        <v>43360</v>
      </c>
      <c r="B382" s="22"/>
      <c r="C382" s="26">
        <f>ROUND(13.075,4)</f>
        <v>13.075</v>
      </c>
      <c r="D382" s="26">
        <f>F382</f>
        <v>13.8373</v>
      </c>
      <c r="E382" s="26">
        <f>F382</f>
        <v>13.8373</v>
      </c>
      <c r="F382" s="26">
        <v>13.8373</v>
      </c>
      <c r="G382" s="24"/>
      <c r="H382" s="36"/>
    </row>
    <row r="383" spans="1:8" ht="12.75" customHeight="1">
      <c r="A383" s="22">
        <v>43630</v>
      </c>
      <c r="B383" s="22"/>
      <c r="C383" s="26">
        <f>ROUND(13.075,4)</f>
        <v>13.075</v>
      </c>
      <c r="D383" s="26">
        <f>F383</f>
        <v>14.3923</v>
      </c>
      <c r="E383" s="26">
        <f>F383</f>
        <v>14.3923</v>
      </c>
      <c r="F383" s="26">
        <v>14.3923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42996</v>
      </c>
      <c r="B385" s="22"/>
      <c r="C385" s="26">
        <f>ROUND(13.075,4)</f>
        <v>13.075</v>
      </c>
      <c r="D385" s="26">
        <f>F385</f>
        <v>13.117</v>
      </c>
      <c r="E385" s="26">
        <f>F385</f>
        <v>13.117</v>
      </c>
      <c r="F385" s="26">
        <f>ROUND(13.117,4)</f>
        <v>13.117</v>
      </c>
      <c r="G385" s="24"/>
      <c r="H385" s="36"/>
    </row>
    <row r="386" spans="1:8" ht="12.75" customHeight="1">
      <c r="A386" s="22">
        <v>43087</v>
      </c>
      <c r="B386" s="22"/>
      <c r="C386" s="26">
        <f>ROUND(13.075,4)</f>
        <v>13.075</v>
      </c>
      <c r="D386" s="26">
        <f>F386</f>
        <v>13.3026</v>
      </c>
      <c r="E386" s="26">
        <f>F386</f>
        <v>13.3026</v>
      </c>
      <c r="F386" s="26">
        <f>ROUND(13.3026,4)</f>
        <v>13.3026</v>
      </c>
      <c r="G386" s="24"/>
      <c r="H386" s="36"/>
    </row>
    <row r="387" spans="1:8" ht="12.75" customHeight="1">
      <c r="A387" s="22">
        <v>43175</v>
      </c>
      <c r="B387" s="22"/>
      <c r="C387" s="26">
        <f>ROUND(13.075,4)</f>
        <v>13.075</v>
      </c>
      <c r="D387" s="26">
        <f>F387</f>
        <v>17.5004</v>
      </c>
      <c r="E387" s="26">
        <f>F387</f>
        <v>17.5004</v>
      </c>
      <c r="F387" s="26">
        <f>ROUND(17.5004,4)</f>
        <v>17.5004</v>
      </c>
      <c r="G387" s="24"/>
      <c r="H387" s="36"/>
    </row>
    <row r="388" spans="1:8" ht="12.75" customHeight="1">
      <c r="A388" s="22">
        <v>43178</v>
      </c>
      <c r="B388" s="22"/>
      <c r="C388" s="26">
        <f>ROUND(13.075,4)</f>
        <v>13.075</v>
      </c>
      <c r="D388" s="26">
        <f>F388</f>
        <v>13.4829</v>
      </c>
      <c r="E388" s="26">
        <f>F388</f>
        <v>13.4829</v>
      </c>
      <c r="F388" s="26">
        <f>ROUND(13.4829,4)</f>
        <v>13.4829</v>
      </c>
      <c r="G388" s="24"/>
      <c r="H388" s="36"/>
    </row>
    <row r="389" spans="1:8" ht="12.75" customHeight="1">
      <c r="A389" s="22">
        <v>43269</v>
      </c>
      <c r="B389" s="22"/>
      <c r="C389" s="26">
        <f>ROUND(13.075,4)</f>
        <v>13.075</v>
      </c>
      <c r="D389" s="26">
        <f>F389</f>
        <v>13.6604</v>
      </c>
      <c r="E389" s="26">
        <f>F389</f>
        <v>13.6604</v>
      </c>
      <c r="F389" s="26">
        <f>ROUND(13.6604,4)</f>
        <v>13.6604</v>
      </c>
      <c r="G389" s="24"/>
      <c r="H389" s="36"/>
    </row>
    <row r="390" spans="1:8" ht="12.75" customHeight="1">
      <c r="A390" s="22">
        <v>43360</v>
      </c>
      <c r="B390" s="22"/>
      <c r="C390" s="26">
        <f>ROUND(13.075,4)</f>
        <v>13.075</v>
      </c>
      <c r="D390" s="26">
        <f>F390</f>
        <v>13.8373</v>
      </c>
      <c r="E390" s="26">
        <f>F390</f>
        <v>13.8373</v>
      </c>
      <c r="F390" s="26">
        <f>ROUND(13.8373,4)</f>
        <v>13.8373</v>
      </c>
      <c r="G390" s="24"/>
      <c r="H390" s="36"/>
    </row>
    <row r="391" spans="1:8" ht="12.75" customHeight="1">
      <c r="A391" s="22">
        <v>43448</v>
      </c>
      <c r="B391" s="22"/>
      <c r="C391" s="26">
        <f>ROUND(13.075,4)</f>
        <v>13.075</v>
      </c>
      <c r="D391" s="26">
        <f>F391</f>
        <v>14.0182</v>
      </c>
      <c r="E391" s="26">
        <f>F391</f>
        <v>14.0182</v>
      </c>
      <c r="F391" s="26">
        <f>ROUND(14.0182,4)</f>
        <v>14.0182</v>
      </c>
      <c r="G391" s="24"/>
      <c r="H391" s="36"/>
    </row>
    <row r="392" spans="1:8" ht="12.75" customHeight="1">
      <c r="A392" s="22">
        <v>43542</v>
      </c>
      <c r="B392" s="22"/>
      <c r="C392" s="26">
        <f>ROUND(13.075,4)</f>
        <v>13.075</v>
      </c>
      <c r="D392" s="26">
        <f>F392</f>
        <v>14.2114</v>
      </c>
      <c r="E392" s="26">
        <f>F392</f>
        <v>14.2114</v>
      </c>
      <c r="F392" s="26">
        <f>ROUND(14.2114,4)</f>
        <v>14.2114</v>
      </c>
      <c r="G392" s="24"/>
      <c r="H392" s="36"/>
    </row>
    <row r="393" spans="1:8" ht="12.75" customHeight="1">
      <c r="A393" s="22">
        <v>43630</v>
      </c>
      <c r="B393" s="22"/>
      <c r="C393" s="26">
        <f>ROUND(13.075,4)</f>
        <v>13.075</v>
      </c>
      <c r="D393" s="26">
        <f>F393</f>
        <v>14.3923</v>
      </c>
      <c r="E393" s="26">
        <f>F393</f>
        <v>14.3923</v>
      </c>
      <c r="F393" s="26">
        <f>ROUND(14.3923,4)</f>
        <v>14.3923</v>
      </c>
      <c r="G393" s="24"/>
      <c r="H393" s="36"/>
    </row>
    <row r="394" spans="1:8" ht="12.75" customHeight="1">
      <c r="A394" s="22">
        <v>43724</v>
      </c>
      <c r="B394" s="22"/>
      <c r="C394" s="26">
        <f>ROUND(13.075,4)</f>
        <v>13.075</v>
      </c>
      <c r="D394" s="26">
        <f>F394</f>
        <v>14.5923</v>
      </c>
      <c r="E394" s="26">
        <f>F394</f>
        <v>14.5923</v>
      </c>
      <c r="F394" s="26">
        <f>ROUND(14.5923,4)</f>
        <v>14.5923</v>
      </c>
      <c r="G394" s="24"/>
      <c r="H394" s="36"/>
    </row>
    <row r="395" spans="1:8" ht="12.75" customHeight="1">
      <c r="A395" s="22">
        <v>43812</v>
      </c>
      <c r="B395" s="22"/>
      <c r="C395" s="26">
        <f>ROUND(13.075,4)</f>
        <v>13.075</v>
      </c>
      <c r="D395" s="26">
        <f>F395</f>
        <v>14.8064</v>
      </c>
      <c r="E395" s="26">
        <f>F395</f>
        <v>14.8064</v>
      </c>
      <c r="F395" s="26">
        <f>ROUND(14.8064,4)</f>
        <v>14.8064</v>
      </c>
      <c r="G395" s="24"/>
      <c r="H395" s="36"/>
    </row>
    <row r="396" spans="1:8" ht="12.75" customHeight="1">
      <c r="A396" s="22">
        <v>43906</v>
      </c>
      <c r="B396" s="22"/>
      <c r="C396" s="26">
        <f>ROUND(13.075,4)</f>
        <v>13.075</v>
      </c>
      <c r="D396" s="26">
        <f>F396</f>
        <v>15.035</v>
      </c>
      <c r="E396" s="26">
        <f>F396</f>
        <v>15.035</v>
      </c>
      <c r="F396" s="26">
        <f>ROUND(15.035,4)</f>
        <v>15.035</v>
      </c>
      <c r="G396" s="24"/>
      <c r="H396" s="36"/>
    </row>
    <row r="397" spans="1:8" ht="12.75" customHeight="1">
      <c r="A397" s="22">
        <v>43994</v>
      </c>
      <c r="B397" s="22"/>
      <c r="C397" s="26">
        <f>ROUND(13.075,4)</f>
        <v>13.075</v>
      </c>
      <c r="D397" s="26">
        <f>F397</f>
        <v>15.2491</v>
      </c>
      <c r="E397" s="26">
        <f>F397</f>
        <v>15.2491</v>
      </c>
      <c r="F397" s="26">
        <f>ROUND(15.2491,4)</f>
        <v>15.2491</v>
      </c>
      <c r="G397" s="24"/>
      <c r="H397" s="36"/>
    </row>
    <row r="398" spans="1:8" ht="12.75" customHeight="1">
      <c r="A398" s="22">
        <v>44088</v>
      </c>
      <c r="B398" s="22"/>
      <c r="C398" s="26">
        <f>ROUND(13.075,4)</f>
        <v>13.075</v>
      </c>
      <c r="D398" s="26">
        <f>F398</f>
        <v>15.4778</v>
      </c>
      <c r="E398" s="26">
        <f>F398</f>
        <v>15.4778</v>
      </c>
      <c r="F398" s="26">
        <f>ROUND(15.4778,4)</f>
        <v>15.4778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42996</v>
      </c>
      <c r="B400" s="22"/>
      <c r="C400" s="26">
        <f>ROUND(1.44955654101996,4)</f>
        <v>1.4496</v>
      </c>
      <c r="D400" s="26">
        <f>F400</f>
        <v>1.4414</v>
      </c>
      <c r="E400" s="26">
        <f>F400</f>
        <v>1.4414</v>
      </c>
      <c r="F400" s="26">
        <f>ROUND(1.4414,4)</f>
        <v>1.4414</v>
      </c>
      <c r="G400" s="24"/>
      <c r="H400" s="36"/>
    </row>
    <row r="401" spans="1:8" ht="12.75" customHeight="1">
      <c r="A401" s="22">
        <v>43087</v>
      </c>
      <c r="B401" s="22"/>
      <c r="C401" s="26">
        <f>ROUND(1.44955654101996,4)</f>
        <v>1.4496</v>
      </c>
      <c r="D401" s="26">
        <f>F401</f>
        <v>1.4151</v>
      </c>
      <c r="E401" s="26">
        <f>F401</f>
        <v>1.4151</v>
      </c>
      <c r="F401" s="26">
        <f>ROUND(1.4151,4)</f>
        <v>1.4151</v>
      </c>
      <c r="G401" s="24"/>
      <c r="H401" s="36"/>
    </row>
    <row r="402" spans="1:8" ht="12.75" customHeight="1">
      <c r="A402" s="22">
        <v>43178</v>
      </c>
      <c r="B402" s="22"/>
      <c r="C402" s="26">
        <f>ROUND(1.44955654101996,4)</f>
        <v>1.4496</v>
      </c>
      <c r="D402" s="26">
        <f>F402</f>
        <v>1.3926</v>
      </c>
      <c r="E402" s="26">
        <f>F402</f>
        <v>1.3926</v>
      </c>
      <c r="F402" s="26">
        <f>ROUND(1.3926,4)</f>
        <v>1.3926</v>
      </c>
      <c r="G402" s="24"/>
      <c r="H402" s="36"/>
    </row>
    <row r="403" spans="1:8" ht="12.75" customHeight="1">
      <c r="A403" s="22">
        <v>43269</v>
      </c>
      <c r="B403" s="22"/>
      <c r="C403" s="26">
        <f>ROUND(1.44955654101996,4)</f>
        <v>1.4496</v>
      </c>
      <c r="D403" s="26">
        <f>F403</f>
        <v>1.373</v>
      </c>
      <c r="E403" s="26">
        <f>F403</f>
        <v>1.373</v>
      </c>
      <c r="F403" s="26">
        <f>ROUND(1.373,4)</f>
        <v>1.373</v>
      </c>
      <c r="G403" s="24"/>
      <c r="H403" s="36"/>
    </row>
    <row r="404" spans="1:8" ht="12.75" customHeight="1">
      <c r="A404" s="22">
        <v>43630</v>
      </c>
      <c r="B404" s="22"/>
      <c r="C404" s="26">
        <f>ROUND(1.44955654101996,4)</f>
        <v>1.4496</v>
      </c>
      <c r="D404" s="26">
        <f>F404</f>
        <v>1.2611</v>
      </c>
      <c r="E404" s="26">
        <f>F404</f>
        <v>1.2611</v>
      </c>
      <c r="F404" s="26">
        <f>ROUND(1.2611,4)</f>
        <v>1.2611</v>
      </c>
      <c r="G404" s="24"/>
      <c r="H404" s="36"/>
    </row>
    <row r="405" spans="1:8" ht="12.75" customHeight="1">
      <c r="A405" s="22" t="s">
        <v>85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43041</v>
      </c>
      <c r="B406" s="22"/>
      <c r="C406" s="27">
        <f>ROUND(615.909,3)</f>
        <v>615.909</v>
      </c>
      <c r="D406" s="27">
        <f>F406</f>
        <v>624.425</v>
      </c>
      <c r="E406" s="27">
        <f>F406</f>
        <v>624.425</v>
      </c>
      <c r="F406" s="27">
        <f>ROUND(624.425,3)</f>
        <v>624.425</v>
      </c>
      <c r="G406" s="24"/>
      <c r="H406" s="36"/>
    </row>
    <row r="407" spans="1:8" ht="12.75" customHeight="1">
      <c r="A407" s="22">
        <v>43132</v>
      </c>
      <c r="B407" s="22"/>
      <c r="C407" s="27">
        <f>ROUND(615.909,3)</f>
        <v>615.909</v>
      </c>
      <c r="D407" s="27">
        <f>F407</f>
        <v>635.902</v>
      </c>
      <c r="E407" s="27">
        <f>F407</f>
        <v>635.902</v>
      </c>
      <c r="F407" s="27">
        <f>ROUND(635.902,3)</f>
        <v>635.902</v>
      </c>
      <c r="G407" s="24"/>
      <c r="H407" s="36"/>
    </row>
    <row r="408" spans="1:8" ht="12.75" customHeight="1">
      <c r="A408" s="22">
        <v>43223</v>
      </c>
      <c r="B408" s="22"/>
      <c r="C408" s="27">
        <f>ROUND(615.909,3)</f>
        <v>615.909</v>
      </c>
      <c r="D408" s="27">
        <f>F408</f>
        <v>647.791</v>
      </c>
      <c r="E408" s="27">
        <f>F408</f>
        <v>647.791</v>
      </c>
      <c r="F408" s="27">
        <f>ROUND(647.791,3)</f>
        <v>647.791</v>
      </c>
      <c r="G408" s="24"/>
      <c r="H408" s="36"/>
    </row>
    <row r="409" spans="1:8" ht="12.75" customHeight="1">
      <c r="A409" s="22">
        <v>43314</v>
      </c>
      <c r="B409" s="22"/>
      <c r="C409" s="27">
        <f>ROUND(615.909,3)</f>
        <v>615.909</v>
      </c>
      <c r="D409" s="27">
        <f>F409</f>
        <v>659.994</v>
      </c>
      <c r="E409" s="27">
        <f>F409</f>
        <v>659.994</v>
      </c>
      <c r="F409" s="27">
        <f>ROUND(659.994,3)</f>
        <v>659.994</v>
      </c>
      <c r="G409" s="24"/>
      <c r="H409" s="36"/>
    </row>
    <row r="410" spans="1:8" ht="12.75" customHeight="1">
      <c r="A410" s="22" t="s">
        <v>86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43041</v>
      </c>
      <c r="B411" s="22"/>
      <c r="C411" s="27">
        <f>ROUND(551.36,3)</f>
        <v>551.36</v>
      </c>
      <c r="D411" s="27">
        <f>F411</f>
        <v>558.983</v>
      </c>
      <c r="E411" s="27">
        <f>F411</f>
        <v>558.983</v>
      </c>
      <c r="F411" s="27">
        <f>ROUND(558.983,3)</f>
        <v>558.983</v>
      </c>
      <c r="G411" s="24"/>
      <c r="H411" s="36"/>
    </row>
    <row r="412" spans="1:8" ht="12.75" customHeight="1">
      <c r="A412" s="22">
        <v>43132</v>
      </c>
      <c r="B412" s="22"/>
      <c r="C412" s="27">
        <f>ROUND(551.36,3)</f>
        <v>551.36</v>
      </c>
      <c r="D412" s="27">
        <f>F412</f>
        <v>569.257</v>
      </c>
      <c r="E412" s="27">
        <f>F412</f>
        <v>569.257</v>
      </c>
      <c r="F412" s="27">
        <f>ROUND(569.257,3)</f>
        <v>569.257</v>
      </c>
      <c r="G412" s="24"/>
      <c r="H412" s="36"/>
    </row>
    <row r="413" spans="1:8" ht="12.75" customHeight="1">
      <c r="A413" s="22">
        <v>43223</v>
      </c>
      <c r="B413" s="22"/>
      <c r="C413" s="27">
        <f>ROUND(551.36,3)</f>
        <v>551.36</v>
      </c>
      <c r="D413" s="27">
        <f>F413</f>
        <v>579.901</v>
      </c>
      <c r="E413" s="27">
        <f>F413</f>
        <v>579.901</v>
      </c>
      <c r="F413" s="27">
        <f>ROUND(579.901,3)</f>
        <v>579.901</v>
      </c>
      <c r="G413" s="24"/>
      <c r="H413" s="36"/>
    </row>
    <row r="414" spans="1:8" ht="12.75" customHeight="1">
      <c r="A414" s="22">
        <v>43314</v>
      </c>
      <c r="B414" s="22"/>
      <c r="C414" s="27">
        <f>ROUND(551.36,3)</f>
        <v>551.36</v>
      </c>
      <c r="D414" s="27">
        <f>F414</f>
        <v>590.824</v>
      </c>
      <c r="E414" s="27">
        <f>F414</f>
        <v>590.824</v>
      </c>
      <c r="F414" s="27">
        <f>ROUND(590.824,3)</f>
        <v>590.824</v>
      </c>
      <c r="G414" s="24"/>
      <c r="H414" s="36"/>
    </row>
    <row r="415" spans="1:8" ht="12.75" customHeight="1">
      <c r="A415" s="22" t="s">
        <v>87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43041</v>
      </c>
      <c r="B416" s="22"/>
      <c r="C416" s="27">
        <f>ROUND(633.154,3)</f>
        <v>633.154</v>
      </c>
      <c r="D416" s="27">
        <f>F416</f>
        <v>641.908</v>
      </c>
      <c r="E416" s="27">
        <f>F416</f>
        <v>641.908</v>
      </c>
      <c r="F416" s="27">
        <f>ROUND(641.908,3)</f>
        <v>641.908</v>
      </c>
      <c r="G416" s="24"/>
      <c r="H416" s="36"/>
    </row>
    <row r="417" spans="1:8" ht="12.75" customHeight="1">
      <c r="A417" s="22">
        <v>43132</v>
      </c>
      <c r="B417" s="22"/>
      <c r="C417" s="27">
        <f>ROUND(633.154,3)</f>
        <v>633.154</v>
      </c>
      <c r="D417" s="27">
        <f>F417</f>
        <v>653.706</v>
      </c>
      <c r="E417" s="27">
        <f>F417</f>
        <v>653.706</v>
      </c>
      <c r="F417" s="27">
        <f>ROUND(653.706,3)</f>
        <v>653.706</v>
      </c>
      <c r="G417" s="24"/>
      <c r="H417" s="36"/>
    </row>
    <row r="418" spans="1:8" ht="12.75" customHeight="1">
      <c r="A418" s="22">
        <v>43223</v>
      </c>
      <c r="B418" s="22"/>
      <c r="C418" s="27">
        <f>ROUND(633.154,3)</f>
        <v>633.154</v>
      </c>
      <c r="D418" s="27">
        <f>F418</f>
        <v>665.929</v>
      </c>
      <c r="E418" s="27">
        <f>F418</f>
        <v>665.929</v>
      </c>
      <c r="F418" s="27">
        <f>ROUND(665.929,3)</f>
        <v>665.929</v>
      </c>
      <c r="G418" s="24"/>
      <c r="H418" s="36"/>
    </row>
    <row r="419" spans="1:8" ht="12.75" customHeight="1">
      <c r="A419" s="22">
        <v>43314</v>
      </c>
      <c r="B419" s="22"/>
      <c r="C419" s="27">
        <f>ROUND(633.154,3)</f>
        <v>633.154</v>
      </c>
      <c r="D419" s="27">
        <f>F419</f>
        <v>678.473</v>
      </c>
      <c r="E419" s="27">
        <f>F419</f>
        <v>678.473</v>
      </c>
      <c r="F419" s="27">
        <f>ROUND(678.473,3)</f>
        <v>678.473</v>
      </c>
      <c r="G419" s="24"/>
      <c r="H419" s="36"/>
    </row>
    <row r="420" spans="1:8" ht="12.75" customHeight="1">
      <c r="A420" s="22" t="s">
        <v>88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43041</v>
      </c>
      <c r="B421" s="22"/>
      <c r="C421" s="27">
        <f>ROUND(568.233,3)</f>
        <v>568.233</v>
      </c>
      <c r="D421" s="27">
        <f>F421</f>
        <v>576.09</v>
      </c>
      <c r="E421" s="27">
        <f>F421</f>
        <v>576.09</v>
      </c>
      <c r="F421" s="27">
        <f>ROUND(576.09,3)</f>
        <v>576.09</v>
      </c>
      <c r="G421" s="24"/>
      <c r="H421" s="36"/>
    </row>
    <row r="422" spans="1:8" ht="12.75" customHeight="1">
      <c r="A422" s="22">
        <v>43132</v>
      </c>
      <c r="B422" s="22"/>
      <c r="C422" s="27">
        <f>ROUND(568.233,3)</f>
        <v>568.233</v>
      </c>
      <c r="D422" s="27">
        <f>F422</f>
        <v>586.678</v>
      </c>
      <c r="E422" s="27">
        <f>F422</f>
        <v>586.678</v>
      </c>
      <c r="F422" s="27">
        <f>ROUND(586.678,3)</f>
        <v>586.678</v>
      </c>
      <c r="G422" s="24"/>
      <c r="H422" s="36"/>
    </row>
    <row r="423" spans="1:8" ht="12.75" customHeight="1">
      <c r="A423" s="22">
        <v>43223</v>
      </c>
      <c r="B423" s="22"/>
      <c r="C423" s="27">
        <f>ROUND(568.233,3)</f>
        <v>568.233</v>
      </c>
      <c r="D423" s="27">
        <f>F423</f>
        <v>597.647</v>
      </c>
      <c r="E423" s="27">
        <f>F423</f>
        <v>597.647</v>
      </c>
      <c r="F423" s="27">
        <f>ROUND(597.647,3)</f>
        <v>597.647</v>
      </c>
      <c r="G423" s="24"/>
      <c r="H423" s="36"/>
    </row>
    <row r="424" spans="1:8" ht="12.75" customHeight="1">
      <c r="A424" s="22">
        <v>43314</v>
      </c>
      <c r="B424" s="22"/>
      <c r="C424" s="27">
        <f>ROUND(568.233,3)</f>
        <v>568.233</v>
      </c>
      <c r="D424" s="27">
        <f>F424</f>
        <v>608.905</v>
      </c>
      <c r="E424" s="27">
        <f>F424</f>
        <v>608.905</v>
      </c>
      <c r="F424" s="27">
        <f>ROUND(608.905,3)</f>
        <v>608.905</v>
      </c>
      <c r="G424" s="24"/>
      <c r="H424" s="36"/>
    </row>
    <row r="425" spans="1:8" ht="12.75" customHeight="1">
      <c r="A425" s="22" t="s">
        <v>89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43041</v>
      </c>
      <c r="B426" s="22"/>
      <c r="C426" s="27">
        <f>ROUND(247.472632543345,3)</f>
        <v>247.473</v>
      </c>
      <c r="D426" s="27">
        <f>F426</f>
        <v>250.938</v>
      </c>
      <c r="E426" s="27">
        <f>F426</f>
        <v>250.938</v>
      </c>
      <c r="F426" s="27">
        <f>ROUND(250.938,3)</f>
        <v>250.938</v>
      </c>
      <c r="G426" s="24"/>
      <c r="H426" s="36"/>
    </row>
    <row r="427" spans="1:8" ht="12.75" customHeight="1">
      <c r="A427" s="22">
        <v>43132</v>
      </c>
      <c r="B427" s="22"/>
      <c r="C427" s="27">
        <f>ROUND(247.472632543345,3)</f>
        <v>247.473</v>
      </c>
      <c r="D427" s="27">
        <f>F427</f>
        <v>255.639</v>
      </c>
      <c r="E427" s="27">
        <f>F427</f>
        <v>255.639</v>
      </c>
      <c r="F427" s="27">
        <f>ROUND(255.639,3)</f>
        <v>255.639</v>
      </c>
      <c r="G427" s="24"/>
      <c r="H427" s="36"/>
    </row>
    <row r="428" spans="1:8" ht="12.75" customHeight="1">
      <c r="A428" s="22">
        <v>43223</v>
      </c>
      <c r="B428" s="22"/>
      <c r="C428" s="27">
        <f>ROUND(247.472632543345,3)</f>
        <v>247.473</v>
      </c>
      <c r="D428" s="27">
        <f>F428</f>
        <v>260.53</v>
      </c>
      <c r="E428" s="27">
        <f>F428</f>
        <v>260.53</v>
      </c>
      <c r="F428" s="27">
        <f>ROUND(260.53,3)</f>
        <v>260.53</v>
      </c>
      <c r="G428" s="24"/>
      <c r="H428" s="36"/>
    </row>
    <row r="429" spans="1:8" ht="12.75" customHeight="1">
      <c r="A429" s="22">
        <v>43314</v>
      </c>
      <c r="B429" s="22"/>
      <c r="C429" s="27">
        <f>ROUND(247.472632543345,3)</f>
        <v>247.473</v>
      </c>
      <c r="D429" s="27">
        <f>F429</f>
        <v>265.464</v>
      </c>
      <c r="E429" s="27">
        <f>F429</f>
        <v>265.464</v>
      </c>
      <c r="F429" s="27">
        <f>ROUND(265.464,3)</f>
        <v>265.464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43041</v>
      </c>
      <c r="B431" s="22"/>
      <c r="C431" s="27">
        <f>ROUND(675.731,3)</f>
        <v>675.731</v>
      </c>
      <c r="D431" s="27">
        <f>F431</f>
        <v>709.665</v>
      </c>
      <c r="E431" s="27">
        <f>F431</f>
        <v>709.665</v>
      </c>
      <c r="F431" s="27">
        <f>ROUND(709.665,3)</f>
        <v>709.665</v>
      </c>
      <c r="G431" s="24"/>
      <c r="H431" s="36"/>
    </row>
    <row r="432" spans="1:8" ht="12.75" customHeight="1">
      <c r="A432" s="22">
        <v>43132</v>
      </c>
      <c r="B432" s="22"/>
      <c r="C432" s="27">
        <f>ROUND(675.731,3)</f>
        <v>675.731</v>
      </c>
      <c r="D432" s="27">
        <f>F432</f>
        <v>724.173</v>
      </c>
      <c r="E432" s="27">
        <f>F432</f>
        <v>724.173</v>
      </c>
      <c r="F432" s="27">
        <f>ROUND(724.173,3)</f>
        <v>724.173</v>
      </c>
      <c r="G432" s="24"/>
      <c r="H432" s="36"/>
    </row>
    <row r="433" spans="1:8" ht="12.75" customHeight="1">
      <c r="A433" s="22" t="s">
        <v>91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42996</v>
      </c>
      <c r="B434" s="22"/>
      <c r="C434" s="24">
        <f>ROUND(23230.955721633,2)</f>
        <v>23230.96</v>
      </c>
      <c r="D434" s="24">
        <f>F434</f>
        <v>23304.51</v>
      </c>
      <c r="E434" s="24">
        <f>F434</f>
        <v>23304.51</v>
      </c>
      <c r="F434" s="24">
        <f>ROUND(23304.51,2)</f>
        <v>23304.51</v>
      </c>
      <c r="G434" s="24"/>
      <c r="H434" s="36"/>
    </row>
    <row r="435" spans="1:8" ht="12.75" customHeight="1">
      <c r="A435" s="22">
        <v>43087</v>
      </c>
      <c r="B435" s="22"/>
      <c r="C435" s="24">
        <f>ROUND(23230.955721633,2)</f>
        <v>23230.96</v>
      </c>
      <c r="D435" s="24">
        <f>F435</f>
        <v>23671.24</v>
      </c>
      <c r="E435" s="24">
        <f>F435</f>
        <v>23671.24</v>
      </c>
      <c r="F435" s="24">
        <f>ROUND(23671.24,2)</f>
        <v>23671.24</v>
      </c>
      <c r="G435" s="24"/>
      <c r="H435" s="36"/>
    </row>
    <row r="436" spans="1:8" ht="12.75" customHeight="1">
      <c r="A436" s="22">
        <v>43178</v>
      </c>
      <c r="B436" s="22"/>
      <c r="C436" s="24">
        <f>ROUND(23230.955721633,2)</f>
        <v>23230.96</v>
      </c>
      <c r="D436" s="24">
        <f>F436</f>
        <v>24035.33</v>
      </c>
      <c r="E436" s="24">
        <f>F436</f>
        <v>24035.33</v>
      </c>
      <c r="F436" s="24">
        <f>ROUND(24035.33,2)</f>
        <v>24035.33</v>
      </c>
      <c r="G436" s="24"/>
      <c r="H436" s="36"/>
    </row>
    <row r="437" spans="1:8" ht="12.75" customHeight="1">
      <c r="A437" s="22" t="s">
        <v>92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42998</v>
      </c>
      <c r="B438" s="22"/>
      <c r="C438" s="27">
        <f>ROUND(7.05,3)</f>
        <v>7.05</v>
      </c>
      <c r="D438" s="27">
        <f>ROUND(7.06,3)</f>
        <v>7.06</v>
      </c>
      <c r="E438" s="27">
        <f>ROUND(6.96,3)</f>
        <v>6.96</v>
      </c>
      <c r="F438" s="27">
        <f>ROUND(7.01,3)</f>
        <v>7.01</v>
      </c>
      <c r="G438" s="24"/>
      <c r="H438" s="36"/>
    </row>
    <row r="439" spans="1:8" ht="12.75" customHeight="1">
      <c r="A439" s="22">
        <v>43026</v>
      </c>
      <c r="B439" s="22"/>
      <c r="C439" s="27">
        <f>ROUND(7.05,3)</f>
        <v>7.05</v>
      </c>
      <c r="D439" s="27">
        <f>ROUND(6.95,3)</f>
        <v>6.95</v>
      </c>
      <c r="E439" s="27">
        <f>ROUND(6.85,3)</f>
        <v>6.85</v>
      </c>
      <c r="F439" s="27">
        <f>ROUND(6.9,3)</f>
        <v>6.9</v>
      </c>
      <c r="G439" s="24"/>
      <c r="H439" s="36"/>
    </row>
    <row r="440" spans="1:8" ht="12.75" customHeight="1">
      <c r="A440" s="22">
        <v>43054</v>
      </c>
      <c r="B440" s="22"/>
      <c r="C440" s="27">
        <f>ROUND(7.05,3)</f>
        <v>7.05</v>
      </c>
      <c r="D440" s="27">
        <f>ROUND(6.93,3)</f>
        <v>6.93</v>
      </c>
      <c r="E440" s="27">
        <f>ROUND(6.83,3)</f>
        <v>6.83</v>
      </c>
      <c r="F440" s="27">
        <f>ROUND(6.88,3)</f>
        <v>6.88</v>
      </c>
      <c r="G440" s="24"/>
      <c r="H440" s="36"/>
    </row>
    <row r="441" spans="1:8" ht="12.75" customHeight="1">
      <c r="A441" s="22">
        <v>43089</v>
      </c>
      <c r="B441" s="22"/>
      <c r="C441" s="27">
        <f>ROUND(7.05,3)</f>
        <v>7.05</v>
      </c>
      <c r="D441" s="27">
        <f>ROUND(6.81,3)</f>
        <v>6.81</v>
      </c>
      <c r="E441" s="27">
        <f>ROUND(6.71,3)</f>
        <v>6.71</v>
      </c>
      <c r="F441" s="27">
        <f>ROUND(6.76,3)</f>
        <v>6.76</v>
      </c>
      <c r="G441" s="24"/>
      <c r="H441" s="36"/>
    </row>
    <row r="442" spans="1:8" ht="12.75" customHeight="1">
      <c r="A442" s="22">
        <v>43117</v>
      </c>
      <c r="B442" s="22"/>
      <c r="C442" s="27">
        <f>ROUND(7.05,3)</f>
        <v>7.05</v>
      </c>
      <c r="D442" s="27">
        <f>ROUND(6.8,3)</f>
        <v>6.8</v>
      </c>
      <c r="E442" s="27">
        <f>ROUND(6.7,3)</f>
        <v>6.7</v>
      </c>
      <c r="F442" s="27">
        <f>ROUND(6.75,3)</f>
        <v>6.75</v>
      </c>
      <c r="G442" s="24"/>
      <c r="H442" s="36"/>
    </row>
    <row r="443" spans="1:8" ht="12.75" customHeight="1">
      <c r="A443" s="22">
        <v>43152</v>
      </c>
      <c r="B443" s="22"/>
      <c r="C443" s="27">
        <f>ROUND(7.05,3)</f>
        <v>7.05</v>
      </c>
      <c r="D443" s="27">
        <f>ROUND(6.72,3)</f>
        <v>6.72</v>
      </c>
      <c r="E443" s="27">
        <f>ROUND(6.62,3)</f>
        <v>6.62</v>
      </c>
      <c r="F443" s="27">
        <f>ROUND(6.67,3)</f>
        <v>6.67</v>
      </c>
      <c r="G443" s="24"/>
      <c r="H443" s="36"/>
    </row>
    <row r="444" spans="1:8" ht="12.75" customHeight="1">
      <c r="A444" s="22">
        <v>43179</v>
      </c>
      <c r="B444" s="22"/>
      <c r="C444" s="27">
        <f>ROUND(7.05,3)</f>
        <v>7.05</v>
      </c>
      <c r="D444" s="27">
        <f>ROUND(6.71,3)</f>
        <v>6.71</v>
      </c>
      <c r="E444" s="27">
        <f>ROUND(6.61,3)</f>
        <v>6.61</v>
      </c>
      <c r="F444" s="27">
        <f>ROUND(6.66,3)</f>
        <v>6.66</v>
      </c>
      <c r="G444" s="24"/>
      <c r="H444" s="36"/>
    </row>
    <row r="445" spans="1:8" ht="12.75" customHeight="1">
      <c r="A445" s="22">
        <v>43269</v>
      </c>
      <c r="B445" s="22"/>
      <c r="C445" s="27">
        <f>ROUND(7.05,3)</f>
        <v>7.05</v>
      </c>
      <c r="D445" s="27">
        <f>ROUND(7.51,3)</f>
        <v>7.51</v>
      </c>
      <c r="E445" s="27">
        <f>ROUND(7.41,3)</f>
        <v>7.41</v>
      </c>
      <c r="F445" s="27">
        <f>ROUND(7.46,3)</f>
        <v>7.46</v>
      </c>
      <c r="G445" s="24"/>
      <c r="H445" s="36"/>
    </row>
    <row r="446" spans="1:8" ht="12.75" customHeight="1">
      <c r="A446" s="22">
        <v>43271</v>
      </c>
      <c r="B446" s="22"/>
      <c r="C446" s="27">
        <f>ROUND(7.05,3)</f>
        <v>7.05</v>
      </c>
      <c r="D446" s="27">
        <f>ROUND(6.61,3)</f>
        <v>6.61</v>
      </c>
      <c r="E446" s="27">
        <f>ROUND(6.51,3)</f>
        <v>6.51</v>
      </c>
      <c r="F446" s="27">
        <f>ROUND(6.56,3)</f>
        <v>6.56</v>
      </c>
      <c r="G446" s="24"/>
      <c r="H446" s="36"/>
    </row>
    <row r="447" spans="1:8" ht="12.75" customHeight="1">
      <c r="A447" s="22">
        <v>43362</v>
      </c>
      <c r="B447" s="22"/>
      <c r="C447" s="27">
        <f>ROUND(7.05,3)</f>
        <v>7.05</v>
      </c>
      <c r="D447" s="27">
        <f>ROUND(6.6,3)</f>
        <v>6.6</v>
      </c>
      <c r="E447" s="27">
        <f>ROUND(6.5,3)</f>
        <v>6.5</v>
      </c>
      <c r="F447" s="27">
        <f>ROUND(6.55,3)</f>
        <v>6.55</v>
      </c>
      <c r="G447" s="24"/>
      <c r="H447" s="36"/>
    </row>
    <row r="448" spans="1:8" ht="12.75" customHeight="1">
      <c r="A448" s="22">
        <v>43453</v>
      </c>
      <c r="B448" s="22"/>
      <c r="C448" s="27">
        <f>ROUND(7.05,3)</f>
        <v>7.05</v>
      </c>
      <c r="D448" s="27">
        <f>ROUND(6.63,3)</f>
        <v>6.63</v>
      </c>
      <c r="E448" s="27">
        <f>ROUND(6.53,3)</f>
        <v>6.53</v>
      </c>
      <c r="F448" s="27">
        <f>ROUND(6.58,3)</f>
        <v>6.58</v>
      </c>
      <c r="G448" s="24"/>
      <c r="H448" s="36"/>
    </row>
    <row r="449" spans="1:8" ht="12.75" customHeight="1">
      <c r="A449" s="22">
        <v>43544</v>
      </c>
      <c r="B449" s="22"/>
      <c r="C449" s="27">
        <f>ROUND(7.05,3)</f>
        <v>7.05</v>
      </c>
      <c r="D449" s="27">
        <f>ROUND(6.69,3)</f>
        <v>6.69</v>
      </c>
      <c r="E449" s="27">
        <f>ROUND(6.59,3)</f>
        <v>6.59</v>
      </c>
      <c r="F449" s="27">
        <f>ROUND(6.64,3)</f>
        <v>6.64</v>
      </c>
      <c r="G449" s="24"/>
      <c r="H449" s="36"/>
    </row>
    <row r="450" spans="1:8" ht="12.75" customHeight="1">
      <c r="A450" s="22">
        <v>43635</v>
      </c>
      <c r="B450" s="22"/>
      <c r="C450" s="27">
        <f>ROUND(7.05,3)</f>
        <v>7.05</v>
      </c>
      <c r="D450" s="27">
        <f>ROUND(6.76,3)</f>
        <v>6.76</v>
      </c>
      <c r="E450" s="27">
        <f>ROUND(6.66,3)</f>
        <v>6.66</v>
      </c>
      <c r="F450" s="27">
        <f>ROUND(6.71,3)</f>
        <v>6.71</v>
      </c>
      <c r="G450" s="24"/>
      <c r="H450" s="36"/>
    </row>
    <row r="451" spans="1:8" ht="12.75" customHeight="1">
      <c r="A451" s="22" t="s">
        <v>93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43041</v>
      </c>
      <c r="B452" s="22"/>
      <c r="C452" s="27">
        <f>ROUND(566.999,3)</f>
        <v>566.999</v>
      </c>
      <c r="D452" s="27">
        <f>F452</f>
        <v>574.839</v>
      </c>
      <c r="E452" s="27">
        <f>F452</f>
        <v>574.839</v>
      </c>
      <c r="F452" s="27">
        <f>ROUND(574.839,3)</f>
        <v>574.839</v>
      </c>
      <c r="G452" s="24"/>
      <c r="H452" s="36"/>
    </row>
    <row r="453" spans="1:8" ht="12.75" customHeight="1">
      <c r="A453" s="22">
        <v>43132</v>
      </c>
      <c r="B453" s="22"/>
      <c r="C453" s="27">
        <f>ROUND(566.999,3)</f>
        <v>566.999</v>
      </c>
      <c r="D453" s="27">
        <f>F453</f>
        <v>585.404</v>
      </c>
      <c r="E453" s="27">
        <f>F453</f>
        <v>585.404</v>
      </c>
      <c r="F453" s="27">
        <f>ROUND(585.404,3)</f>
        <v>585.404</v>
      </c>
      <c r="G453" s="24"/>
      <c r="H453" s="36"/>
    </row>
    <row r="454" spans="1:8" ht="12.75" customHeight="1">
      <c r="A454" s="22">
        <v>43223</v>
      </c>
      <c r="B454" s="22"/>
      <c r="C454" s="27">
        <f>ROUND(566.999,3)</f>
        <v>566.999</v>
      </c>
      <c r="D454" s="27">
        <f>F454</f>
        <v>596.349</v>
      </c>
      <c r="E454" s="27">
        <f>F454</f>
        <v>596.349</v>
      </c>
      <c r="F454" s="27">
        <f>ROUND(596.349,3)</f>
        <v>596.349</v>
      </c>
      <c r="G454" s="24"/>
      <c r="H454" s="36"/>
    </row>
    <row r="455" spans="1:8" ht="12.75" customHeight="1">
      <c r="A455" s="22">
        <v>43314</v>
      </c>
      <c r="B455" s="22"/>
      <c r="C455" s="27">
        <f>ROUND(566.999,3)</f>
        <v>566.999</v>
      </c>
      <c r="D455" s="27">
        <f>F455</f>
        <v>607.583</v>
      </c>
      <c r="E455" s="27">
        <f>F455</f>
        <v>607.583</v>
      </c>
      <c r="F455" s="27">
        <f>ROUND(607.583,3)</f>
        <v>607.583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42999</v>
      </c>
      <c r="B457" s="22"/>
      <c r="C457" s="25">
        <f>ROUND(99.7451373909637,5)</f>
        <v>99.74514</v>
      </c>
      <c r="D457" s="25">
        <f>F457</f>
        <v>99.6125</v>
      </c>
      <c r="E457" s="25">
        <f>F457</f>
        <v>99.6125</v>
      </c>
      <c r="F457" s="25">
        <f>ROUND(99.6125005127672,5)</f>
        <v>99.6125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43090</v>
      </c>
      <c r="B459" s="22"/>
      <c r="C459" s="25">
        <f>ROUND(99.7451373909637,5)</f>
        <v>99.74514</v>
      </c>
      <c r="D459" s="25">
        <f>F459</f>
        <v>99.74037</v>
      </c>
      <c r="E459" s="25">
        <f>F459</f>
        <v>99.74037</v>
      </c>
      <c r="F459" s="25">
        <f>ROUND(99.7403699898293,5)</f>
        <v>99.74037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43174</v>
      </c>
      <c r="B461" s="22"/>
      <c r="C461" s="25">
        <f>ROUND(99.7451373909637,5)</f>
        <v>99.74514</v>
      </c>
      <c r="D461" s="25">
        <f>F461</f>
        <v>99.61378</v>
      </c>
      <c r="E461" s="25">
        <f>F461</f>
        <v>99.61378</v>
      </c>
      <c r="F461" s="25">
        <f>ROUND(99.6137831507302,5)</f>
        <v>99.61378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43272</v>
      </c>
      <c r="B463" s="22"/>
      <c r="C463" s="25">
        <f>ROUND(99.7451373909637,5)</f>
        <v>99.74514</v>
      </c>
      <c r="D463" s="25">
        <f>F463</f>
        <v>99.67002</v>
      </c>
      <c r="E463" s="25">
        <f>F463</f>
        <v>99.67002</v>
      </c>
      <c r="F463" s="25">
        <f>ROUND(99.6700243100128,5)</f>
        <v>99.67002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43363</v>
      </c>
      <c r="B465" s="22"/>
      <c r="C465" s="25">
        <f>ROUND(99.7451373909637,5)</f>
        <v>99.74514</v>
      </c>
      <c r="D465" s="25">
        <f>F465</f>
        <v>99.74514</v>
      </c>
      <c r="E465" s="25">
        <f>F465</f>
        <v>99.74514</v>
      </c>
      <c r="F465" s="25">
        <f>ROUND(99.7451373909637,5)</f>
        <v>99.74514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5">
        <f>ROUND(99.3902628672335,5)</f>
        <v>99.39026</v>
      </c>
      <c r="D467" s="25">
        <f>F467</f>
        <v>99.77073</v>
      </c>
      <c r="E467" s="25">
        <f>F467</f>
        <v>99.77073</v>
      </c>
      <c r="F467" s="25">
        <f>ROUND(99.7707291062129,5)</f>
        <v>99.77073</v>
      </c>
      <c r="G467" s="24"/>
      <c r="H467" s="36"/>
    </row>
    <row r="468" spans="1:8" ht="12.75" customHeight="1">
      <c r="A468" s="22" t="s">
        <v>100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5">
        <f>ROUND(99.3902628672335,5)</f>
        <v>99.39026</v>
      </c>
      <c r="D469" s="25">
        <f>F469</f>
        <v>98.89071</v>
      </c>
      <c r="E469" s="25">
        <f>F469</f>
        <v>98.89071</v>
      </c>
      <c r="F469" s="25">
        <f>ROUND(98.8907131813812,5)</f>
        <v>98.89071</v>
      </c>
      <c r="G469" s="24"/>
      <c r="H469" s="36"/>
    </row>
    <row r="470" spans="1:8" ht="12.75" customHeight="1">
      <c r="A470" s="22" t="s">
        <v>101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43266</v>
      </c>
      <c r="B471" s="22"/>
      <c r="C471" s="25">
        <f>ROUND(99.3902628672335,5)</f>
        <v>99.39026</v>
      </c>
      <c r="D471" s="25">
        <f>F471</f>
        <v>98.36249</v>
      </c>
      <c r="E471" s="25">
        <f>F471</f>
        <v>98.36249</v>
      </c>
      <c r="F471" s="25">
        <f>ROUND(98.3624867998109,5)</f>
        <v>98.36249</v>
      </c>
      <c r="G471" s="24"/>
      <c r="H471" s="36"/>
    </row>
    <row r="472" spans="1:8" ht="12.75" customHeight="1">
      <c r="A472" s="22" t="s">
        <v>102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43364</v>
      </c>
      <c r="B473" s="22"/>
      <c r="C473" s="25">
        <f>ROUND(99.3902628672335,5)</f>
        <v>99.39026</v>
      </c>
      <c r="D473" s="25">
        <f>F473</f>
        <v>98.2104</v>
      </c>
      <c r="E473" s="25">
        <f>F473</f>
        <v>98.2104</v>
      </c>
      <c r="F473" s="25">
        <f>ROUND(98.2103992318625,5)</f>
        <v>98.2104</v>
      </c>
      <c r="G473" s="24"/>
      <c r="H473" s="36"/>
    </row>
    <row r="474" spans="1:8" ht="12.75" customHeight="1">
      <c r="A474" s="22" t="s">
        <v>103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43455</v>
      </c>
      <c r="B475" s="22"/>
      <c r="C475" s="24">
        <f>ROUND(99.3902628672335,2)</f>
        <v>99.39</v>
      </c>
      <c r="D475" s="24">
        <f>F475</f>
        <v>98.48</v>
      </c>
      <c r="E475" s="24">
        <f>F475</f>
        <v>98.48</v>
      </c>
      <c r="F475" s="24">
        <f>ROUND(98.483640541726,2)</f>
        <v>98.48</v>
      </c>
      <c r="G475" s="24"/>
      <c r="H475" s="36"/>
    </row>
    <row r="476" spans="1:8" ht="12.75" customHeight="1">
      <c r="A476" s="22" t="s">
        <v>104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43539</v>
      </c>
      <c r="B477" s="22"/>
      <c r="C477" s="25">
        <f>ROUND(99.3902628672335,5)</f>
        <v>99.39026</v>
      </c>
      <c r="D477" s="25">
        <f>F477</f>
        <v>98.77531</v>
      </c>
      <c r="E477" s="25">
        <f>F477</f>
        <v>98.77531</v>
      </c>
      <c r="F477" s="25">
        <f>ROUND(98.7753101598101,5)</f>
        <v>98.77531</v>
      </c>
      <c r="G477" s="24"/>
      <c r="H477" s="36"/>
    </row>
    <row r="478" spans="1:8" ht="12.75" customHeight="1">
      <c r="A478" s="22" t="s">
        <v>105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43637</v>
      </c>
      <c r="B479" s="22"/>
      <c r="C479" s="25">
        <f>ROUND(99.3902628672335,5)</f>
        <v>99.39026</v>
      </c>
      <c r="D479" s="25">
        <f>F479</f>
        <v>99.07011</v>
      </c>
      <c r="E479" s="25">
        <f>F479</f>
        <v>99.07011</v>
      </c>
      <c r="F479" s="25">
        <f>ROUND(99.0701114827178,5)</f>
        <v>99.07011</v>
      </c>
      <c r="G479" s="24"/>
      <c r="H479" s="36"/>
    </row>
    <row r="480" spans="1:8" ht="12.75" customHeight="1">
      <c r="A480" s="22" t="s">
        <v>106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43728</v>
      </c>
      <c r="B481" s="22"/>
      <c r="C481" s="25">
        <f>ROUND(99.3902628672335,5)</f>
        <v>99.39026</v>
      </c>
      <c r="D481" s="25">
        <f>F481</f>
        <v>99.39026</v>
      </c>
      <c r="E481" s="25">
        <f>F481</f>
        <v>99.39026</v>
      </c>
      <c r="F481" s="25">
        <f>ROUND(99.3902628672335,5)</f>
        <v>99.39026</v>
      </c>
      <c r="G481" s="24"/>
      <c r="H481" s="36"/>
    </row>
    <row r="482" spans="1:8" ht="12.75" customHeight="1">
      <c r="A482" s="22" t="s">
        <v>107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44182</v>
      </c>
      <c r="B483" s="22"/>
      <c r="C483" s="25">
        <f>ROUND(99.5548341766761,5)</f>
        <v>99.55483</v>
      </c>
      <c r="D483" s="25">
        <f>F483</f>
        <v>95.33771</v>
      </c>
      <c r="E483" s="25">
        <f>F483</f>
        <v>95.33771</v>
      </c>
      <c r="F483" s="25">
        <f>ROUND(95.3377122598085,5)</f>
        <v>95.33771</v>
      </c>
      <c r="G483" s="24"/>
      <c r="H483" s="36"/>
    </row>
    <row r="484" spans="1:8" ht="12.75" customHeight="1">
      <c r="A484" s="22" t="s">
        <v>108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44271</v>
      </c>
      <c r="B485" s="22"/>
      <c r="C485" s="25">
        <f>ROUND(99.5548341766761,5)</f>
        <v>99.55483</v>
      </c>
      <c r="D485" s="25">
        <f>F485</f>
        <v>94.52797</v>
      </c>
      <c r="E485" s="25">
        <f>F485</f>
        <v>94.52797</v>
      </c>
      <c r="F485" s="25">
        <f>ROUND(94.5279708212286,5)</f>
        <v>94.52797</v>
      </c>
      <c r="G485" s="24"/>
      <c r="H485" s="36"/>
    </row>
    <row r="486" spans="1:8" ht="12.75" customHeight="1">
      <c r="A486" s="22" t="s">
        <v>109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44362</v>
      </c>
      <c r="B487" s="22"/>
      <c r="C487" s="25">
        <f>ROUND(99.5548341766761,5)</f>
        <v>99.55483</v>
      </c>
      <c r="D487" s="25">
        <f>F487</f>
        <v>93.6976</v>
      </c>
      <c r="E487" s="25">
        <f>F487</f>
        <v>93.6976</v>
      </c>
      <c r="F487" s="25">
        <f>ROUND(93.6975995534372,5)</f>
        <v>93.6976</v>
      </c>
      <c r="G487" s="24"/>
      <c r="H487" s="36"/>
    </row>
    <row r="488" spans="1:8" ht="12.75" customHeight="1">
      <c r="A488" s="22" t="s">
        <v>110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44460</v>
      </c>
      <c r="B489" s="22"/>
      <c r="C489" s="25">
        <f>ROUND(99.5548341766761,5)</f>
        <v>99.55483</v>
      </c>
      <c r="D489" s="25">
        <f>F489</f>
        <v>93.85469</v>
      </c>
      <c r="E489" s="25">
        <f>F489</f>
        <v>93.85469</v>
      </c>
      <c r="F489" s="25">
        <f>ROUND(93.854691694941,5)</f>
        <v>93.85469</v>
      </c>
      <c r="G489" s="24"/>
      <c r="H489" s="36"/>
    </row>
    <row r="490" spans="1:8" ht="12.75" customHeight="1">
      <c r="A490" s="22" t="s">
        <v>111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44551</v>
      </c>
      <c r="B491" s="22"/>
      <c r="C491" s="25">
        <f>ROUND(99.5548341766761,5)</f>
        <v>99.55483</v>
      </c>
      <c r="D491" s="25">
        <f>F491</f>
        <v>96.03706</v>
      </c>
      <c r="E491" s="25">
        <f>F491</f>
        <v>96.03706</v>
      </c>
      <c r="F491" s="25">
        <f>ROUND(96.0370601812302,5)</f>
        <v>96.03706</v>
      </c>
      <c r="G491" s="24"/>
      <c r="H491" s="36"/>
    </row>
    <row r="492" spans="1:8" ht="12.75" customHeight="1">
      <c r="A492" s="22" t="s">
        <v>112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44635</v>
      </c>
      <c r="B493" s="22"/>
      <c r="C493" s="25">
        <f>ROUND(99.5548341766761,5)</f>
        <v>99.55483</v>
      </c>
      <c r="D493" s="25">
        <f>F493</f>
        <v>96.15274</v>
      </c>
      <c r="E493" s="25">
        <f>F493</f>
        <v>96.15274</v>
      </c>
      <c r="F493" s="25">
        <f>ROUND(96.1527384839164,5)</f>
        <v>96.15274</v>
      </c>
      <c r="G493" s="24"/>
      <c r="H493" s="36"/>
    </row>
    <row r="494" spans="1:8" ht="12.75" customHeight="1">
      <c r="A494" s="22" t="s">
        <v>113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44733</v>
      </c>
      <c r="B495" s="22"/>
      <c r="C495" s="25">
        <f>ROUND(99.5548341766761,5)</f>
        <v>99.55483</v>
      </c>
      <c r="D495" s="25">
        <f>F495</f>
        <v>97.34819</v>
      </c>
      <c r="E495" s="25">
        <f>F495</f>
        <v>97.34819</v>
      </c>
      <c r="F495" s="25">
        <f>ROUND(97.3481942210347,5)</f>
        <v>97.34819</v>
      </c>
      <c r="G495" s="24"/>
      <c r="H495" s="36"/>
    </row>
    <row r="496" spans="1:8" ht="12.75" customHeight="1">
      <c r="A496" s="22" t="s">
        <v>114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44824</v>
      </c>
      <c r="B497" s="22"/>
      <c r="C497" s="25">
        <f>ROUND(99.5548341766761,5)</f>
        <v>99.55483</v>
      </c>
      <c r="D497" s="25">
        <f>F497</f>
        <v>99.55483</v>
      </c>
      <c r="E497" s="25">
        <f>F497</f>
        <v>99.55483</v>
      </c>
      <c r="F497" s="25">
        <f>ROUND(99.5548341766761,5)</f>
        <v>99.55483</v>
      </c>
      <c r="G497" s="24"/>
      <c r="H497" s="36"/>
    </row>
    <row r="498" spans="1:8" ht="12.75" customHeight="1">
      <c r="A498" s="22" t="s">
        <v>115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46008</v>
      </c>
      <c r="B499" s="22"/>
      <c r="C499" s="25">
        <f>ROUND(100.342221762075,5)</f>
        <v>100.34222</v>
      </c>
      <c r="D499" s="25">
        <f>F499</f>
        <v>94.23464</v>
      </c>
      <c r="E499" s="25">
        <f>F499</f>
        <v>94.23464</v>
      </c>
      <c r="F499" s="25">
        <f>ROUND(94.2346397343594,5)</f>
        <v>94.23464</v>
      </c>
      <c r="G499" s="24"/>
      <c r="H499" s="36"/>
    </row>
    <row r="500" spans="1:8" ht="12.75" customHeight="1">
      <c r="A500" s="22" t="s">
        <v>116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46097</v>
      </c>
      <c r="B501" s="22"/>
      <c r="C501" s="25">
        <f>ROUND(100.342221762075,5)</f>
        <v>100.34222</v>
      </c>
      <c r="D501" s="25">
        <f>F501</f>
        <v>91.23882</v>
      </c>
      <c r="E501" s="25">
        <f>F501</f>
        <v>91.23882</v>
      </c>
      <c r="F501" s="25">
        <f>ROUND(91.2388222163837,5)</f>
        <v>91.23882</v>
      </c>
      <c r="G501" s="24"/>
      <c r="H501" s="36"/>
    </row>
    <row r="502" spans="1:8" ht="12.75" customHeight="1">
      <c r="A502" s="22" t="s">
        <v>117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46188</v>
      </c>
      <c r="B503" s="22"/>
      <c r="C503" s="25">
        <f>ROUND(100.342221762075,5)</f>
        <v>100.34222</v>
      </c>
      <c r="D503" s="25">
        <f>F503</f>
        <v>89.99362</v>
      </c>
      <c r="E503" s="25">
        <f>F503</f>
        <v>89.99362</v>
      </c>
      <c r="F503" s="25">
        <f>ROUND(89.9936207744995,5)</f>
        <v>89.99362</v>
      </c>
      <c r="G503" s="24"/>
      <c r="H503" s="36"/>
    </row>
    <row r="504" spans="1:8" ht="12.75" customHeight="1">
      <c r="A504" s="22" t="s">
        <v>118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46286</v>
      </c>
      <c r="B505" s="22"/>
      <c r="C505" s="25">
        <f>ROUND(100.342221762075,5)</f>
        <v>100.34222</v>
      </c>
      <c r="D505" s="25">
        <f>F505</f>
        <v>92.17454</v>
      </c>
      <c r="E505" s="25">
        <f>F505</f>
        <v>92.17454</v>
      </c>
      <c r="F505" s="25">
        <f>ROUND(92.1745439501021,5)</f>
        <v>92.17454</v>
      </c>
      <c r="G505" s="24"/>
      <c r="H505" s="36"/>
    </row>
    <row r="506" spans="1:8" ht="12.75" customHeight="1">
      <c r="A506" s="22" t="s">
        <v>119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46377</v>
      </c>
      <c r="B507" s="22"/>
      <c r="C507" s="25">
        <f>ROUND(100.342221762075,5)</f>
        <v>100.34222</v>
      </c>
      <c r="D507" s="25">
        <f>F507</f>
        <v>95.97196</v>
      </c>
      <c r="E507" s="25">
        <f>F507</f>
        <v>95.97196</v>
      </c>
      <c r="F507" s="25">
        <f>ROUND(95.9719640015814,5)</f>
        <v>95.97196</v>
      </c>
      <c r="G507" s="24"/>
      <c r="H507" s="36"/>
    </row>
    <row r="508" spans="1:8" ht="12.75" customHeight="1">
      <c r="A508" s="22" t="s">
        <v>120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46461</v>
      </c>
      <c r="B509" s="22"/>
      <c r="C509" s="25">
        <f>ROUND(100.342221762075,5)</f>
        <v>100.34222</v>
      </c>
      <c r="D509" s="25">
        <f>F509</f>
        <v>94.52459</v>
      </c>
      <c r="E509" s="25">
        <f>F509</f>
        <v>94.52459</v>
      </c>
      <c r="F509" s="25">
        <f>ROUND(94.5245850827456,5)</f>
        <v>94.52459</v>
      </c>
      <c r="G509" s="24"/>
      <c r="H509" s="36"/>
    </row>
    <row r="510" spans="1:8" ht="12.75" customHeight="1">
      <c r="A510" s="22" t="s">
        <v>121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46559</v>
      </c>
      <c r="B511" s="22"/>
      <c r="C511" s="25">
        <f>ROUND(100.342221762075,5)</f>
        <v>100.34222</v>
      </c>
      <c r="D511" s="25">
        <f>F511</f>
        <v>96.60547</v>
      </c>
      <c r="E511" s="25">
        <f>F511</f>
        <v>96.60547</v>
      </c>
      <c r="F511" s="25">
        <f>ROUND(96.6054727229413,5)</f>
        <v>96.60547</v>
      </c>
      <c r="G511" s="24"/>
      <c r="H511" s="36"/>
    </row>
    <row r="512" spans="1:8" ht="12.75" customHeight="1">
      <c r="A512" s="22" t="s">
        <v>122</v>
      </c>
      <c r="B512" s="22"/>
      <c r="C512" s="23"/>
      <c r="D512" s="23"/>
      <c r="E512" s="23"/>
      <c r="F512" s="23"/>
      <c r="G512" s="24"/>
      <c r="H512" s="36"/>
    </row>
    <row r="513" spans="1:8" ht="12.75" customHeight="1" thickBot="1">
      <c r="A513" s="32">
        <v>46650</v>
      </c>
      <c r="B513" s="32"/>
      <c r="C513" s="33">
        <f>ROUND(100.342221762075,5)</f>
        <v>100.34222</v>
      </c>
      <c r="D513" s="33">
        <f>F513</f>
        <v>100.34222</v>
      </c>
      <c r="E513" s="33">
        <f>F513</f>
        <v>100.34222</v>
      </c>
      <c r="F513" s="33">
        <f>ROUND(100.342221762075,5)</f>
        <v>100.34222</v>
      </c>
      <c r="G513" s="34"/>
      <c r="H513" s="37"/>
    </row>
  </sheetData>
  <sheetProtection/>
  <mergeCells count="512"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2017-08-25T15:48:54Z</dcterms:modified>
  <cp:category/>
  <cp:version/>
  <cp:contentType/>
  <cp:contentStatus/>
</cp:coreProperties>
</file>