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'Jerry'!$A$1:$H$513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<sst xmlns="http://schemas.openxmlformats.org/spreadsheetml/2006/main" count="123" uniqueCount="123">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</sst>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zoomScaleSheetLayoutView="75" zoomScalePageLayoutView="0" workbookViewId="0" topLeftCell="A279">
      <selection activeCell="N296" sqref="N29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ROUND(2.535,5)</f>
        <v>2.535</v>
      </c>
      <c r="D6" s="24">
        <f>F6</f>
        <v>2.535</v>
      </c>
      <c r="E6" s="24">
        <f>F6</f>
        <v>2.535</v>
      </c>
      <c r="F6" s="24">
        <f>ROUND(2.535,5)</f>
        <v>2.535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ROUND(2.48,5)</f>
        <v>2.48</v>
      </c>
      <c r="D8" s="24">
        <f>F8</f>
        <v>2.48</v>
      </c>
      <c r="E8" s="24">
        <f>F8</f>
        <v>2.48</v>
      </c>
      <c r="F8" s="24">
        <f>ROUND(2.48,5)</f>
        <v>2.48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ROUND(2.56,5)</f>
        <v>2.56</v>
      </c>
      <c r="D10" s="24">
        <f>F10</f>
        <v>2.56</v>
      </c>
      <c r="E10" s="24">
        <f>F10</f>
        <v>2.56</v>
      </c>
      <c r="F10" s="24">
        <f>ROUND(2.56,5)</f>
        <v>2.56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ROUND(3.17,5)</f>
        <v>3.17</v>
      </c>
      <c r="D12" s="24">
        <f>F12</f>
        <v>3.17</v>
      </c>
      <c r="E12" s="24">
        <f>F12</f>
        <v>3.17</v>
      </c>
      <c r="F12" s="24">
        <f>ROUND(3.17,5)</f>
        <v>3.17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ROUND(10.765,5)</f>
        <v>10.765</v>
      </c>
      <c r="D14" s="24">
        <f>F14</f>
        <v>10.765</v>
      </c>
      <c r="E14" s="24">
        <f>F14</f>
        <v>10.765</v>
      </c>
      <c r="F14" s="24">
        <f>ROUND(10.765,5)</f>
        <v>10.765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ROUND(7.86,5)</f>
        <v>7.86</v>
      </c>
      <c r="D16" s="24">
        <f>F16</f>
        <v>7.86</v>
      </c>
      <c r="E16" s="24">
        <f>F16</f>
        <v>7.86</v>
      </c>
      <c r="F16" s="24">
        <f>ROUND(7.86,5)</f>
        <v>7.86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ROUND(8.57,3)</f>
        <v>8.57</v>
      </c>
      <c r="D18" s="29">
        <f>F18</f>
        <v>8.57</v>
      </c>
      <c r="E18" s="29">
        <f>F18</f>
        <v>8.57</v>
      </c>
      <c r="F18" s="29">
        <f>ROUND(8.57,3)</f>
        <v>8.57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ROUND(2.4,3)</f>
        <v>2.4</v>
      </c>
      <c r="D20" s="29">
        <f>F20</f>
        <v>2.4</v>
      </c>
      <c r="E20" s="29">
        <f>F20</f>
        <v>2.4</v>
      </c>
      <c r="F20" s="29">
        <f>ROUND(2.4,3)</f>
        <v>2.4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ROUND(2.53,3)</f>
        <v>2.53</v>
      </c>
      <c r="D22" s="29">
        <f>F22</f>
        <v>2.53</v>
      </c>
      <c r="E22" s="29">
        <f>F22</f>
        <v>2.53</v>
      </c>
      <c r="F22" s="29">
        <f>ROUND(2.53,3)</f>
        <v>2.53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ROUND(4.99,3)</f>
        <v>4.99</v>
      </c>
      <c r="D24" s="29">
        <f>F24</f>
        <v>4.99</v>
      </c>
      <c r="E24" s="29">
        <f>F24</f>
        <v>4.99</v>
      </c>
      <c r="F24" s="29">
        <f>ROUND(4.99,3)</f>
        <v>4.99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ROUND(6.97,3)</f>
        <v>6.97</v>
      </c>
      <c r="D26" s="29">
        <f>F26</f>
        <v>6.97</v>
      </c>
      <c r="E26" s="29">
        <f>F26</f>
        <v>6.97</v>
      </c>
      <c r="F26" s="29">
        <f>ROUND(6.97,3)</f>
        <v>6.97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ROUND(7.31,3)</f>
        <v>7.31</v>
      </c>
      <c r="D28" s="29">
        <f>F28</f>
        <v>7.31</v>
      </c>
      <c r="E28" s="29">
        <f>F28</f>
        <v>7.31</v>
      </c>
      <c r="F28" s="29">
        <f>ROUND(7.31,3)</f>
        <v>7.31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ROUND(7.46,3)</f>
        <v>7.46</v>
      </c>
      <c r="D30" s="29">
        <f>F30</f>
        <v>7.46</v>
      </c>
      <c r="E30" s="29">
        <f>F30</f>
        <v>7.46</v>
      </c>
      <c r="F30" s="29">
        <f>ROUND(7.46,3)</f>
        <v>7.46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ROUND(9.56,3)</f>
        <v>9.56</v>
      </c>
      <c r="D32" s="29">
        <f>F32</f>
        <v>9.56</v>
      </c>
      <c r="E32" s="29">
        <f>F32</f>
        <v>9.56</v>
      </c>
      <c r="F32" s="29">
        <f>ROUND(9.56,3)</f>
        <v>9.56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ROUND(2.39,3)</f>
        <v>2.39</v>
      </c>
      <c r="D36" s="29">
        <f>F36</f>
        <v>2.39</v>
      </c>
      <c r="E36" s="29">
        <f>F36</f>
        <v>2.39</v>
      </c>
      <c r="F36" s="29">
        <f>ROUND(2.39,3)</f>
        <v>2.39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ROUND(9.22,3)</f>
        <v>9.22</v>
      </c>
      <c r="D38" s="29">
        <f>F38</f>
        <v>9.22</v>
      </c>
      <c r="E38" s="29">
        <f>F38</f>
        <v>9.22</v>
      </c>
      <c r="F38" s="29">
        <f>ROUND(9.22,3)</f>
        <v>9.22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ROUND(2.535,5)</f>
        <v>2.535</v>
      </c>
      <c r="D40" s="24">
        <f>F40</f>
        <v>129.50631</v>
      </c>
      <c r="E40" s="24">
        <f>F40</f>
        <v>129.50631</v>
      </c>
      <c r="F40" s="24">
        <f>ROUND(129.50631,5)</f>
        <v>129.50631</v>
      </c>
      <c r="G40" s="25"/>
      <c r="H40" s="26"/>
    </row>
    <row r="41" spans="1:8" ht="12.75" customHeight="1">
      <c r="A41" s="23">
        <v>43132</v>
      </c>
      <c r="B41" s="23"/>
      <c r="C41" s="24">
        <f>ROUND(2.535,5)</f>
        <v>2.535</v>
      </c>
      <c r="D41" s="24">
        <f>F41</f>
        <v>130.58037</v>
      </c>
      <c r="E41" s="24">
        <f>F41</f>
        <v>130.58037</v>
      </c>
      <c r="F41" s="24">
        <f>ROUND(130.58037,5)</f>
        <v>130.58037</v>
      </c>
      <c r="G41" s="25"/>
      <c r="H41" s="26"/>
    </row>
    <row r="42" spans="1:8" ht="12.75" customHeight="1">
      <c r="A42" s="23">
        <v>43223</v>
      </c>
      <c r="B42" s="23"/>
      <c r="C42" s="24">
        <f>ROUND(2.535,5)</f>
        <v>2.535</v>
      </c>
      <c r="D42" s="24">
        <f>F42</f>
        <v>133.07714</v>
      </c>
      <c r="E42" s="24">
        <f>F42</f>
        <v>133.07714</v>
      </c>
      <c r="F42" s="24">
        <f>ROUND(133.07714,5)</f>
        <v>133.07714</v>
      </c>
      <c r="G42" s="25"/>
      <c r="H42" s="26"/>
    </row>
    <row r="43" spans="1:8" ht="12.75" customHeight="1">
      <c r="A43" s="23">
        <v>43314</v>
      </c>
      <c r="B43" s="23"/>
      <c r="C43" s="24">
        <f>ROUND(2.535,5)</f>
        <v>2.535</v>
      </c>
      <c r="D43" s="24">
        <f>F43</f>
        <v>135.59782</v>
      </c>
      <c r="E43" s="24">
        <f>F43</f>
        <v>135.59782</v>
      </c>
      <c r="F43" s="24">
        <f>ROUND(135.59782,5)</f>
        <v>135.59782</v>
      </c>
      <c r="G43" s="25"/>
      <c r="H43" s="26"/>
    </row>
    <row r="44" spans="1:8" ht="12.75" customHeight="1">
      <c r="A44" s="23">
        <v>43405</v>
      </c>
      <c r="B44" s="23"/>
      <c r="C44" s="24">
        <f>ROUND(2.535,5)</f>
        <v>2.535</v>
      </c>
      <c r="D44" s="24">
        <f>F44</f>
        <v>138.07026</v>
      </c>
      <c r="E44" s="24">
        <f>F44</f>
        <v>138.07026</v>
      </c>
      <c r="F44" s="24">
        <f>ROUND(138.07026,5)</f>
        <v>138.07026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ROUND(99.82363,5)</f>
        <v>99.82363</v>
      </c>
      <c r="D46" s="24">
        <f>F46</f>
        <v>100.17839</v>
      </c>
      <c r="E46" s="24">
        <f>F46</f>
        <v>100.17839</v>
      </c>
      <c r="F46" s="24">
        <f>ROUND(100.17839,5)</f>
        <v>100.17839</v>
      </c>
      <c r="G46" s="25"/>
      <c r="H46" s="26"/>
    </row>
    <row r="47" spans="1:8" ht="12.75" customHeight="1">
      <c r="A47" s="23">
        <v>43132</v>
      </c>
      <c r="B47" s="23"/>
      <c r="C47" s="24">
        <f>ROUND(99.82363,5)</f>
        <v>99.82363</v>
      </c>
      <c r="D47" s="24">
        <f>F47</f>
        <v>102.05507</v>
      </c>
      <c r="E47" s="24">
        <f>F47</f>
        <v>102.05507</v>
      </c>
      <c r="F47" s="24">
        <f>ROUND(102.05507,5)</f>
        <v>102.05507</v>
      </c>
      <c r="G47" s="25"/>
      <c r="H47" s="26"/>
    </row>
    <row r="48" spans="1:8" ht="12.75" customHeight="1">
      <c r="A48" s="23">
        <v>43223</v>
      </c>
      <c r="B48" s="23"/>
      <c r="C48" s="24">
        <f>ROUND(99.82363,5)</f>
        <v>99.82363</v>
      </c>
      <c r="D48" s="24">
        <f>F48</f>
        <v>102.97843</v>
      </c>
      <c r="E48" s="24">
        <f>F48</f>
        <v>102.97843</v>
      </c>
      <c r="F48" s="24">
        <f>ROUND(102.97843,5)</f>
        <v>102.97843</v>
      </c>
      <c r="G48" s="25"/>
      <c r="H48" s="26"/>
    </row>
    <row r="49" spans="1:8" ht="12.75" customHeight="1">
      <c r="A49" s="23">
        <v>43314</v>
      </c>
      <c r="B49" s="23"/>
      <c r="C49" s="24">
        <f>ROUND(99.82363,5)</f>
        <v>99.82363</v>
      </c>
      <c r="D49" s="24">
        <f>F49</f>
        <v>104.92886</v>
      </c>
      <c r="E49" s="24">
        <f>F49</f>
        <v>104.92886</v>
      </c>
      <c r="F49" s="24">
        <f>ROUND(104.92886,5)</f>
        <v>104.92886</v>
      </c>
      <c r="G49" s="25"/>
      <c r="H49" s="26"/>
    </row>
    <row r="50" spans="1:8" ht="12.75" customHeight="1">
      <c r="A50" s="23">
        <v>43405</v>
      </c>
      <c r="B50" s="23"/>
      <c r="C50" s="24">
        <f>ROUND(99.82363,5)</f>
        <v>99.82363</v>
      </c>
      <c r="D50" s="24">
        <f>F50</f>
        <v>106.84182</v>
      </c>
      <c r="E50" s="24">
        <f>F50</f>
        <v>106.84182</v>
      </c>
      <c r="F50" s="24">
        <f>ROUND(106.84182,5)</f>
        <v>106.84182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ROUND(9.11,5)</f>
        <v>9.11</v>
      </c>
      <c r="D52" s="24">
        <f>F52</f>
        <v>9.1495</v>
      </c>
      <c r="E52" s="24">
        <f>F52</f>
        <v>9.1495</v>
      </c>
      <c r="F52" s="24">
        <f>ROUND(9.1495,5)</f>
        <v>9.1495</v>
      </c>
      <c r="G52" s="25"/>
      <c r="H52" s="26"/>
    </row>
    <row r="53" spans="1:8" ht="12.75" customHeight="1">
      <c r="A53" s="23">
        <v>43132</v>
      </c>
      <c r="B53" s="23"/>
      <c r="C53" s="24">
        <f>ROUND(9.11,5)</f>
        <v>9.11</v>
      </c>
      <c r="D53" s="24">
        <f>F53</f>
        <v>9.20499</v>
      </c>
      <c r="E53" s="24">
        <f>F53</f>
        <v>9.20499</v>
      </c>
      <c r="F53" s="24">
        <f>ROUND(9.20499,5)</f>
        <v>9.20499</v>
      </c>
      <c r="G53" s="25"/>
      <c r="H53" s="26"/>
    </row>
    <row r="54" spans="1:8" ht="12.75" customHeight="1">
      <c r="A54" s="23">
        <v>43223</v>
      </c>
      <c r="B54" s="23"/>
      <c r="C54" s="24">
        <f>ROUND(9.11,5)</f>
        <v>9.11</v>
      </c>
      <c r="D54" s="24">
        <f>F54</f>
        <v>9.26284</v>
      </c>
      <c r="E54" s="24">
        <f>F54</f>
        <v>9.26284</v>
      </c>
      <c r="F54" s="24">
        <f>ROUND(9.26284,5)</f>
        <v>9.26284</v>
      </c>
      <c r="G54" s="25"/>
      <c r="H54" s="26"/>
    </row>
    <row r="55" spans="1:8" ht="12.75" customHeight="1">
      <c r="A55" s="23">
        <v>43314</v>
      </c>
      <c r="B55" s="23"/>
      <c r="C55" s="24">
        <f>ROUND(9.11,5)</f>
        <v>9.11</v>
      </c>
      <c r="D55" s="24">
        <f>F55</f>
        <v>9.32217</v>
      </c>
      <c r="E55" s="24">
        <f>F55</f>
        <v>9.32217</v>
      </c>
      <c r="F55" s="24">
        <f>ROUND(9.32217,5)</f>
        <v>9.32217</v>
      </c>
      <c r="G55" s="25"/>
      <c r="H55" s="26"/>
    </row>
    <row r="56" spans="1:8" ht="12.75" customHeight="1">
      <c r="A56" s="23">
        <v>43405</v>
      </c>
      <c r="B56" s="23"/>
      <c r="C56" s="24">
        <f>ROUND(9.11,5)</f>
        <v>9.11</v>
      </c>
      <c r="D56" s="24">
        <f>F56</f>
        <v>9.38362</v>
      </c>
      <c r="E56" s="24">
        <f>F56</f>
        <v>9.38362</v>
      </c>
      <c r="F56" s="24">
        <f>ROUND(9.38362,5)</f>
        <v>9.38362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ROUND(9.36,5)</f>
        <v>9.36</v>
      </c>
      <c r="D58" s="24">
        <f>F58</f>
        <v>9.40445</v>
      </c>
      <c r="E58" s="24">
        <f>F58</f>
        <v>9.40445</v>
      </c>
      <c r="F58" s="24">
        <f>ROUND(9.40445,5)</f>
        <v>9.40445</v>
      </c>
      <c r="G58" s="25"/>
      <c r="H58" s="26"/>
    </row>
    <row r="59" spans="1:8" ht="12.75" customHeight="1">
      <c r="A59" s="23">
        <v>43132</v>
      </c>
      <c r="B59" s="23"/>
      <c r="C59" s="24">
        <f>ROUND(9.36,5)</f>
        <v>9.36</v>
      </c>
      <c r="D59" s="24">
        <f>F59</f>
        <v>9.46633</v>
      </c>
      <c r="E59" s="24">
        <f>F59</f>
        <v>9.46633</v>
      </c>
      <c r="F59" s="24">
        <f>ROUND(9.46633,5)</f>
        <v>9.46633</v>
      </c>
      <c r="G59" s="25"/>
      <c r="H59" s="26"/>
    </row>
    <row r="60" spans="1:8" ht="12.75" customHeight="1">
      <c r="A60" s="23">
        <v>43223</v>
      </c>
      <c r="B60" s="23"/>
      <c r="C60" s="24">
        <f>ROUND(9.36,5)</f>
        <v>9.36</v>
      </c>
      <c r="D60" s="24">
        <f>F60</f>
        <v>9.52657</v>
      </c>
      <c r="E60" s="24">
        <f>F60</f>
        <v>9.52657</v>
      </c>
      <c r="F60" s="24">
        <f>ROUND(9.52657,5)</f>
        <v>9.52657</v>
      </c>
      <c r="G60" s="25"/>
      <c r="H60" s="26"/>
    </row>
    <row r="61" spans="1:8" ht="12.75" customHeight="1">
      <c r="A61" s="23">
        <v>43314</v>
      </c>
      <c r="B61" s="23"/>
      <c r="C61" s="24">
        <f>ROUND(9.36,5)</f>
        <v>9.36</v>
      </c>
      <c r="D61" s="24">
        <f>F61</f>
        <v>9.58629</v>
      </c>
      <c r="E61" s="24">
        <f>F61</f>
        <v>9.58629</v>
      </c>
      <c r="F61" s="24">
        <f>ROUND(9.58629,5)</f>
        <v>9.58629</v>
      </c>
      <c r="G61" s="25"/>
      <c r="H61" s="26"/>
    </row>
    <row r="62" spans="1:8" ht="12.75" customHeight="1">
      <c r="A62" s="23">
        <v>43405</v>
      </c>
      <c r="B62" s="23"/>
      <c r="C62" s="24">
        <f>ROUND(9.36,5)</f>
        <v>9.36</v>
      </c>
      <c r="D62" s="24">
        <f>F62</f>
        <v>9.6544</v>
      </c>
      <c r="E62" s="24">
        <f>F62</f>
        <v>9.6544</v>
      </c>
      <c r="F62" s="24">
        <f>ROUND(9.6544,5)</f>
        <v>9.6544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ROUND(102.95705,5)</f>
        <v>102.95705</v>
      </c>
      <c r="D64" s="24">
        <f>F64</f>
        <v>104.35583</v>
      </c>
      <c r="E64" s="24">
        <f>F64</f>
        <v>104.35583</v>
      </c>
      <c r="F64" s="24">
        <f>ROUND(104.35583,5)</f>
        <v>104.35583</v>
      </c>
      <c r="G64" s="25"/>
      <c r="H64" s="26"/>
    </row>
    <row r="65" spans="1:8" ht="12.75" customHeight="1">
      <c r="A65" s="23">
        <v>43132</v>
      </c>
      <c r="B65" s="23"/>
      <c r="C65" s="24">
        <f>ROUND(102.95705,5)</f>
        <v>102.95705</v>
      </c>
      <c r="D65" s="24">
        <f>F65</f>
        <v>106.31073</v>
      </c>
      <c r="E65" s="24">
        <f>F65</f>
        <v>106.31073</v>
      </c>
      <c r="F65" s="24">
        <f>ROUND(106.31073,5)</f>
        <v>106.31073</v>
      </c>
      <c r="G65" s="25"/>
      <c r="H65" s="26"/>
    </row>
    <row r="66" spans="1:8" ht="12.75" customHeight="1">
      <c r="A66" s="23">
        <v>43223</v>
      </c>
      <c r="B66" s="23"/>
      <c r="C66" s="24">
        <f>ROUND(102.95705,5)</f>
        <v>102.95705</v>
      </c>
      <c r="D66" s="24">
        <f>F66</f>
        <v>107.24507</v>
      </c>
      <c r="E66" s="24">
        <f>F66</f>
        <v>107.24507</v>
      </c>
      <c r="F66" s="24">
        <f>ROUND(107.24507,5)</f>
        <v>107.24507</v>
      </c>
      <c r="G66" s="25"/>
      <c r="H66" s="26"/>
    </row>
    <row r="67" spans="1:8" ht="12.75" customHeight="1">
      <c r="A67" s="23">
        <v>43314</v>
      </c>
      <c r="B67" s="23"/>
      <c r="C67" s="24">
        <f>ROUND(102.95705,5)</f>
        <v>102.95705</v>
      </c>
      <c r="D67" s="24">
        <f>F67</f>
        <v>109.27641</v>
      </c>
      <c r="E67" s="24">
        <f>F67</f>
        <v>109.27641</v>
      </c>
      <c r="F67" s="24">
        <f>ROUND(109.27641,5)</f>
        <v>109.27641</v>
      </c>
      <c r="G67" s="25"/>
      <c r="H67" s="26"/>
    </row>
    <row r="68" spans="1:8" ht="12.75" customHeight="1">
      <c r="A68" s="23">
        <v>43405</v>
      </c>
      <c r="B68" s="23"/>
      <c r="C68" s="24">
        <f>ROUND(102.95705,5)</f>
        <v>102.95705</v>
      </c>
      <c r="D68" s="24">
        <f>F68</f>
        <v>111.26882</v>
      </c>
      <c r="E68" s="24">
        <f>F68</f>
        <v>111.26882</v>
      </c>
      <c r="F68" s="24">
        <f>ROUND(111.26882,5)</f>
        <v>111.26882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ROUND(9.705,5)</f>
        <v>9.705</v>
      </c>
      <c r="D70" s="24">
        <f>F70</f>
        <v>9.75045</v>
      </c>
      <c r="E70" s="24">
        <f>F70</f>
        <v>9.75045</v>
      </c>
      <c r="F70" s="24">
        <f>ROUND(9.75045,5)</f>
        <v>9.75045</v>
      </c>
      <c r="G70" s="25"/>
      <c r="H70" s="26"/>
    </row>
    <row r="71" spans="1:8" ht="12.75" customHeight="1">
      <c r="A71" s="23">
        <v>43132</v>
      </c>
      <c r="B71" s="23"/>
      <c r="C71" s="24">
        <f>ROUND(9.705,5)</f>
        <v>9.705</v>
      </c>
      <c r="D71" s="24">
        <f>F71</f>
        <v>9.81418</v>
      </c>
      <c r="E71" s="24">
        <f>F71</f>
        <v>9.81418</v>
      </c>
      <c r="F71" s="24">
        <f>ROUND(9.81418,5)</f>
        <v>9.81418</v>
      </c>
      <c r="G71" s="25"/>
      <c r="H71" s="26"/>
    </row>
    <row r="72" spans="1:8" ht="12.75" customHeight="1">
      <c r="A72" s="23">
        <v>43223</v>
      </c>
      <c r="B72" s="23"/>
      <c r="C72" s="24">
        <f>ROUND(9.705,5)</f>
        <v>9.705</v>
      </c>
      <c r="D72" s="24">
        <f>F72</f>
        <v>9.87982</v>
      </c>
      <c r="E72" s="24">
        <f>F72</f>
        <v>9.87982</v>
      </c>
      <c r="F72" s="24">
        <f>ROUND(9.87982,5)</f>
        <v>9.87982</v>
      </c>
      <c r="G72" s="25"/>
      <c r="H72" s="26"/>
    </row>
    <row r="73" spans="1:8" ht="12.75" customHeight="1">
      <c r="A73" s="23">
        <v>43314</v>
      </c>
      <c r="B73" s="23"/>
      <c r="C73" s="24">
        <f>ROUND(9.705,5)</f>
        <v>9.705</v>
      </c>
      <c r="D73" s="24">
        <f>F73</f>
        <v>9.94719</v>
      </c>
      <c r="E73" s="24">
        <f>F73</f>
        <v>9.94719</v>
      </c>
      <c r="F73" s="24">
        <f>ROUND(9.94719,5)</f>
        <v>9.94719</v>
      </c>
      <c r="G73" s="25"/>
      <c r="H73" s="26"/>
    </row>
    <row r="74" spans="1:8" ht="12.75" customHeight="1">
      <c r="A74" s="23">
        <v>43405</v>
      </c>
      <c r="B74" s="23"/>
      <c r="C74" s="24">
        <f>ROUND(9.705,5)</f>
        <v>9.705</v>
      </c>
      <c r="D74" s="24">
        <f>F74</f>
        <v>10.0157</v>
      </c>
      <c r="E74" s="24">
        <f>F74</f>
        <v>10.0157</v>
      </c>
      <c r="F74" s="24">
        <f>ROUND(10.0157,5)</f>
        <v>10.0157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ROUND(2.48,5)</f>
        <v>2.48</v>
      </c>
      <c r="D76" s="24">
        <f>F76</f>
        <v>129.43912</v>
      </c>
      <c r="E76" s="24">
        <f>F76</f>
        <v>129.43912</v>
      </c>
      <c r="F76" s="24">
        <f>ROUND(129.43912,5)</f>
        <v>129.43912</v>
      </c>
      <c r="G76" s="25"/>
      <c r="H76" s="26"/>
    </row>
    <row r="77" spans="1:8" ht="12.75" customHeight="1">
      <c r="A77" s="23">
        <v>43132</v>
      </c>
      <c r="B77" s="23"/>
      <c r="C77" s="24">
        <f>ROUND(2.48,5)</f>
        <v>2.48</v>
      </c>
      <c r="D77" s="24">
        <f>F77</f>
        <v>130.34292</v>
      </c>
      <c r="E77" s="24">
        <f>F77</f>
        <v>130.34292</v>
      </c>
      <c r="F77" s="24">
        <f>ROUND(130.34292,5)</f>
        <v>130.34292</v>
      </c>
      <c r="G77" s="25"/>
      <c r="H77" s="26"/>
    </row>
    <row r="78" spans="1:8" ht="12.75" customHeight="1">
      <c r="A78" s="23">
        <v>43223</v>
      </c>
      <c r="B78" s="23"/>
      <c r="C78" s="24">
        <f>ROUND(2.48,5)</f>
        <v>2.48</v>
      </c>
      <c r="D78" s="24">
        <f>F78</f>
        <v>132.83517</v>
      </c>
      <c r="E78" s="24">
        <f>F78</f>
        <v>132.83517</v>
      </c>
      <c r="F78" s="24">
        <f>ROUND(132.83517,5)</f>
        <v>132.83517</v>
      </c>
      <c r="G78" s="25"/>
      <c r="H78" s="26"/>
    </row>
    <row r="79" spans="1:8" ht="12.75" customHeight="1">
      <c r="A79" s="23">
        <v>43314</v>
      </c>
      <c r="B79" s="23"/>
      <c r="C79" s="24">
        <f>ROUND(2.48,5)</f>
        <v>2.48</v>
      </c>
      <c r="D79" s="24">
        <f>F79</f>
        <v>135.35123</v>
      </c>
      <c r="E79" s="24">
        <f>F79</f>
        <v>135.35123</v>
      </c>
      <c r="F79" s="24">
        <f>ROUND(135.35123,5)</f>
        <v>135.35123</v>
      </c>
      <c r="G79" s="25"/>
      <c r="H79" s="26"/>
    </row>
    <row r="80" spans="1:8" ht="12.75" customHeight="1">
      <c r="A80" s="23">
        <v>43405</v>
      </c>
      <c r="B80" s="23"/>
      <c r="C80" s="24">
        <f>ROUND(2.48,5)</f>
        <v>2.48</v>
      </c>
      <c r="D80" s="24">
        <f>F80</f>
        <v>137.81909</v>
      </c>
      <c r="E80" s="24">
        <f>F80</f>
        <v>137.81909</v>
      </c>
      <c r="F80" s="24">
        <f>ROUND(137.81909,5)</f>
        <v>137.81909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ROUND(9.795,5)</f>
        <v>9.795</v>
      </c>
      <c r="D82" s="24">
        <f>F82</f>
        <v>9.84093</v>
      </c>
      <c r="E82" s="24">
        <f>F82</f>
        <v>9.84093</v>
      </c>
      <c r="F82" s="24">
        <f>ROUND(9.84093,5)</f>
        <v>9.84093</v>
      </c>
      <c r="G82" s="25"/>
      <c r="H82" s="26"/>
    </row>
    <row r="83" spans="1:8" ht="12.75" customHeight="1">
      <c r="A83" s="23">
        <v>43132</v>
      </c>
      <c r="B83" s="23"/>
      <c r="C83" s="24">
        <f>ROUND(9.795,5)</f>
        <v>9.795</v>
      </c>
      <c r="D83" s="24">
        <f>F83</f>
        <v>9.90533</v>
      </c>
      <c r="E83" s="24">
        <f>F83</f>
        <v>9.90533</v>
      </c>
      <c r="F83" s="24">
        <f>ROUND(9.90533,5)</f>
        <v>9.90533</v>
      </c>
      <c r="G83" s="25"/>
      <c r="H83" s="26"/>
    </row>
    <row r="84" spans="1:8" ht="12.75" customHeight="1">
      <c r="A84" s="23">
        <v>43223</v>
      </c>
      <c r="B84" s="23"/>
      <c r="C84" s="24">
        <f>ROUND(9.795,5)</f>
        <v>9.795</v>
      </c>
      <c r="D84" s="24">
        <f>F84</f>
        <v>9.97152</v>
      </c>
      <c r="E84" s="24">
        <f>F84</f>
        <v>9.97152</v>
      </c>
      <c r="F84" s="24">
        <f>ROUND(9.97152,5)</f>
        <v>9.97152</v>
      </c>
      <c r="G84" s="25"/>
      <c r="H84" s="26"/>
    </row>
    <row r="85" spans="1:8" ht="12.75" customHeight="1">
      <c r="A85" s="23">
        <v>43314</v>
      </c>
      <c r="B85" s="23"/>
      <c r="C85" s="24">
        <f>ROUND(9.795,5)</f>
        <v>9.795</v>
      </c>
      <c r="D85" s="24">
        <f>F85</f>
        <v>10.03944</v>
      </c>
      <c r="E85" s="24">
        <f>F85</f>
        <v>10.03944</v>
      </c>
      <c r="F85" s="24">
        <f>ROUND(10.03944,5)</f>
        <v>10.03944</v>
      </c>
      <c r="G85" s="25"/>
      <c r="H85" s="26"/>
    </row>
    <row r="86" spans="1:8" ht="12.75" customHeight="1">
      <c r="A86" s="23">
        <v>43405</v>
      </c>
      <c r="B86" s="23"/>
      <c r="C86" s="24">
        <f>ROUND(9.795,5)</f>
        <v>9.795</v>
      </c>
      <c r="D86" s="24">
        <f>F86</f>
        <v>10.10834</v>
      </c>
      <c r="E86" s="24">
        <f>F86</f>
        <v>10.10834</v>
      </c>
      <c r="F86" s="24">
        <f>ROUND(10.10834,5)</f>
        <v>10.10834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ROUND(9.81,5)</f>
        <v>9.81</v>
      </c>
      <c r="D88" s="24">
        <f>F88</f>
        <v>9.85429</v>
      </c>
      <c r="E88" s="24">
        <f>F88</f>
        <v>9.85429</v>
      </c>
      <c r="F88" s="24">
        <f>ROUND(9.85429,5)</f>
        <v>9.85429</v>
      </c>
      <c r="G88" s="25"/>
      <c r="H88" s="26"/>
    </row>
    <row r="89" spans="1:8" ht="12.75" customHeight="1">
      <c r="A89" s="23">
        <v>43132</v>
      </c>
      <c r="B89" s="23"/>
      <c r="C89" s="24">
        <f>ROUND(9.81,5)</f>
        <v>9.81</v>
      </c>
      <c r="D89" s="24">
        <f>F89</f>
        <v>9.91629</v>
      </c>
      <c r="E89" s="24">
        <f>F89</f>
        <v>9.91629</v>
      </c>
      <c r="F89" s="24">
        <f>ROUND(9.91629,5)</f>
        <v>9.91629</v>
      </c>
      <c r="G89" s="25"/>
      <c r="H89" s="26"/>
    </row>
    <row r="90" spans="1:8" ht="12.75" customHeight="1">
      <c r="A90" s="23">
        <v>43223</v>
      </c>
      <c r="B90" s="23"/>
      <c r="C90" s="24">
        <f>ROUND(9.81,5)</f>
        <v>9.81</v>
      </c>
      <c r="D90" s="24">
        <f>F90</f>
        <v>9.97989</v>
      </c>
      <c r="E90" s="24">
        <f>F90</f>
        <v>9.97989</v>
      </c>
      <c r="F90" s="24">
        <f>ROUND(9.97989,5)</f>
        <v>9.97989</v>
      </c>
      <c r="G90" s="25"/>
      <c r="H90" s="26"/>
    </row>
    <row r="91" spans="1:8" ht="12.75" customHeight="1">
      <c r="A91" s="23">
        <v>43314</v>
      </c>
      <c r="B91" s="23"/>
      <c r="C91" s="24">
        <f>ROUND(9.81,5)</f>
        <v>9.81</v>
      </c>
      <c r="D91" s="24">
        <f>F91</f>
        <v>10.04506</v>
      </c>
      <c r="E91" s="24">
        <f>F91</f>
        <v>10.04506</v>
      </c>
      <c r="F91" s="24">
        <f>ROUND(10.04506,5)</f>
        <v>10.04506</v>
      </c>
      <c r="G91" s="25"/>
      <c r="H91" s="26"/>
    </row>
    <row r="92" spans="1:8" ht="12.75" customHeight="1">
      <c r="A92" s="23">
        <v>43405</v>
      </c>
      <c r="B92" s="23"/>
      <c r="C92" s="24">
        <f>ROUND(9.81,5)</f>
        <v>9.81</v>
      </c>
      <c r="D92" s="24">
        <f>F92</f>
        <v>10.11102</v>
      </c>
      <c r="E92" s="24">
        <f>F92</f>
        <v>10.11102</v>
      </c>
      <c r="F92" s="24">
        <f>ROUND(10.11102,5)</f>
        <v>10.11102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ROUND(123.74628,5)</f>
        <v>123.74628</v>
      </c>
      <c r="D94" s="24">
        <f>F94</f>
        <v>123.85405</v>
      </c>
      <c r="E94" s="24">
        <f>F94</f>
        <v>123.85405</v>
      </c>
      <c r="F94" s="24">
        <f>ROUND(123.85405,5)</f>
        <v>123.85405</v>
      </c>
      <c r="G94" s="25"/>
      <c r="H94" s="26"/>
    </row>
    <row r="95" spans="1:8" ht="12.75" customHeight="1">
      <c r="A95" s="23">
        <v>43132</v>
      </c>
      <c r="B95" s="23"/>
      <c r="C95" s="24">
        <f>ROUND(123.74628,5)</f>
        <v>123.74628</v>
      </c>
      <c r="D95" s="24">
        <f>F95</f>
        <v>126.17404</v>
      </c>
      <c r="E95" s="24">
        <f>F95</f>
        <v>126.17404</v>
      </c>
      <c r="F95" s="24">
        <f>ROUND(126.17404,5)</f>
        <v>126.17404</v>
      </c>
      <c r="G95" s="25"/>
      <c r="H95" s="26"/>
    </row>
    <row r="96" spans="1:8" ht="12.75" customHeight="1">
      <c r="A96" s="23">
        <v>43223</v>
      </c>
      <c r="B96" s="23"/>
      <c r="C96" s="24">
        <f>ROUND(123.74628,5)</f>
        <v>123.74628</v>
      </c>
      <c r="D96" s="24">
        <f>F96</f>
        <v>126.97133</v>
      </c>
      <c r="E96" s="24">
        <f>F96</f>
        <v>126.97133</v>
      </c>
      <c r="F96" s="24">
        <f>ROUND(126.97133,5)</f>
        <v>126.97133</v>
      </c>
      <c r="G96" s="25"/>
      <c r="H96" s="26"/>
    </row>
    <row r="97" spans="1:8" ht="12.75" customHeight="1">
      <c r="A97" s="23">
        <v>43314</v>
      </c>
      <c r="B97" s="23"/>
      <c r="C97" s="24">
        <f>ROUND(123.74628,5)</f>
        <v>123.74628</v>
      </c>
      <c r="D97" s="24">
        <f>F97</f>
        <v>129.37606</v>
      </c>
      <c r="E97" s="24">
        <f>F97</f>
        <v>129.37606</v>
      </c>
      <c r="F97" s="24">
        <f>ROUND(129.37606,5)</f>
        <v>129.37606</v>
      </c>
      <c r="G97" s="25"/>
      <c r="H97" s="26"/>
    </row>
    <row r="98" spans="1:8" ht="12.75" customHeight="1">
      <c r="A98" s="23">
        <v>43405</v>
      </c>
      <c r="B98" s="23"/>
      <c r="C98" s="24">
        <f>ROUND(123.74628,5)</f>
        <v>123.74628</v>
      </c>
      <c r="D98" s="24">
        <f>F98</f>
        <v>131.73443</v>
      </c>
      <c r="E98" s="24">
        <f>F98</f>
        <v>131.73443</v>
      </c>
      <c r="F98" s="24">
        <f>ROUND(131.73443,5)</f>
        <v>131.73443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ROUND(2.56,5)</f>
        <v>2.56</v>
      </c>
      <c r="D100" s="24">
        <f>F100</f>
        <v>132.74774</v>
      </c>
      <c r="E100" s="24">
        <f>F100</f>
        <v>132.74774</v>
      </c>
      <c r="F100" s="24">
        <f>ROUND(132.74774,5)</f>
        <v>132.74774</v>
      </c>
      <c r="G100" s="25"/>
      <c r="H100" s="26"/>
    </row>
    <row r="101" spans="1:8" ht="12.75" customHeight="1">
      <c r="A101" s="23">
        <v>43132</v>
      </c>
      <c r="B101" s="23"/>
      <c r="C101" s="24">
        <f>ROUND(2.56,5)</f>
        <v>2.56</v>
      </c>
      <c r="D101" s="24">
        <f>F101</f>
        <v>133.54324</v>
      </c>
      <c r="E101" s="24">
        <f>F101</f>
        <v>133.54324</v>
      </c>
      <c r="F101" s="24">
        <f>ROUND(133.54324,5)</f>
        <v>133.54324</v>
      </c>
      <c r="G101" s="25"/>
      <c r="H101" s="26"/>
    </row>
    <row r="102" spans="1:8" ht="12.75" customHeight="1">
      <c r="A102" s="23">
        <v>43223</v>
      </c>
      <c r="B102" s="23"/>
      <c r="C102" s="24">
        <f>ROUND(2.56,5)</f>
        <v>2.56</v>
      </c>
      <c r="D102" s="24">
        <f>F102</f>
        <v>136.09671</v>
      </c>
      <c r="E102" s="24">
        <f>F102</f>
        <v>136.09671</v>
      </c>
      <c r="F102" s="24">
        <f>ROUND(136.09671,5)</f>
        <v>136.09671</v>
      </c>
      <c r="G102" s="25"/>
      <c r="H102" s="26"/>
    </row>
    <row r="103" spans="1:8" ht="12.75" customHeight="1">
      <c r="A103" s="23">
        <v>43314</v>
      </c>
      <c r="B103" s="23"/>
      <c r="C103" s="24">
        <f>ROUND(2.56,5)</f>
        <v>2.56</v>
      </c>
      <c r="D103" s="24">
        <f>F103</f>
        <v>138.6746</v>
      </c>
      <c r="E103" s="24">
        <f>F103</f>
        <v>138.6746</v>
      </c>
      <c r="F103" s="24">
        <f>ROUND(138.6746,5)</f>
        <v>138.6746</v>
      </c>
      <c r="G103" s="25"/>
      <c r="H103" s="26"/>
    </row>
    <row r="104" spans="1:8" ht="12.75" customHeight="1">
      <c r="A104" s="23">
        <v>43405</v>
      </c>
      <c r="B104" s="23"/>
      <c r="C104" s="24">
        <f>ROUND(2.56,5)</f>
        <v>2.56</v>
      </c>
      <c r="D104" s="24">
        <f>F104</f>
        <v>141.20317</v>
      </c>
      <c r="E104" s="24">
        <f>F104</f>
        <v>141.20317</v>
      </c>
      <c r="F104" s="24">
        <f>ROUND(141.20317,5)</f>
        <v>141.20317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ROUND(3.17,5)</f>
        <v>3.17</v>
      </c>
      <c r="D106" s="24">
        <f>F106</f>
        <v>128.15142</v>
      </c>
      <c r="E106" s="24">
        <f>F106</f>
        <v>128.15142</v>
      </c>
      <c r="F106" s="24">
        <f>ROUND(128.15142,5)</f>
        <v>128.15142</v>
      </c>
      <c r="G106" s="25"/>
      <c r="H106" s="26"/>
    </row>
    <row r="107" spans="1:8" ht="12.75" customHeight="1">
      <c r="A107" s="23">
        <v>43132</v>
      </c>
      <c r="B107" s="23"/>
      <c r="C107" s="24">
        <f>ROUND(3.17,5)</f>
        <v>3.17</v>
      </c>
      <c r="D107" s="24">
        <f>F107</f>
        <v>130.55213</v>
      </c>
      <c r="E107" s="24">
        <f>F107</f>
        <v>130.55213</v>
      </c>
      <c r="F107" s="24">
        <f>ROUND(130.55213,5)</f>
        <v>130.55213</v>
      </c>
      <c r="G107" s="25"/>
      <c r="H107" s="26"/>
    </row>
    <row r="108" spans="1:8" ht="12.75" customHeight="1">
      <c r="A108" s="23">
        <v>43223</v>
      </c>
      <c r="B108" s="23"/>
      <c r="C108" s="24">
        <f>ROUND(3.17,5)</f>
        <v>3.17</v>
      </c>
      <c r="D108" s="24">
        <f>F108</f>
        <v>133.04832</v>
      </c>
      <c r="E108" s="24">
        <f>F108</f>
        <v>133.04832</v>
      </c>
      <c r="F108" s="24">
        <f>ROUND(133.04832,5)</f>
        <v>133.04832</v>
      </c>
      <c r="G108" s="25"/>
      <c r="H108" s="26"/>
    </row>
    <row r="109" spans="1:8" ht="12.75" customHeight="1">
      <c r="A109" s="23">
        <v>43314</v>
      </c>
      <c r="B109" s="23"/>
      <c r="C109" s="24">
        <f>ROUND(3.17,5)</f>
        <v>3.17</v>
      </c>
      <c r="D109" s="24">
        <f>F109</f>
        <v>135.56861</v>
      </c>
      <c r="E109" s="24">
        <f>F109</f>
        <v>135.56861</v>
      </c>
      <c r="F109" s="24">
        <f>ROUND(135.56861,5)</f>
        <v>135.56861</v>
      </c>
      <c r="G109" s="25"/>
      <c r="H109" s="26"/>
    </row>
    <row r="110" spans="1:8" ht="12.75" customHeight="1">
      <c r="A110" s="23">
        <v>43405</v>
      </c>
      <c r="B110" s="23"/>
      <c r="C110" s="24">
        <f>ROUND(3.17,5)</f>
        <v>3.17</v>
      </c>
      <c r="D110" s="24">
        <f>F110</f>
        <v>138.04085</v>
      </c>
      <c r="E110" s="24">
        <f>F110</f>
        <v>138.04085</v>
      </c>
      <c r="F110" s="24">
        <f>ROUND(138.04085,5)</f>
        <v>138.04085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ROUND(10.765,5)</f>
        <v>10.765</v>
      </c>
      <c r="D112" s="24">
        <f>F112</f>
        <v>10.84109</v>
      </c>
      <c r="E112" s="24">
        <f>F112</f>
        <v>10.84109</v>
      </c>
      <c r="F112" s="24">
        <f>ROUND(10.84109,5)</f>
        <v>10.84109</v>
      </c>
      <c r="G112" s="25"/>
      <c r="H112" s="26"/>
    </row>
    <row r="113" spans="1:8" ht="12.75" customHeight="1">
      <c r="A113" s="23">
        <v>43132</v>
      </c>
      <c r="B113" s="23"/>
      <c r="C113" s="24">
        <f>ROUND(10.765,5)</f>
        <v>10.765</v>
      </c>
      <c r="D113" s="24">
        <f>F113</f>
        <v>10.94909</v>
      </c>
      <c r="E113" s="24">
        <f>F113</f>
        <v>10.94909</v>
      </c>
      <c r="F113" s="24">
        <f>ROUND(10.94909,5)</f>
        <v>10.94909</v>
      </c>
      <c r="G113" s="25"/>
      <c r="H113" s="26"/>
    </row>
    <row r="114" spans="1:8" ht="12.75" customHeight="1">
      <c r="A114" s="23">
        <v>43223</v>
      </c>
      <c r="B114" s="23"/>
      <c r="C114" s="24">
        <f>ROUND(10.765,5)</f>
        <v>10.765</v>
      </c>
      <c r="D114" s="24">
        <f>F114</f>
        <v>11.05402</v>
      </c>
      <c r="E114" s="24">
        <f>F114</f>
        <v>11.05402</v>
      </c>
      <c r="F114" s="24">
        <f>ROUND(11.05402,5)</f>
        <v>11.05402</v>
      </c>
      <c r="G114" s="25"/>
      <c r="H114" s="26"/>
    </row>
    <row r="115" spans="1:8" ht="12.75" customHeight="1">
      <c r="A115" s="23">
        <v>43314</v>
      </c>
      <c r="B115" s="23"/>
      <c r="C115" s="24">
        <f>ROUND(10.765,5)</f>
        <v>10.765</v>
      </c>
      <c r="D115" s="24">
        <f>F115</f>
        <v>11.15946</v>
      </c>
      <c r="E115" s="24">
        <f>F115</f>
        <v>11.15946</v>
      </c>
      <c r="F115" s="24">
        <f>ROUND(11.15946,5)</f>
        <v>11.15946</v>
      </c>
      <c r="G115" s="25"/>
      <c r="H115" s="26"/>
    </row>
    <row r="116" spans="1:8" ht="12.75" customHeight="1">
      <c r="A116" s="23">
        <v>43405</v>
      </c>
      <c r="B116" s="23"/>
      <c r="C116" s="24">
        <f>ROUND(10.765,5)</f>
        <v>10.765</v>
      </c>
      <c r="D116" s="24">
        <f>F116</f>
        <v>11.27718</v>
      </c>
      <c r="E116" s="24">
        <f>F116</f>
        <v>11.27718</v>
      </c>
      <c r="F116" s="24">
        <f>ROUND(11.27718,5)</f>
        <v>11.27718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ROUND(10.995,5)</f>
        <v>10.995</v>
      </c>
      <c r="D118" s="24">
        <f>F118</f>
        <v>11.07045</v>
      </c>
      <c r="E118" s="24">
        <f>F118</f>
        <v>11.07045</v>
      </c>
      <c r="F118" s="24">
        <f>ROUND(11.07045,5)</f>
        <v>11.07045</v>
      </c>
      <c r="G118" s="25"/>
      <c r="H118" s="26"/>
    </row>
    <row r="119" spans="1:8" ht="12.75" customHeight="1">
      <c r="A119" s="23">
        <v>43132</v>
      </c>
      <c r="B119" s="23"/>
      <c r="C119" s="24">
        <f>ROUND(10.995,5)</f>
        <v>10.995</v>
      </c>
      <c r="D119" s="24">
        <f>F119</f>
        <v>11.1743</v>
      </c>
      <c r="E119" s="24">
        <f>F119</f>
        <v>11.1743</v>
      </c>
      <c r="F119" s="24">
        <f>ROUND(11.1743,5)</f>
        <v>11.1743</v>
      </c>
      <c r="G119" s="25"/>
      <c r="H119" s="26"/>
    </row>
    <row r="120" spans="1:8" ht="12.75" customHeight="1">
      <c r="A120" s="23">
        <v>43223</v>
      </c>
      <c r="B120" s="23"/>
      <c r="C120" s="24">
        <f>ROUND(10.995,5)</f>
        <v>10.995</v>
      </c>
      <c r="D120" s="24">
        <f>F120</f>
        <v>11.28026</v>
      </c>
      <c r="E120" s="24">
        <f>F120</f>
        <v>11.28026</v>
      </c>
      <c r="F120" s="24">
        <f>ROUND(11.28026,5)</f>
        <v>11.28026</v>
      </c>
      <c r="G120" s="25"/>
      <c r="H120" s="26"/>
    </row>
    <row r="121" spans="1:8" ht="12.75" customHeight="1">
      <c r="A121" s="23">
        <v>43314</v>
      </c>
      <c r="B121" s="23"/>
      <c r="C121" s="24">
        <f>ROUND(10.995,5)</f>
        <v>10.995</v>
      </c>
      <c r="D121" s="24">
        <f>F121</f>
        <v>11.38488</v>
      </c>
      <c r="E121" s="24">
        <f>F121</f>
        <v>11.38488</v>
      </c>
      <c r="F121" s="24">
        <f>ROUND(11.38488,5)</f>
        <v>11.38488</v>
      </c>
      <c r="G121" s="25"/>
      <c r="H121" s="26"/>
    </row>
    <row r="122" spans="1:8" ht="12.75" customHeight="1">
      <c r="A122" s="23">
        <v>43405</v>
      </c>
      <c r="B122" s="23"/>
      <c r="C122" s="24">
        <f>ROUND(10.995,5)</f>
        <v>10.995</v>
      </c>
      <c r="D122" s="24">
        <f>F122</f>
        <v>11.50032</v>
      </c>
      <c r="E122" s="24">
        <f>F122</f>
        <v>11.50032</v>
      </c>
      <c r="F122" s="24">
        <f>ROUND(11.50032,5)</f>
        <v>11.50032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ROUND(7.86,5)</f>
        <v>7.86</v>
      </c>
      <c r="D124" s="24">
        <f>F124</f>
        <v>7.88219</v>
      </c>
      <c r="E124" s="24">
        <f>F124</f>
        <v>7.88219</v>
      </c>
      <c r="F124" s="24">
        <f>ROUND(7.88219,5)</f>
        <v>7.88219</v>
      </c>
      <c r="G124" s="25"/>
      <c r="H124" s="26"/>
    </row>
    <row r="125" spans="1:8" ht="12.75" customHeight="1">
      <c r="A125" s="23">
        <v>43132</v>
      </c>
      <c r="B125" s="23"/>
      <c r="C125" s="24">
        <f>ROUND(7.86,5)</f>
        <v>7.86</v>
      </c>
      <c r="D125" s="24">
        <f>F125</f>
        <v>7.91279</v>
      </c>
      <c r="E125" s="24">
        <f>F125</f>
        <v>7.91279</v>
      </c>
      <c r="F125" s="24">
        <f>ROUND(7.91279,5)</f>
        <v>7.91279</v>
      </c>
      <c r="G125" s="25"/>
      <c r="H125" s="26"/>
    </row>
    <row r="126" spans="1:8" ht="12.75" customHeight="1">
      <c r="A126" s="23">
        <v>43223</v>
      </c>
      <c r="B126" s="23"/>
      <c r="C126" s="24">
        <f>ROUND(7.86,5)</f>
        <v>7.86</v>
      </c>
      <c r="D126" s="24">
        <f>F126</f>
        <v>7.93264</v>
      </c>
      <c r="E126" s="24">
        <f>F126</f>
        <v>7.93264</v>
      </c>
      <c r="F126" s="24">
        <f>ROUND(7.93264,5)</f>
        <v>7.93264</v>
      </c>
      <c r="G126" s="25"/>
      <c r="H126" s="26"/>
    </row>
    <row r="127" spans="1:8" ht="12.75" customHeight="1">
      <c r="A127" s="23">
        <v>43314</v>
      </c>
      <c r="B127" s="23"/>
      <c r="C127" s="24">
        <f>ROUND(7.86,5)</f>
        <v>7.86</v>
      </c>
      <c r="D127" s="24">
        <f>F127</f>
        <v>7.94882</v>
      </c>
      <c r="E127" s="24">
        <f>F127</f>
        <v>7.94882</v>
      </c>
      <c r="F127" s="24">
        <f>ROUND(7.94882,5)</f>
        <v>7.94882</v>
      </c>
      <c r="G127" s="25"/>
      <c r="H127" s="26"/>
    </row>
    <row r="128" spans="1:8" ht="12.75" customHeight="1">
      <c r="A128" s="23">
        <v>43405</v>
      </c>
      <c r="B128" s="23"/>
      <c r="C128" s="24">
        <f>ROUND(7.86,5)</f>
        <v>7.86</v>
      </c>
      <c r="D128" s="24">
        <f>F128</f>
        <v>7.98364</v>
      </c>
      <c r="E128" s="24">
        <f>F128</f>
        <v>7.98364</v>
      </c>
      <c r="F128" s="24">
        <f>ROUND(7.98364,5)</f>
        <v>7.98364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ROUND(9.59,5)</f>
        <v>9.59</v>
      </c>
      <c r="D130" s="24">
        <f>F130</f>
        <v>9.63801</v>
      </c>
      <c r="E130" s="24">
        <f>F130</f>
        <v>9.63801</v>
      </c>
      <c r="F130" s="24">
        <f>ROUND(9.63801,5)</f>
        <v>9.63801</v>
      </c>
      <c r="G130" s="25"/>
      <c r="H130" s="26"/>
    </row>
    <row r="131" spans="1:8" ht="12.75" customHeight="1">
      <c r="A131" s="23">
        <v>43132</v>
      </c>
      <c r="B131" s="23"/>
      <c r="C131" s="24">
        <f>ROUND(9.59,5)</f>
        <v>9.59</v>
      </c>
      <c r="D131" s="24">
        <f>F131</f>
        <v>9.70541</v>
      </c>
      <c r="E131" s="24">
        <f>F131</f>
        <v>9.70541</v>
      </c>
      <c r="F131" s="24">
        <f>ROUND(9.70541,5)</f>
        <v>9.70541</v>
      </c>
      <c r="G131" s="25"/>
      <c r="H131" s="26"/>
    </row>
    <row r="132" spans="1:8" ht="12.75" customHeight="1">
      <c r="A132" s="23">
        <v>43223</v>
      </c>
      <c r="B132" s="23"/>
      <c r="C132" s="24">
        <f>ROUND(9.59,5)</f>
        <v>9.59</v>
      </c>
      <c r="D132" s="24">
        <f>F132</f>
        <v>9.76744</v>
      </c>
      <c r="E132" s="24">
        <f>F132</f>
        <v>9.76744</v>
      </c>
      <c r="F132" s="24">
        <f>ROUND(9.76744,5)</f>
        <v>9.76744</v>
      </c>
      <c r="G132" s="25"/>
      <c r="H132" s="26"/>
    </row>
    <row r="133" spans="1:8" ht="12.75" customHeight="1">
      <c r="A133" s="23">
        <v>43314</v>
      </c>
      <c r="B133" s="23"/>
      <c r="C133" s="24">
        <f>ROUND(9.59,5)</f>
        <v>9.59</v>
      </c>
      <c r="D133" s="24">
        <f>F133</f>
        <v>9.82959</v>
      </c>
      <c r="E133" s="24">
        <f>F133</f>
        <v>9.82959</v>
      </c>
      <c r="F133" s="24">
        <f>ROUND(9.82959,5)</f>
        <v>9.82959</v>
      </c>
      <c r="G133" s="25"/>
      <c r="H133" s="26"/>
    </row>
    <row r="134" spans="1:8" ht="12.75" customHeight="1">
      <c r="A134" s="23">
        <v>43405</v>
      </c>
      <c r="B134" s="23"/>
      <c r="C134" s="24">
        <f>ROUND(9.59,5)</f>
        <v>9.59</v>
      </c>
      <c r="D134" s="24">
        <f>F134</f>
        <v>9.90169</v>
      </c>
      <c r="E134" s="24">
        <f>F134</f>
        <v>9.90169</v>
      </c>
      <c r="F134" s="24">
        <f>ROUND(9.90169,5)</f>
        <v>9.90169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ROUND(8.57,5)</f>
        <v>8.57</v>
      </c>
      <c r="D136" s="24">
        <f>F136</f>
        <v>8.60499</v>
      </c>
      <c r="E136" s="24">
        <f>F136</f>
        <v>8.60499</v>
      </c>
      <c r="F136" s="24">
        <f>ROUND(8.60499,5)</f>
        <v>8.60499</v>
      </c>
      <c r="G136" s="25"/>
      <c r="H136" s="26"/>
    </row>
    <row r="137" spans="1:8" ht="12.75" customHeight="1">
      <c r="A137" s="23">
        <v>43132</v>
      </c>
      <c r="B137" s="23"/>
      <c r="C137" s="24">
        <f>ROUND(8.57,5)</f>
        <v>8.57</v>
      </c>
      <c r="D137" s="24">
        <f>F137</f>
        <v>8.65405</v>
      </c>
      <c r="E137" s="24">
        <f>F137</f>
        <v>8.65405</v>
      </c>
      <c r="F137" s="24">
        <f>ROUND(8.65405,5)</f>
        <v>8.65405</v>
      </c>
      <c r="G137" s="25"/>
      <c r="H137" s="26"/>
    </row>
    <row r="138" spans="1:8" ht="12.75" customHeight="1">
      <c r="A138" s="23">
        <v>43223</v>
      </c>
      <c r="B138" s="23"/>
      <c r="C138" s="24">
        <f>ROUND(8.57,5)</f>
        <v>8.57</v>
      </c>
      <c r="D138" s="24">
        <f>F138</f>
        <v>8.70202</v>
      </c>
      <c r="E138" s="24">
        <f>F138</f>
        <v>8.70202</v>
      </c>
      <c r="F138" s="24">
        <f>ROUND(8.70202,5)</f>
        <v>8.70202</v>
      </c>
      <c r="G138" s="25"/>
      <c r="H138" s="26"/>
    </row>
    <row r="139" spans="1:8" ht="12.75" customHeight="1">
      <c r="A139" s="23">
        <v>43314</v>
      </c>
      <c r="B139" s="23"/>
      <c r="C139" s="24">
        <f>ROUND(8.57,5)</f>
        <v>8.57</v>
      </c>
      <c r="D139" s="24">
        <f>F139</f>
        <v>8.7495</v>
      </c>
      <c r="E139" s="24">
        <f>F139</f>
        <v>8.7495</v>
      </c>
      <c r="F139" s="24">
        <f>ROUND(8.7495,5)</f>
        <v>8.7495</v>
      </c>
      <c r="G139" s="25"/>
      <c r="H139" s="26"/>
    </row>
    <row r="140" spans="1:8" ht="12.75" customHeight="1">
      <c r="A140" s="23">
        <v>43405</v>
      </c>
      <c r="B140" s="23"/>
      <c r="C140" s="24">
        <f>ROUND(8.57,5)</f>
        <v>8.57</v>
      </c>
      <c r="D140" s="24">
        <f>F140</f>
        <v>8.80579</v>
      </c>
      <c r="E140" s="24">
        <f>F140</f>
        <v>8.80579</v>
      </c>
      <c r="F140" s="24">
        <f>ROUND(8.80579,5)</f>
        <v>8.80579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ROUND(2.4,5)</f>
        <v>2.4</v>
      </c>
      <c r="D142" s="24">
        <f>F142</f>
        <v>301.42281</v>
      </c>
      <c r="E142" s="24">
        <f>F142</f>
        <v>301.42281</v>
      </c>
      <c r="F142" s="24">
        <f>ROUND(301.42281,5)</f>
        <v>301.42281</v>
      </c>
      <c r="G142" s="25"/>
      <c r="H142" s="26"/>
    </row>
    <row r="143" spans="1:8" ht="12.75" customHeight="1">
      <c r="A143" s="23">
        <v>43132</v>
      </c>
      <c r="B143" s="23"/>
      <c r="C143" s="24">
        <f>ROUND(2.4,5)</f>
        <v>2.4</v>
      </c>
      <c r="D143" s="24">
        <f>F143</f>
        <v>300.02078</v>
      </c>
      <c r="E143" s="24">
        <f>F143</f>
        <v>300.02078</v>
      </c>
      <c r="F143" s="24">
        <f>ROUND(300.02078,5)</f>
        <v>300.02078</v>
      </c>
      <c r="G143" s="25"/>
      <c r="H143" s="26"/>
    </row>
    <row r="144" spans="1:8" ht="12.75" customHeight="1">
      <c r="A144" s="23">
        <v>43223</v>
      </c>
      <c r="B144" s="23"/>
      <c r="C144" s="24">
        <f>ROUND(2.4,5)</f>
        <v>2.4</v>
      </c>
      <c r="D144" s="24">
        <f>F144</f>
        <v>305.75729</v>
      </c>
      <c r="E144" s="24">
        <f>F144</f>
        <v>305.75729</v>
      </c>
      <c r="F144" s="24">
        <f>ROUND(305.75729,5)</f>
        <v>305.75729</v>
      </c>
      <c r="G144" s="25"/>
      <c r="H144" s="26"/>
    </row>
    <row r="145" spans="1:8" ht="12.75" customHeight="1">
      <c r="A145" s="23">
        <v>43314</v>
      </c>
      <c r="B145" s="23"/>
      <c r="C145" s="24">
        <f>ROUND(2.4,5)</f>
        <v>2.4</v>
      </c>
      <c r="D145" s="24">
        <f>F145</f>
        <v>311.54847</v>
      </c>
      <c r="E145" s="24">
        <f>F145</f>
        <v>311.54847</v>
      </c>
      <c r="F145" s="24">
        <f>ROUND(311.54847,5)</f>
        <v>311.54847</v>
      </c>
      <c r="G145" s="25"/>
      <c r="H145" s="26"/>
    </row>
    <row r="146" spans="1:8" ht="12.75" customHeight="1">
      <c r="A146" s="23">
        <v>43405</v>
      </c>
      <c r="B146" s="23"/>
      <c r="C146" s="24">
        <f>ROUND(2.4,5)</f>
        <v>2.4</v>
      </c>
      <c r="D146" s="24">
        <f>F146</f>
        <v>317.22846</v>
      </c>
      <c r="E146" s="24">
        <f>F146</f>
        <v>317.22846</v>
      </c>
      <c r="F146" s="24">
        <f>ROUND(317.22846,5)</f>
        <v>317.22846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ROUND(2.53,5)</f>
        <v>2.53</v>
      </c>
      <c r="D148" s="24">
        <f>F148</f>
        <v>241.94317</v>
      </c>
      <c r="E148" s="24">
        <f>F148</f>
        <v>241.94317</v>
      </c>
      <c r="F148" s="24">
        <f>ROUND(241.94317,5)</f>
        <v>241.94317</v>
      </c>
      <c r="G148" s="25"/>
      <c r="H148" s="26"/>
    </row>
    <row r="149" spans="1:8" ht="12.75" customHeight="1">
      <c r="A149" s="23">
        <v>43132</v>
      </c>
      <c r="B149" s="23"/>
      <c r="C149" s="24">
        <f>ROUND(2.53,5)</f>
        <v>2.53</v>
      </c>
      <c r="D149" s="24">
        <f>F149</f>
        <v>242.73175</v>
      </c>
      <c r="E149" s="24">
        <f>F149</f>
        <v>242.73175</v>
      </c>
      <c r="F149" s="24">
        <f>ROUND(242.73175,5)</f>
        <v>242.73175</v>
      </c>
      <c r="G149" s="25"/>
      <c r="H149" s="26"/>
    </row>
    <row r="150" spans="1:8" ht="12.75" customHeight="1">
      <c r="A150" s="23">
        <v>43223</v>
      </c>
      <c r="B150" s="23"/>
      <c r="C150" s="24">
        <f>ROUND(2.53,5)</f>
        <v>2.53</v>
      </c>
      <c r="D150" s="24">
        <f>F150</f>
        <v>247.37277</v>
      </c>
      <c r="E150" s="24">
        <f>F150</f>
        <v>247.37277</v>
      </c>
      <c r="F150" s="24">
        <f>ROUND(247.37277,5)</f>
        <v>247.37277</v>
      </c>
      <c r="G150" s="25"/>
      <c r="H150" s="26"/>
    </row>
    <row r="151" spans="1:8" ht="12.75" customHeight="1">
      <c r="A151" s="23">
        <v>43314</v>
      </c>
      <c r="B151" s="23"/>
      <c r="C151" s="24">
        <f>ROUND(2.53,5)</f>
        <v>2.53</v>
      </c>
      <c r="D151" s="24">
        <f>F151</f>
        <v>252.05842</v>
      </c>
      <c r="E151" s="24">
        <f>F151</f>
        <v>252.05842</v>
      </c>
      <c r="F151" s="24">
        <f>ROUND(252.05842,5)</f>
        <v>252.05842</v>
      </c>
      <c r="G151" s="25"/>
      <c r="H151" s="26"/>
    </row>
    <row r="152" spans="1:8" ht="12.75" customHeight="1">
      <c r="A152" s="23">
        <v>43405</v>
      </c>
      <c r="B152" s="23"/>
      <c r="C152" s="24">
        <f>ROUND(2.53,5)</f>
        <v>2.53</v>
      </c>
      <c r="D152" s="24">
        <f>F152</f>
        <v>256.65445</v>
      </c>
      <c r="E152" s="24">
        <f>F152</f>
        <v>256.65445</v>
      </c>
      <c r="F152" s="24">
        <f>ROUND(256.65445,5)</f>
        <v>256.65445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ROUND(4.99,5)</f>
        <v>4.99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ROUND(6.97,5)</f>
        <v>6.97</v>
      </c>
      <c r="D156" s="24">
        <f>F156</f>
        <v>6.89318</v>
      </c>
      <c r="E156" s="24">
        <f>F156</f>
        <v>6.89318</v>
      </c>
      <c r="F156" s="24">
        <f>ROUND(6.89318,5)</f>
        <v>6.89318</v>
      </c>
      <c r="G156" s="25"/>
      <c r="H156" s="26"/>
    </row>
    <row r="157" spans="1:8" ht="12.75" customHeight="1">
      <c r="A157" s="23">
        <v>43132</v>
      </c>
      <c r="B157" s="23"/>
      <c r="C157" s="24">
        <f>ROUND(6.97,5)</f>
        <v>6.97</v>
      </c>
      <c r="D157" s="24">
        <f>F157</f>
        <v>6.73043</v>
      </c>
      <c r="E157" s="24">
        <f>F157</f>
        <v>6.73043</v>
      </c>
      <c r="F157" s="24">
        <f>ROUND(6.73043,5)</f>
        <v>6.73043</v>
      </c>
      <c r="G157" s="25"/>
      <c r="H157" s="26"/>
    </row>
    <row r="158" spans="1:8" ht="12.75" customHeight="1">
      <c r="A158" s="23">
        <v>43223</v>
      </c>
      <c r="B158" s="23"/>
      <c r="C158" s="24">
        <f>ROUND(6.97,5)</f>
        <v>6.97</v>
      </c>
      <c r="D158" s="24">
        <f>F158</f>
        <v>6.39479</v>
      </c>
      <c r="E158" s="24">
        <f>F158</f>
        <v>6.39479</v>
      </c>
      <c r="F158" s="24">
        <f>ROUND(6.39479,5)</f>
        <v>6.39479</v>
      </c>
      <c r="G158" s="25"/>
      <c r="H158" s="26"/>
    </row>
    <row r="159" spans="1:8" ht="12.75" customHeight="1">
      <c r="A159" s="23">
        <v>43314</v>
      </c>
      <c r="B159" s="23"/>
      <c r="C159" s="24">
        <f>ROUND(6.97,5)</f>
        <v>6.97</v>
      </c>
      <c r="D159" s="24">
        <f>F159</f>
        <v>5.52712</v>
      </c>
      <c r="E159" s="24">
        <f>F159</f>
        <v>5.52712</v>
      </c>
      <c r="F159" s="24">
        <f>ROUND(5.52712,5)</f>
        <v>5.52712</v>
      </c>
      <c r="G159" s="25"/>
      <c r="H159" s="26"/>
    </row>
    <row r="160" spans="1:8" ht="12.75" customHeight="1">
      <c r="A160" s="23">
        <v>43405</v>
      </c>
      <c r="B160" s="23"/>
      <c r="C160" s="24">
        <f>ROUND(6.97,5)</f>
        <v>6.97</v>
      </c>
      <c r="D160" s="24">
        <f>F160</f>
        <v>1.70384</v>
      </c>
      <c r="E160" s="24">
        <f>F160</f>
        <v>1.70384</v>
      </c>
      <c r="F160" s="24">
        <f>ROUND(1.70384,5)</f>
        <v>1.70384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ROUND(7.31,5)</f>
        <v>7.31</v>
      </c>
      <c r="D162" s="24">
        <f>F162</f>
        <v>7.29663</v>
      </c>
      <c r="E162" s="24">
        <f>F162</f>
        <v>7.29663</v>
      </c>
      <c r="F162" s="24">
        <f>ROUND(7.29663,5)</f>
        <v>7.29663</v>
      </c>
      <c r="G162" s="25"/>
      <c r="H162" s="26"/>
    </row>
    <row r="163" spans="1:8" ht="12.75" customHeight="1">
      <c r="A163" s="23">
        <v>43132</v>
      </c>
      <c r="B163" s="23"/>
      <c r="C163" s="24">
        <f>ROUND(7.31,5)</f>
        <v>7.31</v>
      </c>
      <c r="D163" s="24">
        <f>F163</f>
        <v>7.27213</v>
      </c>
      <c r="E163" s="24">
        <f>F163</f>
        <v>7.27213</v>
      </c>
      <c r="F163" s="24">
        <f>ROUND(7.27213,5)</f>
        <v>7.27213</v>
      </c>
      <c r="G163" s="25"/>
      <c r="H163" s="26"/>
    </row>
    <row r="164" spans="1:8" ht="12.75" customHeight="1">
      <c r="A164" s="23">
        <v>43223</v>
      </c>
      <c r="B164" s="23"/>
      <c r="C164" s="24">
        <f>ROUND(7.31,5)</f>
        <v>7.31</v>
      </c>
      <c r="D164" s="24">
        <f>F164</f>
        <v>7.23629</v>
      </c>
      <c r="E164" s="24">
        <f>F164</f>
        <v>7.23629</v>
      </c>
      <c r="F164" s="24">
        <f>ROUND(7.23629,5)</f>
        <v>7.23629</v>
      </c>
      <c r="G164" s="25"/>
      <c r="H164" s="26"/>
    </row>
    <row r="165" spans="1:8" ht="12.75" customHeight="1">
      <c r="A165" s="23">
        <v>43314</v>
      </c>
      <c r="B165" s="23"/>
      <c r="C165" s="24">
        <f>ROUND(7.31,5)</f>
        <v>7.31</v>
      </c>
      <c r="D165" s="24">
        <f>F165</f>
        <v>7.17128</v>
      </c>
      <c r="E165" s="24">
        <f>F165</f>
        <v>7.17128</v>
      </c>
      <c r="F165" s="24">
        <f>ROUND(7.17128,5)</f>
        <v>7.17128</v>
      </c>
      <c r="G165" s="25"/>
      <c r="H165" s="26"/>
    </row>
    <row r="166" spans="1:8" ht="12.75" customHeight="1">
      <c r="A166" s="23">
        <v>43405</v>
      </c>
      <c r="B166" s="23"/>
      <c r="C166" s="24">
        <f>ROUND(7.31,5)</f>
        <v>7.31</v>
      </c>
      <c r="D166" s="24">
        <f>F166</f>
        <v>7.0928</v>
      </c>
      <c r="E166" s="24">
        <f>F166</f>
        <v>7.0928</v>
      </c>
      <c r="F166" s="24">
        <f>ROUND(7.0928,5)</f>
        <v>7.0928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ROUND(7.46,5)</f>
        <v>7.46</v>
      </c>
      <c r="D168" s="24">
        <f>F168</f>
        <v>7.46404</v>
      </c>
      <c r="E168" s="24">
        <f>F168</f>
        <v>7.46404</v>
      </c>
      <c r="F168" s="24">
        <f>ROUND(7.46404,5)</f>
        <v>7.46404</v>
      </c>
      <c r="G168" s="25"/>
      <c r="H168" s="26"/>
    </row>
    <row r="169" spans="1:8" ht="12.75" customHeight="1">
      <c r="A169" s="23">
        <v>43132</v>
      </c>
      <c r="B169" s="23"/>
      <c r="C169" s="24">
        <f>ROUND(7.46,5)</f>
        <v>7.46</v>
      </c>
      <c r="D169" s="24">
        <f>F169</f>
        <v>7.46795</v>
      </c>
      <c r="E169" s="24">
        <f>F169</f>
        <v>7.46795</v>
      </c>
      <c r="F169" s="24">
        <f>ROUND(7.46795,5)</f>
        <v>7.46795</v>
      </c>
      <c r="G169" s="25"/>
      <c r="H169" s="26"/>
    </row>
    <row r="170" spans="1:8" ht="12.75" customHeight="1">
      <c r="A170" s="23">
        <v>43223</v>
      </c>
      <c r="B170" s="23"/>
      <c r="C170" s="24">
        <f>ROUND(7.46,5)</f>
        <v>7.46</v>
      </c>
      <c r="D170" s="24">
        <f>F170</f>
        <v>7.45939</v>
      </c>
      <c r="E170" s="24">
        <f>F170</f>
        <v>7.45939</v>
      </c>
      <c r="F170" s="24">
        <f>ROUND(7.45939,5)</f>
        <v>7.45939</v>
      </c>
      <c r="G170" s="25"/>
      <c r="H170" s="26"/>
    </row>
    <row r="171" spans="1:8" ht="12.75" customHeight="1">
      <c r="A171" s="23">
        <v>43314</v>
      </c>
      <c r="B171" s="23"/>
      <c r="C171" s="24">
        <f>ROUND(7.46,5)</f>
        <v>7.46</v>
      </c>
      <c r="D171" s="24">
        <f>F171</f>
        <v>7.44066</v>
      </c>
      <c r="E171" s="24">
        <f>F171</f>
        <v>7.44066</v>
      </c>
      <c r="F171" s="24">
        <f>ROUND(7.44066,5)</f>
        <v>7.44066</v>
      </c>
      <c r="G171" s="25"/>
      <c r="H171" s="26"/>
    </row>
    <row r="172" spans="1:8" ht="12.75" customHeight="1">
      <c r="A172" s="23">
        <v>43405</v>
      </c>
      <c r="B172" s="23"/>
      <c r="C172" s="24">
        <f>ROUND(7.46,5)</f>
        <v>7.46</v>
      </c>
      <c r="D172" s="24">
        <f>F172</f>
        <v>7.43652</v>
      </c>
      <c r="E172" s="24">
        <f>F172</f>
        <v>7.43652</v>
      </c>
      <c r="F172" s="24">
        <f>ROUND(7.43652,5)</f>
        <v>7.43652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ROUND(9.56,5)</f>
        <v>9.56</v>
      </c>
      <c r="D174" s="24">
        <f>F174</f>
        <v>9.60194</v>
      </c>
      <c r="E174" s="24">
        <f>F174</f>
        <v>9.60194</v>
      </c>
      <c r="F174" s="24">
        <f>ROUND(9.60194,5)</f>
        <v>9.60194</v>
      </c>
      <c r="G174" s="25"/>
      <c r="H174" s="26"/>
    </row>
    <row r="175" spans="1:8" ht="12.75" customHeight="1">
      <c r="A175" s="23">
        <v>43132</v>
      </c>
      <c r="B175" s="23"/>
      <c r="C175" s="24">
        <f>ROUND(9.56,5)</f>
        <v>9.56</v>
      </c>
      <c r="D175" s="24">
        <f>F175</f>
        <v>9.66001</v>
      </c>
      <c r="E175" s="24">
        <f>F175</f>
        <v>9.66001</v>
      </c>
      <c r="F175" s="24">
        <f>ROUND(9.66001,5)</f>
        <v>9.66001</v>
      </c>
      <c r="G175" s="25"/>
      <c r="H175" s="26"/>
    </row>
    <row r="176" spans="1:8" ht="12.75" customHeight="1">
      <c r="A176" s="23">
        <v>43223</v>
      </c>
      <c r="B176" s="23"/>
      <c r="C176" s="24">
        <f>ROUND(9.56,5)</f>
        <v>9.56</v>
      </c>
      <c r="D176" s="24">
        <f>F176</f>
        <v>9.71646</v>
      </c>
      <c r="E176" s="24">
        <f>F176</f>
        <v>9.71646</v>
      </c>
      <c r="F176" s="24">
        <f>ROUND(9.71646,5)</f>
        <v>9.71646</v>
      </c>
      <c r="G176" s="25"/>
      <c r="H176" s="26"/>
    </row>
    <row r="177" spans="1:8" ht="12.75" customHeight="1">
      <c r="A177" s="23">
        <v>43314</v>
      </c>
      <c r="B177" s="23"/>
      <c r="C177" s="24">
        <f>ROUND(9.56,5)</f>
        <v>9.56</v>
      </c>
      <c r="D177" s="24">
        <f>F177</f>
        <v>9.77219</v>
      </c>
      <c r="E177" s="24">
        <f>F177</f>
        <v>9.77219</v>
      </c>
      <c r="F177" s="24">
        <f>ROUND(9.77219,5)</f>
        <v>9.77219</v>
      </c>
      <c r="G177" s="25"/>
      <c r="H177" s="26"/>
    </row>
    <row r="178" spans="1:8" ht="12.75" customHeight="1">
      <c r="A178" s="23">
        <v>43405</v>
      </c>
      <c r="B178" s="23"/>
      <c r="C178" s="24">
        <f>ROUND(9.56,5)</f>
        <v>9.56</v>
      </c>
      <c r="D178" s="24">
        <f>F178</f>
        <v>9.83479</v>
      </c>
      <c r="E178" s="24">
        <f>F178</f>
        <v>9.83479</v>
      </c>
      <c r="F178" s="24">
        <f>ROUND(9.83479,5)</f>
        <v>9.83479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ROUND(2.45,5)</f>
        <v>2.45</v>
      </c>
      <c r="D180" s="24">
        <f>F180</f>
        <v>186.41277</v>
      </c>
      <c r="E180" s="24">
        <f>F180</f>
        <v>186.41277</v>
      </c>
      <c r="F180" s="24">
        <f>ROUND(186.41277,5)</f>
        <v>186.41277</v>
      </c>
      <c r="G180" s="25"/>
      <c r="H180" s="26"/>
    </row>
    <row r="181" spans="1:8" ht="12.75" customHeight="1">
      <c r="A181" s="23">
        <v>43132</v>
      </c>
      <c r="B181" s="23"/>
      <c r="C181" s="24">
        <f>ROUND(2.45,5)</f>
        <v>2.45</v>
      </c>
      <c r="D181" s="24">
        <f>F181</f>
        <v>189.90485</v>
      </c>
      <c r="E181" s="24">
        <f>F181</f>
        <v>189.90485</v>
      </c>
      <c r="F181" s="24">
        <f>ROUND(189.90485,5)</f>
        <v>189.90485</v>
      </c>
      <c r="G181" s="25"/>
      <c r="H181" s="26"/>
    </row>
    <row r="182" spans="1:8" ht="12.75" customHeight="1">
      <c r="A182" s="23">
        <v>43223</v>
      </c>
      <c r="B182" s="23"/>
      <c r="C182" s="24">
        <f>ROUND(2.45,5)</f>
        <v>2.45</v>
      </c>
      <c r="D182" s="24">
        <f>F182</f>
        <v>191.08726</v>
      </c>
      <c r="E182" s="24">
        <f>F182</f>
        <v>191.08726</v>
      </c>
      <c r="F182" s="24">
        <f>ROUND(191.08726,5)</f>
        <v>191.08726</v>
      </c>
      <c r="G182" s="25"/>
      <c r="H182" s="26"/>
    </row>
    <row r="183" spans="1:8" ht="12.75" customHeight="1">
      <c r="A183" s="23">
        <v>43314</v>
      </c>
      <c r="B183" s="23"/>
      <c r="C183" s="24">
        <f>ROUND(2.45,5)</f>
        <v>2.45</v>
      </c>
      <c r="D183" s="24">
        <f>F183</f>
        <v>194.70628</v>
      </c>
      <c r="E183" s="24">
        <f>F183</f>
        <v>194.70628</v>
      </c>
      <c r="F183" s="24">
        <f>ROUND(194.70628,5)</f>
        <v>194.70628</v>
      </c>
      <c r="G183" s="25"/>
      <c r="H183" s="26"/>
    </row>
    <row r="184" spans="1:8" ht="12.75" customHeight="1">
      <c r="A184" s="23">
        <v>43405</v>
      </c>
      <c r="B184" s="23"/>
      <c r="C184" s="24">
        <f>ROUND(2.45,5)</f>
        <v>2.45</v>
      </c>
      <c r="D184" s="24">
        <f>F184</f>
        <v>198.25553</v>
      </c>
      <c r="E184" s="24">
        <f>F184</f>
        <v>198.25553</v>
      </c>
      <c r="F184" s="24">
        <f>ROUND(198.25553,5)</f>
        <v>198.25553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ROUND(2.39,5)</f>
        <v>2.39</v>
      </c>
      <c r="D188" s="24">
        <f>F188</f>
        <v>151.17682</v>
      </c>
      <c r="E188" s="24">
        <f>F188</f>
        <v>151.17682</v>
      </c>
      <c r="F188" s="24">
        <f>ROUND(151.17682,5)</f>
        <v>151.17682</v>
      </c>
      <c r="G188" s="25"/>
      <c r="H188" s="26"/>
    </row>
    <row r="189" spans="1:8" ht="12.75" customHeight="1">
      <c r="A189" s="23">
        <v>43132</v>
      </c>
      <c r="B189" s="23"/>
      <c r="C189" s="24">
        <f>ROUND(2.39,5)</f>
        <v>2.39</v>
      </c>
      <c r="D189" s="24">
        <f>F189</f>
        <v>151.94882</v>
      </c>
      <c r="E189" s="24">
        <f>F189</f>
        <v>151.94882</v>
      </c>
      <c r="F189" s="24">
        <f>ROUND(151.94882,5)</f>
        <v>151.94882</v>
      </c>
      <c r="G189" s="25"/>
      <c r="H189" s="26"/>
    </row>
    <row r="190" spans="1:8" ht="12.75" customHeight="1">
      <c r="A190" s="23">
        <v>43223</v>
      </c>
      <c r="B190" s="23"/>
      <c r="C190" s="24">
        <f>ROUND(2.39,5)</f>
        <v>2.39</v>
      </c>
      <c r="D190" s="24">
        <f>F190</f>
        <v>154.85417</v>
      </c>
      <c r="E190" s="24">
        <f>F190</f>
        <v>154.85417</v>
      </c>
      <c r="F190" s="24">
        <f>ROUND(154.85417,5)</f>
        <v>154.85417</v>
      </c>
      <c r="G190" s="25"/>
      <c r="H190" s="26"/>
    </row>
    <row r="191" spans="1:8" ht="12.75" customHeight="1">
      <c r="A191" s="23">
        <v>43314</v>
      </c>
      <c r="B191" s="23"/>
      <c r="C191" s="24">
        <f>ROUND(2.39,5)</f>
        <v>2.39</v>
      </c>
      <c r="D191" s="24">
        <f>F191</f>
        <v>157.78723</v>
      </c>
      <c r="E191" s="24">
        <f>F191</f>
        <v>157.78723</v>
      </c>
      <c r="F191" s="24">
        <f>ROUND(157.78723,5)</f>
        <v>157.78723</v>
      </c>
      <c r="G191" s="25"/>
      <c r="H191" s="26"/>
    </row>
    <row r="192" spans="1:8" ht="12.75" customHeight="1">
      <c r="A192" s="23">
        <v>43405</v>
      </c>
      <c r="B192" s="23"/>
      <c r="C192" s="24">
        <f>ROUND(2.39,5)</f>
        <v>2.39</v>
      </c>
      <c r="D192" s="24">
        <f>F192</f>
        <v>160.66402</v>
      </c>
      <c r="E192" s="24">
        <f>F192</f>
        <v>160.66402</v>
      </c>
      <c r="F192" s="24">
        <f>ROUND(160.66402,5)</f>
        <v>160.66402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ROUND(9.22,5)</f>
        <v>9.22</v>
      </c>
      <c r="D194" s="24">
        <f>F194</f>
        <v>9.26241</v>
      </c>
      <c r="E194" s="24">
        <f>F194</f>
        <v>9.26241</v>
      </c>
      <c r="F194" s="24">
        <f>ROUND(9.26241,5)</f>
        <v>9.26241</v>
      </c>
      <c r="G194" s="25"/>
      <c r="H194" s="26"/>
    </row>
    <row r="195" spans="1:8" ht="12.75" customHeight="1">
      <c r="A195" s="23">
        <v>43132</v>
      </c>
      <c r="B195" s="23"/>
      <c r="C195" s="24">
        <f>ROUND(9.22,5)</f>
        <v>9.22</v>
      </c>
      <c r="D195" s="24">
        <f>F195</f>
        <v>9.32184</v>
      </c>
      <c r="E195" s="24">
        <f>F195</f>
        <v>9.32184</v>
      </c>
      <c r="F195" s="24">
        <f>ROUND(9.32184,5)</f>
        <v>9.32184</v>
      </c>
      <c r="G195" s="25"/>
      <c r="H195" s="26"/>
    </row>
    <row r="196" spans="1:8" ht="12.75" customHeight="1">
      <c r="A196" s="23">
        <v>43223</v>
      </c>
      <c r="B196" s="23"/>
      <c r="C196" s="24">
        <f>ROUND(9.22,5)</f>
        <v>9.22</v>
      </c>
      <c r="D196" s="24">
        <f>F196</f>
        <v>9.37576</v>
      </c>
      <c r="E196" s="24">
        <f>F196</f>
        <v>9.37576</v>
      </c>
      <c r="F196" s="24">
        <f>ROUND(9.37576,5)</f>
        <v>9.37576</v>
      </c>
      <c r="G196" s="25"/>
      <c r="H196" s="26"/>
    </row>
    <row r="197" spans="1:8" ht="12.75" customHeight="1">
      <c r="A197" s="23">
        <v>43314</v>
      </c>
      <c r="B197" s="23"/>
      <c r="C197" s="24">
        <f>ROUND(9.22,5)</f>
        <v>9.22</v>
      </c>
      <c r="D197" s="24">
        <f>F197</f>
        <v>9.42948</v>
      </c>
      <c r="E197" s="24">
        <f>F197</f>
        <v>9.42948</v>
      </c>
      <c r="F197" s="24">
        <f>ROUND(9.42948,5)</f>
        <v>9.42948</v>
      </c>
      <c r="G197" s="25"/>
      <c r="H197" s="26"/>
    </row>
    <row r="198" spans="1:8" ht="12.75" customHeight="1">
      <c r="A198" s="23">
        <v>43405</v>
      </c>
      <c r="B198" s="23"/>
      <c r="C198" s="24">
        <f>ROUND(9.22,5)</f>
        <v>9.22</v>
      </c>
      <c r="D198" s="24">
        <f>F198</f>
        <v>9.49364</v>
      </c>
      <c r="E198" s="24">
        <f>F198</f>
        <v>9.49364</v>
      </c>
      <c r="F198" s="24">
        <f>ROUND(9.49364,5)</f>
        <v>9.49364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ROUND(9.695,5)</f>
        <v>9.695</v>
      </c>
      <c r="D200" s="24">
        <f>F200</f>
        <v>9.73832</v>
      </c>
      <c r="E200" s="24">
        <f>F200</f>
        <v>9.73832</v>
      </c>
      <c r="F200" s="24">
        <f>ROUND(9.73832,5)</f>
        <v>9.73832</v>
      </c>
      <c r="G200" s="25"/>
      <c r="H200" s="26"/>
    </row>
    <row r="201" spans="1:8" ht="12.75" customHeight="1">
      <c r="A201" s="23">
        <v>43132</v>
      </c>
      <c r="B201" s="23"/>
      <c r="C201" s="24">
        <f>ROUND(9.695,5)</f>
        <v>9.695</v>
      </c>
      <c r="D201" s="24">
        <f>F201</f>
        <v>9.79881</v>
      </c>
      <c r="E201" s="24">
        <f>F201</f>
        <v>9.79881</v>
      </c>
      <c r="F201" s="24">
        <f>ROUND(9.79881,5)</f>
        <v>9.79881</v>
      </c>
      <c r="G201" s="25"/>
      <c r="H201" s="26"/>
    </row>
    <row r="202" spans="1:8" ht="12.75" customHeight="1">
      <c r="A202" s="23">
        <v>43223</v>
      </c>
      <c r="B202" s="23"/>
      <c r="C202" s="24">
        <f>ROUND(9.695,5)</f>
        <v>9.695</v>
      </c>
      <c r="D202" s="24">
        <f>F202</f>
        <v>9.85433</v>
      </c>
      <c r="E202" s="24">
        <f>F202</f>
        <v>9.85433</v>
      </c>
      <c r="F202" s="24">
        <f>ROUND(9.85433,5)</f>
        <v>9.85433</v>
      </c>
      <c r="G202" s="25"/>
      <c r="H202" s="26"/>
    </row>
    <row r="203" spans="1:8" ht="12.75" customHeight="1">
      <c r="A203" s="23">
        <v>43314</v>
      </c>
      <c r="B203" s="23"/>
      <c r="C203" s="24">
        <f>ROUND(9.695,5)</f>
        <v>9.695</v>
      </c>
      <c r="D203" s="24">
        <f>F203</f>
        <v>9.90966</v>
      </c>
      <c r="E203" s="24">
        <f>F203</f>
        <v>9.90966</v>
      </c>
      <c r="F203" s="24">
        <f>ROUND(9.90966,5)</f>
        <v>9.90966</v>
      </c>
      <c r="G203" s="25"/>
      <c r="H203" s="26"/>
    </row>
    <row r="204" spans="1:8" ht="12.75" customHeight="1">
      <c r="A204" s="23">
        <v>43405</v>
      </c>
      <c r="B204" s="23"/>
      <c r="C204" s="24">
        <f>ROUND(9.695,5)</f>
        <v>9.695</v>
      </c>
      <c r="D204" s="24">
        <f>F204</f>
        <v>9.97315</v>
      </c>
      <c r="E204" s="24">
        <f>F204</f>
        <v>9.97315</v>
      </c>
      <c r="F204" s="24">
        <f>ROUND(9.97315,5)</f>
        <v>9.97315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ROUND(9.77,5)</f>
        <v>9.77</v>
      </c>
      <c r="D206" s="24">
        <f>F206</f>
        <v>9.81501</v>
      </c>
      <c r="E206" s="24">
        <f>F206</f>
        <v>9.81501</v>
      </c>
      <c r="F206" s="24">
        <f>ROUND(9.81501,5)</f>
        <v>9.81501</v>
      </c>
      <c r="G206" s="25"/>
      <c r="H206" s="26"/>
    </row>
    <row r="207" spans="1:8" ht="12.75" customHeight="1">
      <c r="A207" s="23">
        <v>43132</v>
      </c>
      <c r="B207" s="23"/>
      <c r="C207" s="24">
        <f>ROUND(9.77,5)</f>
        <v>9.77</v>
      </c>
      <c r="D207" s="24">
        <f>F207</f>
        <v>9.87797</v>
      </c>
      <c r="E207" s="24">
        <f>F207</f>
        <v>9.87797</v>
      </c>
      <c r="F207" s="24">
        <f>ROUND(9.87797,5)</f>
        <v>9.87797</v>
      </c>
      <c r="G207" s="25"/>
      <c r="H207" s="26"/>
    </row>
    <row r="208" spans="1:8" ht="12.75" customHeight="1">
      <c r="A208" s="23">
        <v>43223</v>
      </c>
      <c r="B208" s="23"/>
      <c r="C208" s="24">
        <f>ROUND(9.77,5)</f>
        <v>9.77</v>
      </c>
      <c r="D208" s="24">
        <f>F208</f>
        <v>9.93592</v>
      </c>
      <c r="E208" s="24">
        <f>F208</f>
        <v>9.93592</v>
      </c>
      <c r="F208" s="24">
        <f>ROUND(9.93592,5)</f>
        <v>9.93592</v>
      </c>
      <c r="G208" s="25"/>
      <c r="H208" s="26"/>
    </row>
    <row r="209" spans="1:8" ht="12.75" customHeight="1">
      <c r="A209" s="23">
        <v>43314</v>
      </c>
      <c r="B209" s="23"/>
      <c r="C209" s="24">
        <f>ROUND(9.77,5)</f>
        <v>9.77</v>
      </c>
      <c r="D209" s="24">
        <f>F209</f>
        <v>9.99378</v>
      </c>
      <c r="E209" s="24">
        <f>F209</f>
        <v>9.99378</v>
      </c>
      <c r="F209" s="24">
        <f>ROUND(9.99378,5)</f>
        <v>9.99378</v>
      </c>
      <c r="G209" s="25"/>
      <c r="H209" s="26"/>
    </row>
    <row r="210" spans="1:8" ht="12.75" customHeight="1">
      <c r="A210" s="23">
        <v>43405</v>
      </c>
      <c r="B210" s="23"/>
      <c r="C210" s="24">
        <f>ROUND(9.77,5)</f>
        <v>9.77</v>
      </c>
      <c r="D210" s="24">
        <f>F210</f>
        <v>10.05992</v>
      </c>
      <c r="E210" s="24">
        <f>F210</f>
        <v>10.05992</v>
      </c>
      <c r="F210" s="24">
        <f>ROUND(10.05992,5)</f>
        <v>10.05992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ROUND(10.3592706875,4)</f>
        <v>10.3593</v>
      </c>
      <c r="D212" s="28">
        <f>F212</f>
        <v>10.5348</v>
      </c>
      <c r="E212" s="28">
        <f>F212</f>
        <v>10.5348</v>
      </c>
      <c r="F212" s="28">
        <f>ROUND(10.5348,4)</f>
        <v>10.5348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42976</v>
      </c>
      <c r="B214" s="23"/>
      <c r="C214" s="28">
        <f>ROUND(15.606346875,4)</f>
        <v>15.6063</v>
      </c>
      <c r="D214" s="28">
        <f>F214</f>
        <v>15.6032</v>
      </c>
      <c r="E214" s="28">
        <f>F214</f>
        <v>15.6032</v>
      </c>
      <c r="F214" s="28">
        <f>ROUND(15.6032,4)</f>
        <v>15.6032</v>
      </c>
      <c r="G214" s="25"/>
      <c r="H214" s="26"/>
    </row>
    <row r="215" spans="1:8" ht="12.75" customHeight="1">
      <c r="A215" s="23">
        <v>43005</v>
      </c>
      <c r="B215" s="23"/>
      <c r="C215" s="28">
        <f>ROUND(15.606346875,4)</f>
        <v>15.6063</v>
      </c>
      <c r="D215" s="28">
        <f>F215</f>
        <v>15.6967</v>
      </c>
      <c r="E215" s="28">
        <f>F215</f>
        <v>15.6967</v>
      </c>
      <c r="F215" s="28">
        <f>ROUND(15.6967,4)</f>
        <v>15.6967</v>
      </c>
      <c r="G215" s="25"/>
      <c r="H215" s="26"/>
    </row>
    <row r="216" spans="1:8" ht="12.75" customHeight="1">
      <c r="A216" s="23">
        <v>43035</v>
      </c>
      <c r="B216" s="23"/>
      <c r="C216" s="28">
        <f>ROUND(15.606346875,4)</f>
        <v>15.6063</v>
      </c>
      <c r="D216" s="28">
        <f>F216</f>
        <v>15.7964</v>
      </c>
      <c r="E216" s="28">
        <f>F216</f>
        <v>15.7964</v>
      </c>
      <c r="F216" s="28">
        <f>ROUND(15.7964,4)</f>
        <v>15.7964</v>
      </c>
      <c r="G216" s="25"/>
      <c r="H216" s="26"/>
    </row>
    <row r="217" spans="1:8" ht="12.75" customHeight="1">
      <c r="A217" s="23">
        <v>43067</v>
      </c>
      <c r="B217" s="23"/>
      <c r="C217" s="28">
        <f>ROUND(15.606346875,4)</f>
        <v>15.6063</v>
      </c>
      <c r="D217" s="28">
        <f>F217</f>
        <v>15.901</v>
      </c>
      <c r="E217" s="28">
        <f>F217</f>
        <v>15.901</v>
      </c>
      <c r="F217" s="28">
        <f>ROUND(15.901,4)</f>
        <v>15.901</v>
      </c>
      <c r="G217" s="25"/>
      <c r="H217" s="26"/>
    </row>
    <row r="218" spans="1:8" ht="12.75" customHeight="1">
      <c r="A218" s="23">
        <v>43096</v>
      </c>
      <c r="B218" s="23"/>
      <c r="C218" s="28">
        <f>ROUND(15.606346875,4)</f>
        <v>15.6063</v>
      </c>
      <c r="D218" s="28">
        <f>F218</f>
        <v>15.9951</v>
      </c>
      <c r="E218" s="28">
        <f>F218</f>
        <v>15.9951</v>
      </c>
      <c r="F218" s="28">
        <f>ROUND(15.9951,4)</f>
        <v>15.9951</v>
      </c>
      <c r="G218" s="25"/>
      <c r="H218" s="26"/>
    </row>
    <row r="219" spans="1:8" ht="12.75" customHeight="1">
      <c r="A219" s="23">
        <v>43131</v>
      </c>
      <c r="B219" s="23"/>
      <c r="C219" s="28">
        <f>ROUND(15.606346875,4)</f>
        <v>15.6063</v>
      </c>
      <c r="D219" s="28">
        <f>F219</f>
        <v>16.116</v>
      </c>
      <c r="E219" s="28">
        <f>F219</f>
        <v>16.116</v>
      </c>
      <c r="F219" s="28">
        <f>ROUND(16.116,4)</f>
        <v>16.116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42978</v>
      </c>
      <c r="B221" s="23"/>
      <c r="C221" s="28">
        <f>ROUND(16.8056739375,4)</f>
        <v>16.8057</v>
      </c>
      <c r="D221" s="28">
        <f>F221</f>
        <v>17.0227</v>
      </c>
      <c r="E221" s="28">
        <f>F221</f>
        <v>17.0227</v>
      </c>
      <c r="F221" s="28">
        <f>ROUND(17.0227,4)</f>
        <v>17.0227</v>
      </c>
      <c r="G221" s="25"/>
      <c r="H221" s="26"/>
    </row>
    <row r="222" spans="1:8" ht="12.75" customHeight="1">
      <c r="A222" s="23">
        <v>43039</v>
      </c>
      <c r="B222" s="23"/>
      <c r="C222" s="28">
        <f>ROUND(16.8056739375,4)</f>
        <v>16.8057</v>
      </c>
      <c r="D222" s="28">
        <f>F222</f>
        <v>17.0041</v>
      </c>
      <c r="E222" s="28">
        <f>F222</f>
        <v>17.0041</v>
      </c>
      <c r="F222" s="28">
        <f>ROUND(17.0041,4)</f>
        <v>17.0041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42976</v>
      </c>
      <c r="B224" s="23"/>
      <c r="C224" s="28">
        <f>ROUND(12.985,4)</f>
        <v>12.985</v>
      </c>
      <c r="D224" s="28">
        <f>F224</f>
        <v>12.9783</v>
      </c>
      <c r="E224" s="28">
        <f>F224</f>
        <v>12.9783</v>
      </c>
      <c r="F224" s="28">
        <f>ROUND(12.9783,4)</f>
        <v>12.9783</v>
      </c>
      <c r="G224" s="25"/>
      <c r="H224" s="26"/>
    </row>
    <row r="225" spans="1:8" ht="12.75" customHeight="1">
      <c r="A225" s="23">
        <v>42977</v>
      </c>
      <c r="B225" s="23"/>
      <c r="C225" s="28">
        <f>ROUND(12.985,4)</f>
        <v>12.985</v>
      </c>
      <c r="D225" s="28">
        <f>F225</f>
        <v>12.9871</v>
      </c>
      <c r="E225" s="28">
        <f>F225</f>
        <v>12.9871</v>
      </c>
      <c r="F225" s="28">
        <f>ROUND(12.9871,4)</f>
        <v>12.9871</v>
      </c>
      <c r="G225" s="25"/>
      <c r="H225" s="26"/>
    </row>
    <row r="226" spans="1:8" ht="12.75" customHeight="1">
      <c r="A226" s="23">
        <v>42978</v>
      </c>
      <c r="B226" s="23"/>
      <c r="C226" s="28">
        <f>ROUND(12.985,4)</f>
        <v>12.985</v>
      </c>
      <c r="D226" s="28">
        <f>F226</f>
        <v>12.9871</v>
      </c>
      <c r="E226" s="28">
        <f>F226</f>
        <v>12.9871</v>
      </c>
      <c r="F226" s="28">
        <f>ROUND(12.9871,4)</f>
        <v>12.9871</v>
      </c>
      <c r="G226" s="25"/>
      <c r="H226" s="26"/>
    </row>
    <row r="227" spans="1:8" ht="12.75" customHeight="1">
      <c r="A227" s="23">
        <v>42979</v>
      </c>
      <c r="B227" s="23"/>
      <c r="C227" s="28">
        <f>ROUND(12.985,4)</f>
        <v>12.985</v>
      </c>
      <c r="D227" s="28">
        <f>F227</f>
        <v>12.9871</v>
      </c>
      <c r="E227" s="28">
        <f>F227</f>
        <v>12.9871</v>
      </c>
      <c r="F227" s="28">
        <f>ROUND(12.9871,4)</f>
        <v>12.9871</v>
      </c>
      <c r="G227" s="25"/>
      <c r="H227" s="26"/>
    </row>
    <row r="228" spans="1:8" ht="12.75" customHeight="1">
      <c r="A228" s="23">
        <v>42983</v>
      </c>
      <c r="B228" s="23"/>
      <c r="C228" s="28">
        <f>ROUND(12.985,4)</f>
        <v>12.985</v>
      </c>
      <c r="D228" s="28">
        <f>F228</f>
        <v>12.9947</v>
      </c>
      <c r="E228" s="28">
        <f>F228</f>
        <v>12.9947</v>
      </c>
      <c r="F228" s="28">
        <f>ROUND(12.9947,4)</f>
        <v>12.9947</v>
      </c>
      <c r="G228" s="25"/>
      <c r="H228" s="26"/>
    </row>
    <row r="229" spans="1:8" ht="12.75" customHeight="1">
      <c r="A229" s="23">
        <v>42985</v>
      </c>
      <c r="B229" s="23"/>
      <c r="C229" s="28">
        <f>ROUND(12.985,4)</f>
        <v>12.985</v>
      </c>
      <c r="D229" s="28">
        <f>F229</f>
        <v>12.9984</v>
      </c>
      <c r="E229" s="28">
        <f>F229</f>
        <v>12.9984</v>
      </c>
      <c r="F229" s="28">
        <f>ROUND(12.9984,4)</f>
        <v>12.9984</v>
      </c>
      <c r="G229" s="25"/>
      <c r="H229" s="26"/>
    </row>
    <row r="230" spans="1:8" ht="12.75" customHeight="1">
      <c r="A230" s="23">
        <v>43004</v>
      </c>
      <c r="B230" s="23"/>
      <c r="C230" s="28">
        <f>ROUND(12.985,4)</f>
        <v>12.985</v>
      </c>
      <c r="D230" s="28">
        <f>F230</f>
        <v>13.04</v>
      </c>
      <c r="E230" s="28">
        <f>F230</f>
        <v>13.04</v>
      </c>
      <c r="F230" s="28">
        <f>ROUND(13.04,4)</f>
        <v>13.04</v>
      </c>
      <c r="G230" s="25"/>
      <c r="H230" s="26"/>
    </row>
    <row r="231" spans="1:8" ht="12.75" customHeight="1">
      <c r="A231" s="23">
        <v>43005</v>
      </c>
      <c r="B231" s="23"/>
      <c r="C231" s="28">
        <f>ROUND(12.985,4)</f>
        <v>12.985</v>
      </c>
      <c r="D231" s="28">
        <f>F231</f>
        <v>13.0422</v>
      </c>
      <c r="E231" s="28">
        <f>F231</f>
        <v>13.0422</v>
      </c>
      <c r="F231" s="28">
        <f>ROUND(13.0422,4)</f>
        <v>13.0422</v>
      </c>
      <c r="G231" s="25"/>
      <c r="H231" s="26"/>
    </row>
    <row r="232" spans="1:8" ht="12.75" customHeight="1">
      <c r="A232" s="23">
        <v>43006</v>
      </c>
      <c r="B232" s="23"/>
      <c r="C232" s="28">
        <f>ROUND(12.985,4)</f>
        <v>12.985</v>
      </c>
      <c r="D232" s="28">
        <f>F232</f>
        <v>13.0444</v>
      </c>
      <c r="E232" s="28">
        <f>F232</f>
        <v>13.0444</v>
      </c>
      <c r="F232" s="28">
        <f>ROUND(13.0444,4)</f>
        <v>13.0444</v>
      </c>
      <c r="G232" s="25"/>
      <c r="H232" s="26"/>
    </row>
    <row r="233" spans="1:8" ht="12.75" customHeight="1">
      <c r="A233" s="23">
        <v>43007</v>
      </c>
      <c r="B233" s="23"/>
      <c r="C233" s="28">
        <f>ROUND(12.985,4)</f>
        <v>12.985</v>
      </c>
      <c r="D233" s="28">
        <f>F233</f>
        <v>13.0466</v>
      </c>
      <c r="E233" s="28">
        <f>F233</f>
        <v>13.0466</v>
      </c>
      <c r="F233" s="28">
        <f>ROUND(13.0466,4)</f>
        <v>13.0466</v>
      </c>
      <c r="G233" s="25"/>
      <c r="H233" s="26"/>
    </row>
    <row r="234" spans="1:8" ht="12.75" customHeight="1">
      <c r="A234" s="23">
        <v>43021</v>
      </c>
      <c r="B234" s="23"/>
      <c r="C234" s="28">
        <f>ROUND(12.985,4)</f>
        <v>12.985</v>
      </c>
      <c r="D234" s="28">
        <f>F234</f>
        <v>13.0747</v>
      </c>
      <c r="E234" s="28">
        <f>F234</f>
        <v>13.0747</v>
      </c>
      <c r="F234" s="28">
        <f>ROUND(13.0747,4)</f>
        <v>13.0747</v>
      </c>
      <c r="G234" s="25"/>
      <c r="H234" s="26"/>
    </row>
    <row r="235" spans="1:8" ht="12.75" customHeight="1">
      <c r="A235" s="23">
        <v>43031</v>
      </c>
      <c r="B235" s="23"/>
      <c r="C235" s="28">
        <f>ROUND(12.985,4)</f>
        <v>12.985</v>
      </c>
      <c r="D235" s="28">
        <f>F235</f>
        <v>13.0948</v>
      </c>
      <c r="E235" s="28">
        <f>F235</f>
        <v>13.0948</v>
      </c>
      <c r="F235" s="28">
        <f>ROUND(13.0948,4)</f>
        <v>13.0948</v>
      </c>
      <c r="G235" s="25"/>
      <c r="H235" s="26"/>
    </row>
    <row r="236" spans="1:8" ht="12.75" customHeight="1">
      <c r="A236" s="23">
        <v>43035</v>
      </c>
      <c r="B236" s="23"/>
      <c r="C236" s="28">
        <f>ROUND(12.985,4)</f>
        <v>12.985</v>
      </c>
      <c r="D236" s="28">
        <f>F236</f>
        <v>13.1029</v>
      </c>
      <c r="E236" s="28">
        <f>F236</f>
        <v>13.1029</v>
      </c>
      <c r="F236" s="28">
        <f>ROUND(13.1029,4)</f>
        <v>13.1029</v>
      </c>
      <c r="G236" s="25"/>
      <c r="H236" s="26"/>
    </row>
    <row r="237" spans="1:8" ht="12.75" customHeight="1">
      <c r="A237" s="23">
        <v>43048</v>
      </c>
      <c r="B237" s="23"/>
      <c r="C237" s="28">
        <f>ROUND(12.985,4)</f>
        <v>12.985</v>
      </c>
      <c r="D237" s="28">
        <f>F237</f>
        <v>13.1291</v>
      </c>
      <c r="E237" s="28">
        <f>F237</f>
        <v>13.1291</v>
      </c>
      <c r="F237" s="28">
        <f>ROUND(13.1291,4)</f>
        <v>13.1291</v>
      </c>
      <c r="G237" s="25"/>
      <c r="H237" s="26"/>
    </row>
    <row r="238" spans="1:8" ht="12.75" customHeight="1">
      <c r="A238" s="23">
        <v>43052</v>
      </c>
      <c r="B238" s="23"/>
      <c r="C238" s="28">
        <f>ROUND(12.985,4)</f>
        <v>12.985</v>
      </c>
      <c r="D238" s="28">
        <f>F238</f>
        <v>13.1371</v>
      </c>
      <c r="E238" s="28">
        <f>F238</f>
        <v>13.1371</v>
      </c>
      <c r="F238" s="28">
        <f>ROUND(13.1371,4)</f>
        <v>13.1371</v>
      </c>
      <c r="G238" s="25"/>
      <c r="H238" s="26"/>
    </row>
    <row r="239" spans="1:8" ht="12.75" customHeight="1">
      <c r="A239" s="23">
        <v>43067</v>
      </c>
      <c r="B239" s="23"/>
      <c r="C239" s="28">
        <f>ROUND(12.985,4)</f>
        <v>12.985</v>
      </c>
      <c r="D239" s="28">
        <f>F239</f>
        <v>13.1674</v>
      </c>
      <c r="E239" s="28">
        <f>F239</f>
        <v>13.1674</v>
      </c>
      <c r="F239" s="28">
        <f>ROUND(13.1674,4)</f>
        <v>13.1674</v>
      </c>
      <c r="G239" s="25"/>
      <c r="H239" s="26"/>
    </row>
    <row r="240" spans="1:8" ht="12.75" customHeight="1">
      <c r="A240" s="23">
        <v>43069</v>
      </c>
      <c r="B240" s="23"/>
      <c r="C240" s="28">
        <f>ROUND(12.985,4)</f>
        <v>12.985</v>
      </c>
      <c r="D240" s="28">
        <f>F240</f>
        <v>13.1714</v>
      </c>
      <c r="E240" s="28">
        <f>F240</f>
        <v>13.1714</v>
      </c>
      <c r="F240" s="28">
        <f>ROUND(13.1714,4)</f>
        <v>13.1714</v>
      </c>
      <c r="G240" s="25"/>
      <c r="H240" s="26"/>
    </row>
    <row r="241" spans="1:8" ht="12.75" customHeight="1">
      <c r="A241" s="23">
        <v>43084</v>
      </c>
      <c r="B241" s="23"/>
      <c r="C241" s="28">
        <f>ROUND(12.985,4)</f>
        <v>12.985</v>
      </c>
      <c r="D241" s="28">
        <f>F241</f>
        <v>13.2011</v>
      </c>
      <c r="E241" s="28">
        <f>F241</f>
        <v>13.2011</v>
      </c>
      <c r="F241" s="28">
        <f>ROUND(13.2011,4)</f>
        <v>13.2011</v>
      </c>
      <c r="G241" s="25"/>
      <c r="H241" s="26"/>
    </row>
    <row r="242" spans="1:8" ht="12.75" customHeight="1">
      <c r="A242" s="23">
        <v>43091</v>
      </c>
      <c r="B242" s="23"/>
      <c r="C242" s="28">
        <f>ROUND(12.985,4)</f>
        <v>12.985</v>
      </c>
      <c r="D242" s="28">
        <f>F242</f>
        <v>13.215</v>
      </c>
      <c r="E242" s="28">
        <f>F242</f>
        <v>13.215</v>
      </c>
      <c r="F242" s="28">
        <f>ROUND(13.215,4)</f>
        <v>13.215</v>
      </c>
      <c r="G242" s="25"/>
      <c r="H242" s="26"/>
    </row>
    <row r="243" spans="1:8" ht="12.75" customHeight="1">
      <c r="A243" s="23">
        <v>43096</v>
      </c>
      <c r="B243" s="23"/>
      <c r="C243" s="28">
        <f>ROUND(12.985,4)</f>
        <v>12.985</v>
      </c>
      <c r="D243" s="28">
        <f>F243</f>
        <v>13.2248</v>
      </c>
      <c r="E243" s="28">
        <f>F243</f>
        <v>13.2248</v>
      </c>
      <c r="F243" s="28">
        <f>ROUND(13.2248,4)</f>
        <v>13.2248</v>
      </c>
      <c r="G243" s="25"/>
      <c r="H243" s="26"/>
    </row>
    <row r="244" spans="1:8" ht="12.75" customHeight="1">
      <c r="A244" s="23">
        <v>43102</v>
      </c>
      <c r="B244" s="23"/>
      <c r="C244" s="28">
        <f>ROUND(12.985,4)</f>
        <v>12.985</v>
      </c>
      <c r="D244" s="28">
        <f>F244</f>
        <v>13.2367</v>
      </c>
      <c r="E244" s="28">
        <f>F244</f>
        <v>13.2367</v>
      </c>
      <c r="F244" s="28">
        <f>ROUND(13.2367,4)</f>
        <v>13.2367</v>
      </c>
      <c r="G244" s="25"/>
      <c r="H244" s="26"/>
    </row>
    <row r="245" spans="1:8" ht="12.75" customHeight="1">
      <c r="A245" s="23">
        <v>43109</v>
      </c>
      <c r="B245" s="23"/>
      <c r="C245" s="28">
        <f>ROUND(12.985,4)</f>
        <v>12.985</v>
      </c>
      <c r="D245" s="28">
        <f>F245</f>
        <v>13.2506</v>
      </c>
      <c r="E245" s="28">
        <f>F245</f>
        <v>13.2506</v>
      </c>
      <c r="F245" s="28">
        <f>ROUND(13.2506,4)</f>
        <v>13.2506</v>
      </c>
      <c r="G245" s="25"/>
      <c r="H245" s="26"/>
    </row>
    <row r="246" spans="1:8" ht="12.75" customHeight="1">
      <c r="A246" s="23">
        <v>43131</v>
      </c>
      <c r="B246" s="23"/>
      <c r="C246" s="28">
        <f>ROUND(12.985,4)</f>
        <v>12.985</v>
      </c>
      <c r="D246" s="28">
        <f>F246</f>
        <v>13.2941</v>
      </c>
      <c r="E246" s="28">
        <f>F246</f>
        <v>13.2941</v>
      </c>
      <c r="F246" s="28">
        <f>ROUND(13.2941,4)</f>
        <v>13.2941</v>
      </c>
      <c r="G246" s="25"/>
      <c r="H246" s="26"/>
    </row>
    <row r="247" spans="1:8" ht="12.75" customHeight="1">
      <c r="A247" s="23">
        <v>43132</v>
      </c>
      <c r="B247" s="23"/>
      <c r="C247" s="28">
        <f>ROUND(12.985,4)</f>
        <v>12.985</v>
      </c>
      <c r="D247" s="28">
        <f>F247</f>
        <v>13.2961</v>
      </c>
      <c r="E247" s="28">
        <f>F247</f>
        <v>13.2961</v>
      </c>
      <c r="F247" s="28">
        <f>ROUND(13.2961,4)</f>
        <v>13.2961</v>
      </c>
      <c r="G247" s="25"/>
      <c r="H247" s="26"/>
    </row>
    <row r="248" spans="1:8" ht="12.75" customHeight="1">
      <c r="A248" s="23">
        <v>43144</v>
      </c>
      <c r="B248" s="23"/>
      <c r="C248" s="28">
        <f>ROUND(12.985,4)</f>
        <v>12.985</v>
      </c>
      <c r="D248" s="28">
        <f>F248</f>
        <v>13.3198</v>
      </c>
      <c r="E248" s="28">
        <f>F248</f>
        <v>13.3198</v>
      </c>
      <c r="F248" s="28">
        <f>ROUND(13.3198,4)</f>
        <v>13.3198</v>
      </c>
      <c r="G248" s="25"/>
      <c r="H248" s="26"/>
    </row>
    <row r="249" spans="1:8" ht="12.75" customHeight="1">
      <c r="A249" s="23">
        <v>43146</v>
      </c>
      <c r="B249" s="23"/>
      <c r="C249" s="28">
        <f>ROUND(12.985,4)</f>
        <v>12.985</v>
      </c>
      <c r="D249" s="28">
        <f>F249</f>
        <v>13.3238</v>
      </c>
      <c r="E249" s="28">
        <f>F249</f>
        <v>13.3238</v>
      </c>
      <c r="F249" s="28">
        <f>ROUND(13.3238,4)</f>
        <v>13.3238</v>
      </c>
      <c r="G249" s="25"/>
      <c r="H249" s="26"/>
    </row>
    <row r="250" spans="1:8" ht="12.75" customHeight="1">
      <c r="A250" s="23">
        <v>43215</v>
      </c>
      <c r="B250" s="23"/>
      <c r="C250" s="28">
        <f>ROUND(12.985,4)</f>
        <v>12.985</v>
      </c>
      <c r="D250" s="28">
        <f>F250</f>
        <v>13.459</v>
      </c>
      <c r="E250" s="28">
        <f>F250</f>
        <v>13.459</v>
      </c>
      <c r="F250" s="28">
        <f>ROUND(13.459,4)</f>
        <v>13.459</v>
      </c>
      <c r="G250" s="25"/>
      <c r="H250" s="26"/>
    </row>
    <row r="251" spans="1:8" ht="12.75" customHeight="1">
      <c r="A251" s="23">
        <v>43231</v>
      </c>
      <c r="B251" s="23"/>
      <c r="C251" s="28">
        <f>ROUND(12.985,4)</f>
        <v>12.985</v>
      </c>
      <c r="D251" s="28">
        <f>F251</f>
        <v>13.4903</v>
      </c>
      <c r="E251" s="28">
        <f>F251</f>
        <v>13.4903</v>
      </c>
      <c r="F251" s="28">
        <f>ROUND(13.4903,4)</f>
        <v>13.4903</v>
      </c>
      <c r="G251" s="25"/>
      <c r="H251" s="26"/>
    </row>
    <row r="252" spans="1:8" ht="12.75" customHeight="1">
      <c r="A252" s="23">
        <v>43235</v>
      </c>
      <c r="B252" s="23"/>
      <c r="C252" s="28">
        <f>ROUND(12.985,4)</f>
        <v>12.985</v>
      </c>
      <c r="D252" s="28">
        <f>F252</f>
        <v>13.4981</v>
      </c>
      <c r="E252" s="28">
        <f>F252</f>
        <v>13.4981</v>
      </c>
      <c r="F252" s="28">
        <f>ROUND(13.4981,4)</f>
        <v>13.4981</v>
      </c>
      <c r="G252" s="25"/>
      <c r="H252" s="26"/>
    </row>
    <row r="253" spans="1:8" ht="12.75" customHeight="1">
      <c r="A253" s="23">
        <v>43283</v>
      </c>
      <c r="B253" s="23"/>
      <c r="C253" s="28">
        <f>ROUND(12.985,4)</f>
        <v>12.985</v>
      </c>
      <c r="D253" s="28">
        <f>F253</f>
        <v>13.5905</v>
      </c>
      <c r="E253" s="28">
        <f>F253</f>
        <v>13.5905</v>
      </c>
      <c r="F253" s="28">
        <f>ROUND(13.5905,4)</f>
        <v>13.5905</v>
      </c>
      <c r="G253" s="25"/>
      <c r="H253" s="26"/>
    </row>
    <row r="254" spans="1:8" ht="12.75" customHeight="1">
      <c r="A254" s="23">
        <v>43301</v>
      </c>
      <c r="B254" s="23"/>
      <c r="C254" s="28">
        <f>ROUND(12.985,4)</f>
        <v>12.985</v>
      </c>
      <c r="D254" s="28">
        <f>F254</f>
        <v>13.6249</v>
      </c>
      <c r="E254" s="28">
        <f>F254</f>
        <v>13.6249</v>
      </c>
      <c r="F254" s="28">
        <f>ROUND(13.6249,4)</f>
        <v>13.6249</v>
      </c>
      <c r="G254" s="25"/>
      <c r="H254" s="26"/>
    </row>
    <row r="255" spans="1:8" ht="12.75" customHeight="1">
      <c r="A255" s="23">
        <v>43325</v>
      </c>
      <c r="B255" s="23"/>
      <c r="C255" s="28">
        <f>ROUND(12.985,4)</f>
        <v>12.985</v>
      </c>
      <c r="D255" s="28">
        <f>F255</f>
        <v>13.6707</v>
      </c>
      <c r="E255" s="28">
        <f>F255</f>
        <v>13.6707</v>
      </c>
      <c r="F255" s="28">
        <f>ROUND(13.6707,4)</f>
        <v>13.6707</v>
      </c>
      <c r="G255" s="25"/>
      <c r="H255" s="26"/>
    </row>
    <row r="256" spans="1:8" ht="12.75" customHeight="1">
      <c r="A256" s="23">
        <v>43417</v>
      </c>
      <c r="B256" s="23"/>
      <c r="C256" s="28">
        <f>ROUND(12.985,4)</f>
        <v>12.985</v>
      </c>
      <c r="D256" s="28">
        <f>F256</f>
        <v>13.8593</v>
      </c>
      <c r="E256" s="28">
        <f>F256</f>
        <v>13.8593</v>
      </c>
      <c r="F256" s="28">
        <f>ROUND(13.8593,4)</f>
        <v>13.8593</v>
      </c>
      <c r="G256" s="25"/>
      <c r="H256" s="26"/>
    </row>
    <row r="257" spans="1:8" ht="12.75" customHeight="1">
      <c r="A257" s="23">
        <v>43509</v>
      </c>
      <c r="B257" s="23"/>
      <c r="C257" s="28">
        <f>ROUND(12.985,4)</f>
        <v>12.985</v>
      </c>
      <c r="D257" s="28">
        <f>F257</f>
        <v>14.051</v>
      </c>
      <c r="E257" s="28">
        <f>F257</f>
        <v>14.051</v>
      </c>
      <c r="F257" s="28">
        <f>ROUND(14.051,4)</f>
        <v>14.051</v>
      </c>
      <c r="G257" s="25"/>
      <c r="H257" s="26"/>
    </row>
    <row r="258" spans="1:8" ht="12.75" customHeight="1">
      <c r="A258" s="23">
        <v>44040</v>
      </c>
      <c r="B258" s="23"/>
      <c r="C258" s="28">
        <f>ROUND(12.985,4)</f>
        <v>12.985</v>
      </c>
      <c r="D258" s="28">
        <f>F258</f>
        <v>15.2814</v>
      </c>
      <c r="E258" s="28">
        <f>F258</f>
        <v>15.2814</v>
      </c>
      <c r="F258" s="28">
        <f>ROUND(15.2814,4)</f>
        <v>15.2814</v>
      </c>
      <c r="G258" s="25"/>
      <c r="H258" s="26"/>
    </row>
    <row r="259" spans="1:8" ht="12.75" customHeight="1">
      <c r="A259" s="23" t="s">
        <v>63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ROUND(1.201875,4)</f>
        <v>1.2019</v>
      </c>
      <c r="D260" s="28">
        <f>F260</f>
        <v>1.2029</v>
      </c>
      <c r="E260" s="28">
        <f>F260</f>
        <v>1.2029</v>
      </c>
      <c r="F260" s="28">
        <f>ROUND(1.2029,4)</f>
        <v>1.2029</v>
      </c>
      <c r="G260" s="25"/>
      <c r="H260" s="26"/>
    </row>
    <row r="261" spans="1:8" ht="12.75" customHeight="1">
      <c r="A261" s="23">
        <v>43087</v>
      </c>
      <c r="B261" s="23"/>
      <c r="C261" s="28">
        <f>ROUND(1.201875,4)</f>
        <v>1.2019</v>
      </c>
      <c r="D261" s="28">
        <f>F261</f>
        <v>1.2089</v>
      </c>
      <c r="E261" s="28">
        <f>F261</f>
        <v>1.2089</v>
      </c>
      <c r="F261" s="28">
        <f>ROUND(1.2089,4)</f>
        <v>1.2089</v>
      </c>
      <c r="G261" s="25"/>
      <c r="H261" s="26"/>
    </row>
    <row r="262" spans="1:8" ht="12.75" customHeight="1">
      <c r="A262" s="23">
        <v>43178</v>
      </c>
      <c r="B262" s="23"/>
      <c r="C262" s="28">
        <f>ROUND(1.201875,4)</f>
        <v>1.2019</v>
      </c>
      <c r="D262" s="28">
        <f>F262</f>
        <v>1.2152</v>
      </c>
      <c r="E262" s="28">
        <f>F262</f>
        <v>1.2152</v>
      </c>
      <c r="F262" s="28">
        <f>ROUND(1.2152,4)</f>
        <v>1.2152</v>
      </c>
      <c r="G262" s="25"/>
      <c r="H262" s="26"/>
    </row>
    <row r="263" spans="1:8" ht="12.75" customHeight="1">
      <c r="A263" s="23">
        <v>43269</v>
      </c>
      <c r="B263" s="23"/>
      <c r="C263" s="28">
        <f>ROUND(1.201875,4)</f>
        <v>1.2019</v>
      </c>
      <c r="D263" s="28">
        <f>F263</f>
        <v>1.2219</v>
      </c>
      <c r="E263" s="28">
        <f>F263</f>
        <v>1.2219</v>
      </c>
      <c r="F263" s="28">
        <f>ROUND(1.2219,4)</f>
        <v>1.2219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ROUND(1.2942375,4)</f>
        <v>1.2942</v>
      </c>
      <c r="D265" s="28">
        <f>F265</f>
        <v>1.295</v>
      </c>
      <c r="E265" s="28">
        <f>F265</f>
        <v>1.295</v>
      </c>
      <c r="F265" s="28">
        <f>ROUND(1.295,4)</f>
        <v>1.295</v>
      </c>
      <c r="G265" s="25"/>
      <c r="H265" s="26"/>
    </row>
    <row r="266" spans="1:8" ht="12.75" customHeight="1">
      <c r="A266" s="23">
        <v>43087</v>
      </c>
      <c r="B266" s="23"/>
      <c r="C266" s="28">
        <f>ROUND(1.2942375,4)</f>
        <v>1.2942</v>
      </c>
      <c r="D266" s="28">
        <f>F266</f>
        <v>1.2989</v>
      </c>
      <c r="E266" s="28">
        <f>F266</f>
        <v>1.2989</v>
      </c>
      <c r="F266" s="28">
        <f>ROUND(1.2989,4)</f>
        <v>1.2989</v>
      </c>
      <c r="G266" s="25"/>
      <c r="H266" s="26"/>
    </row>
    <row r="267" spans="1:8" ht="12.75" customHeight="1">
      <c r="A267" s="23">
        <v>43178</v>
      </c>
      <c r="B267" s="23"/>
      <c r="C267" s="28">
        <f>ROUND(1.2942375,4)</f>
        <v>1.2942</v>
      </c>
      <c r="D267" s="28">
        <f>F267</f>
        <v>1.3029</v>
      </c>
      <c r="E267" s="28">
        <f>F267</f>
        <v>1.3029</v>
      </c>
      <c r="F267" s="28">
        <f>ROUND(1.3029,4)</f>
        <v>1.3029</v>
      </c>
      <c r="G267" s="25"/>
      <c r="H267" s="26"/>
    </row>
    <row r="268" spans="1:8" ht="12.75" customHeight="1">
      <c r="A268" s="23">
        <v>43269</v>
      </c>
      <c r="B268" s="23"/>
      <c r="C268" s="28">
        <f>ROUND(1.2942375,4)</f>
        <v>1.2942</v>
      </c>
      <c r="D268" s="28">
        <f>F268</f>
        <v>1.307</v>
      </c>
      <c r="E268" s="28">
        <f>F268</f>
        <v>1.307</v>
      </c>
      <c r="F268" s="28">
        <f>ROUND(1.307,4)</f>
        <v>1.307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42996</v>
      </c>
      <c r="B270" s="23"/>
      <c r="C270" s="28">
        <f>ROUND(10.3592706875,4)</f>
        <v>10.3593</v>
      </c>
      <c r="D270" s="28">
        <f>F270</f>
        <v>10.387</v>
      </c>
      <c r="E270" s="28">
        <f>F270</f>
        <v>10.387</v>
      </c>
      <c r="F270" s="28">
        <f>ROUND(10.387,4)</f>
        <v>10.387</v>
      </c>
      <c r="G270" s="25"/>
      <c r="H270" s="26"/>
    </row>
    <row r="271" spans="1:8" ht="12.75" customHeight="1">
      <c r="A271" s="23">
        <v>43087</v>
      </c>
      <c r="B271" s="23"/>
      <c r="C271" s="28">
        <f>ROUND(10.3592706875,4)</f>
        <v>10.3593</v>
      </c>
      <c r="D271" s="28">
        <f>F271</f>
        <v>10.5218</v>
      </c>
      <c r="E271" s="28">
        <f>F271</f>
        <v>10.5218</v>
      </c>
      <c r="F271" s="28">
        <f>ROUND(10.5218,4)</f>
        <v>10.5218</v>
      </c>
      <c r="G271" s="25"/>
      <c r="H271" s="26"/>
    </row>
    <row r="272" spans="1:8" ht="12.75" customHeight="1">
      <c r="A272" s="23">
        <v>43178</v>
      </c>
      <c r="B272" s="23"/>
      <c r="C272" s="28">
        <f>ROUND(10.3592706875,4)</f>
        <v>10.3593</v>
      </c>
      <c r="D272" s="28">
        <f>F272</f>
        <v>10.6531</v>
      </c>
      <c r="E272" s="28">
        <f>F272</f>
        <v>10.6531</v>
      </c>
      <c r="F272" s="28">
        <f>ROUND(10.6531,4)</f>
        <v>10.6531</v>
      </c>
      <c r="G272" s="25"/>
      <c r="H272" s="26"/>
    </row>
    <row r="273" spans="1:8" ht="12.75" customHeight="1">
      <c r="A273" s="23">
        <v>43269</v>
      </c>
      <c r="B273" s="23"/>
      <c r="C273" s="28">
        <f>ROUND(10.3592706875,4)</f>
        <v>10.3593</v>
      </c>
      <c r="D273" s="28">
        <f>F273</f>
        <v>10.7805</v>
      </c>
      <c r="E273" s="28">
        <f>F273</f>
        <v>10.7805</v>
      </c>
      <c r="F273" s="28">
        <f>ROUND(10.7805,4)</f>
        <v>10.7805</v>
      </c>
      <c r="G273" s="25"/>
      <c r="H273" s="26"/>
    </row>
    <row r="274" spans="1:8" ht="12.75" customHeight="1">
      <c r="A274" s="23">
        <v>43360</v>
      </c>
      <c r="B274" s="23"/>
      <c r="C274" s="28">
        <f>ROUND(10.3592706875,4)</f>
        <v>10.3593</v>
      </c>
      <c r="D274" s="28">
        <f>F274</f>
        <v>10.9065</v>
      </c>
      <c r="E274" s="28">
        <f>F274</f>
        <v>10.9065</v>
      </c>
      <c r="F274" s="28">
        <f>ROUND(10.9065,4)</f>
        <v>10.9065</v>
      </c>
      <c r="G274" s="25"/>
      <c r="H274" s="26"/>
    </row>
    <row r="275" spans="1:8" ht="12.75" customHeight="1">
      <c r="A275" s="23">
        <v>43448</v>
      </c>
      <c r="B275" s="23"/>
      <c r="C275" s="28">
        <f>ROUND(10.3592706875,4)</f>
        <v>10.3593</v>
      </c>
      <c r="D275" s="28">
        <f>F275</f>
        <v>11.0373</v>
      </c>
      <c r="E275" s="28">
        <f>F275</f>
        <v>11.0373</v>
      </c>
      <c r="F275" s="28">
        <f>ROUND(11.0373,4)</f>
        <v>11.0373</v>
      </c>
      <c r="G275" s="25"/>
      <c r="H275" s="26"/>
    </row>
    <row r="276" spans="1:8" ht="12.75" customHeight="1">
      <c r="A276" s="23">
        <v>43542</v>
      </c>
      <c r="B276" s="23"/>
      <c r="C276" s="28">
        <f>ROUND(10.3592706875,4)</f>
        <v>10.3593</v>
      </c>
      <c r="D276" s="28">
        <f>F276</f>
        <v>11.1759</v>
      </c>
      <c r="E276" s="28">
        <f>F276</f>
        <v>11.1759</v>
      </c>
      <c r="F276" s="28">
        <f>ROUND(11.1759,4)</f>
        <v>11.1759</v>
      </c>
      <c r="G276" s="25"/>
      <c r="H276" s="26"/>
    </row>
    <row r="277" spans="1:8" ht="12.75" customHeight="1">
      <c r="A277" s="23">
        <v>43630</v>
      </c>
      <c r="B277" s="23"/>
      <c r="C277" s="28">
        <f>ROUND(10.3592706875,4)</f>
        <v>10.3593</v>
      </c>
      <c r="D277" s="28">
        <f>F277</f>
        <v>11.3042</v>
      </c>
      <c r="E277" s="28">
        <f>F277</f>
        <v>11.3042</v>
      </c>
      <c r="F277" s="28">
        <f>ROUND(11.3042,4)</f>
        <v>11.3042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42996</v>
      </c>
      <c r="B279" s="23"/>
      <c r="C279" s="28">
        <f>ROUND(3.53535353535354,4)</f>
        <v>3.5354</v>
      </c>
      <c r="D279" s="28">
        <f>F279</f>
        <v>3.8443</v>
      </c>
      <c r="E279" s="28">
        <f>F279</f>
        <v>3.8443</v>
      </c>
      <c r="F279" s="28">
        <f>ROUND(3.8443,4)</f>
        <v>3.8443</v>
      </c>
      <c r="G279" s="25"/>
      <c r="H279" s="26"/>
    </row>
    <row r="280" spans="1:8" ht="12.75" customHeight="1">
      <c r="A280" s="23">
        <v>43087</v>
      </c>
      <c r="B280" s="23"/>
      <c r="C280" s="28">
        <f>ROUND(3.53535353535354,4)</f>
        <v>3.5354</v>
      </c>
      <c r="D280" s="28">
        <f>F280</f>
        <v>3.8942</v>
      </c>
      <c r="E280" s="28">
        <f>F280</f>
        <v>3.8942</v>
      </c>
      <c r="F280" s="28">
        <f>ROUND(3.8942,4)</f>
        <v>3.8942</v>
      </c>
      <c r="G280" s="25"/>
      <c r="H280" s="26"/>
    </row>
    <row r="281" spans="1:8" ht="12.75" customHeight="1">
      <c r="A281" s="23">
        <v>43178</v>
      </c>
      <c r="B281" s="23"/>
      <c r="C281" s="28">
        <f>ROUND(3.53535353535354,4)</f>
        <v>3.5354</v>
      </c>
      <c r="D281" s="28">
        <f>F281</f>
        <v>3.9493</v>
      </c>
      <c r="E281" s="28">
        <f>F281</f>
        <v>3.9493</v>
      </c>
      <c r="F281" s="28">
        <f>ROUND(3.9493,4)</f>
        <v>3.9493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ROUND(1.288112,4)</f>
        <v>1.2881</v>
      </c>
      <c r="D283" s="28">
        <f>F283</f>
        <v>1.2909</v>
      </c>
      <c r="E283" s="28">
        <f>F283</f>
        <v>1.2909</v>
      </c>
      <c r="F283" s="28">
        <f>ROUND(1.2909,4)</f>
        <v>1.2909</v>
      </c>
      <c r="G283" s="25"/>
      <c r="H283" s="26"/>
    </row>
    <row r="284" spans="1:8" ht="12.75" customHeight="1">
      <c r="A284" s="23">
        <v>43087</v>
      </c>
      <c r="B284" s="23"/>
      <c r="C284" s="28">
        <f>ROUND(1.288112,4)</f>
        <v>1.2881</v>
      </c>
      <c r="D284" s="28">
        <f>F284</f>
        <v>1.3044</v>
      </c>
      <c r="E284" s="28">
        <f>F284</f>
        <v>1.3044</v>
      </c>
      <c r="F284" s="28">
        <f>ROUND(1.3044,4)</f>
        <v>1.3044</v>
      </c>
      <c r="G284" s="25"/>
      <c r="H284" s="26"/>
    </row>
    <row r="285" spans="1:8" ht="12.75" customHeight="1">
      <c r="A285" s="23">
        <v>43178</v>
      </c>
      <c r="B285" s="23"/>
      <c r="C285" s="28">
        <f>ROUND(1.288112,4)</f>
        <v>1.2881</v>
      </c>
      <c r="D285" s="28">
        <f>F285</f>
        <v>1.3171</v>
      </c>
      <c r="E285" s="28">
        <f>F285</f>
        <v>1.3171</v>
      </c>
      <c r="F285" s="28">
        <f>ROUND(1.3171,4)</f>
        <v>1.3171</v>
      </c>
      <c r="G285" s="25"/>
      <c r="H285" s="26"/>
    </row>
    <row r="286" spans="1:8" ht="12.75" customHeight="1">
      <c r="A286" s="23">
        <v>43269</v>
      </c>
      <c r="B286" s="23"/>
      <c r="C286" s="28">
        <f>ROUND(1.288112,4)</f>
        <v>1.2881</v>
      </c>
      <c r="D286" s="28">
        <f>F286</f>
        <v>1.33</v>
      </c>
      <c r="E286" s="28">
        <f>F286</f>
        <v>1.33</v>
      </c>
      <c r="F286" s="28">
        <f>ROUND(1.33,4)</f>
        <v>1.33</v>
      </c>
      <c r="G286" s="25"/>
      <c r="H286" s="26"/>
    </row>
    <row r="287" spans="1:8" ht="12.75" customHeight="1">
      <c r="A287" s="23">
        <v>43630</v>
      </c>
      <c r="B287" s="23"/>
      <c r="C287" s="28">
        <f>ROUND(1.288112,4)</f>
        <v>1.2881</v>
      </c>
      <c r="D287" s="28">
        <f>F287</f>
        <v>1.3429</v>
      </c>
      <c r="E287" s="28">
        <f>F287</f>
        <v>1.3429</v>
      </c>
      <c r="F287" s="28">
        <f>ROUND(1.3429,4)</f>
        <v>1.3429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42996</v>
      </c>
      <c r="B289" s="23"/>
      <c r="C289" s="28">
        <f>ROUND(10.3838464614154,4)</f>
        <v>10.3838</v>
      </c>
      <c r="D289" s="28">
        <f>F289</f>
        <v>10.416</v>
      </c>
      <c r="E289" s="28">
        <f>F289</f>
        <v>10.416</v>
      </c>
      <c r="F289" s="28">
        <f>ROUND(10.416,4)</f>
        <v>10.416</v>
      </c>
      <c r="G289" s="25"/>
      <c r="H289" s="26"/>
    </row>
    <row r="290" spans="1:8" ht="12.75" customHeight="1">
      <c r="A290" s="23">
        <v>43087</v>
      </c>
      <c r="B290" s="23"/>
      <c r="C290" s="28">
        <f>ROUND(10.3838464614154,4)</f>
        <v>10.3838</v>
      </c>
      <c r="D290" s="28">
        <f>F290</f>
        <v>10.573</v>
      </c>
      <c r="E290" s="28">
        <f>F290</f>
        <v>10.573</v>
      </c>
      <c r="F290" s="28">
        <f>ROUND(10.573,4)</f>
        <v>10.573</v>
      </c>
      <c r="G290" s="25"/>
      <c r="H290" s="26"/>
    </row>
    <row r="291" spans="1:8" ht="12.75" customHeight="1">
      <c r="A291" s="23">
        <v>43178</v>
      </c>
      <c r="B291" s="23"/>
      <c r="C291" s="28">
        <f>ROUND(10.3838464614154,4)</f>
        <v>10.3838</v>
      </c>
      <c r="D291" s="28">
        <f>F291</f>
        <v>10.7234</v>
      </c>
      <c r="E291" s="28">
        <f>F291</f>
        <v>10.7234</v>
      </c>
      <c r="F291" s="28">
        <f>ROUND(10.7234,4)</f>
        <v>10.7234</v>
      </c>
      <c r="G291" s="25"/>
      <c r="H291" s="26"/>
    </row>
    <row r="292" spans="1:8" ht="12.75" customHeight="1">
      <c r="A292" s="23">
        <v>43269</v>
      </c>
      <c r="B292" s="23"/>
      <c r="C292" s="28">
        <f>ROUND(10.3838464614154,4)</f>
        <v>10.3838</v>
      </c>
      <c r="D292" s="28">
        <f>F292</f>
        <v>10.7234</v>
      </c>
      <c r="E292" s="28">
        <f>F292</f>
        <v>10.7234</v>
      </c>
      <c r="F292" s="28">
        <f>ROUND(10.7234,4)</f>
        <v>10.7234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42996</v>
      </c>
      <c r="B294" s="23"/>
      <c r="C294" s="28">
        <f>ROUND(1.97344951695397,4)</f>
        <v>1.9734</v>
      </c>
      <c r="D294" s="28">
        <f>F294</f>
        <v>1.9723</v>
      </c>
      <c r="E294" s="28">
        <f>F294</f>
        <v>1.9723</v>
      </c>
      <c r="F294" s="28">
        <f>ROUND(1.9723,4)</f>
        <v>1.9723</v>
      </c>
      <c r="G294" s="25"/>
      <c r="H294" s="26"/>
    </row>
    <row r="295" spans="1:8" ht="12.75" customHeight="1">
      <c r="A295" s="23">
        <v>43087</v>
      </c>
      <c r="B295" s="23"/>
      <c r="C295" s="28">
        <f>ROUND(1.97344951695397,4)</f>
        <v>1.9734</v>
      </c>
      <c r="D295" s="28">
        <f>F295</f>
        <v>1.99</v>
      </c>
      <c r="E295" s="28">
        <f>F295</f>
        <v>1.99</v>
      </c>
      <c r="F295" s="28">
        <f>ROUND(1.99,4)</f>
        <v>1.99</v>
      </c>
      <c r="G295" s="25"/>
      <c r="H295" s="26"/>
    </row>
    <row r="296" spans="1:8" ht="12.75" customHeight="1">
      <c r="A296" s="23">
        <v>43178</v>
      </c>
      <c r="B296" s="23"/>
      <c r="C296" s="28">
        <f>ROUND(1.97344951695397,4)</f>
        <v>1.9734</v>
      </c>
      <c r="D296" s="28">
        <f>F296</f>
        <v>2.006</v>
      </c>
      <c r="E296" s="28">
        <f>F296</f>
        <v>2.006</v>
      </c>
      <c r="F296" s="28">
        <f>ROUND(2.006,4)</f>
        <v>2.006</v>
      </c>
      <c r="G296" s="25"/>
      <c r="H296" s="26"/>
    </row>
    <row r="297" spans="1:8" ht="12.75" customHeight="1">
      <c r="A297" s="23">
        <v>43269</v>
      </c>
      <c r="B297" s="23"/>
      <c r="C297" s="28">
        <f>ROUND(1.97344951695397,4)</f>
        <v>1.9734</v>
      </c>
      <c r="D297" s="28">
        <f>F297</f>
        <v>2.0207</v>
      </c>
      <c r="E297" s="28">
        <f>F297</f>
        <v>2.0207</v>
      </c>
      <c r="F297" s="28">
        <f>ROUND(2.0207,4)</f>
        <v>2.0207</v>
      </c>
      <c r="G297" s="25"/>
      <c r="H297" s="26"/>
    </row>
    <row r="298" spans="1:8" ht="12.75" customHeight="1">
      <c r="A298" s="23">
        <v>43630</v>
      </c>
      <c r="B298" s="23"/>
      <c r="C298" s="28">
        <f>ROUND(1.97344951695397,4)</f>
        <v>1.9734</v>
      </c>
      <c r="D298" s="28">
        <f>F298</f>
        <v>2.0002</v>
      </c>
      <c r="E298" s="28">
        <f>F298</f>
        <v>2.0002</v>
      </c>
      <c r="F298" s="28">
        <f>ROUND(2.0002,4)</f>
        <v>2.0002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42996</v>
      </c>
      <c r="B300" s="23"/>
      <c r="C300" s="28">
        <f>ROUND(2.09882330122196,4)</f>
        <v>2.0988</v>
      </c>
      <c r="D300" s="28">
        <f>F300</f>
        <v>2.1108</v>
      </c>
      <c r="E300" s="28">
        <f>F300</f>
        <v>2.1108</v>
      </c>
      <c r="F300" s="28">
        <f>ROUND(2.1108,4)</f>
        <v>2.1108</v>
      </c>
      <c r="G300" s="25"/>
      <c r="H300" s="26"/>
    </row>
    <row r="301" spans="1:8" ht="12.75" customHeight="1">
      <c r="A301" s="23">
        <v>43087</v>
      </c>
      <c r="B301" s="23"/>
      <c r="C301" s="28">
        <f>ROUND(2.09882330122196,4)</f>
        <v>2.0988</v>
      </c>
      <c r="D301" s="28">
        <f>F301</f>
        <v>2.1525</v>
      </c>
      <c r="E301" s="28">
        <f>F301</f>
        <v>2.1525</v>
      </c>
      <c r="F301" s="28">
        <f>ROUND(2.1525,4)</f>
        <v>2.1525</v>
      </c>
      <c r="G301" s="25"/>
      <c r="H301" s="26"/>
    </row>
    <row r="302" spans="1:8" ht="12.75" customHeight="1">
      <c r="A302" s="23">
        <v>43178</v>
      </c>
      <c r="B302" s="23"/>
      <c r="C302" s="28">
        <f>ROUND(2.09882330122196,4)</f>
        <v>2.0988</v>
      </c>
      <c r="D302" s="28">
        <f>F302</f>
        <v>2.1935</v>
      </c>
      <c r="E302" s="28">
        <f>F302</f>
        <v>2.1935</v>
      </c>
      <c r="F302" s="28">
        <f>ROUND(2.1935,4)</f>
        <v>2.1935</v>
      </c>
      <c r="G302" s="25"/>
      <c r="H302" s="26"/>
    </row>
    <row r="303" spans="1:8" ht="12.75" customHeight="1">
      <c r="A303" s="23">
        <v>43269</v>
      </c>
      <c r="B303" s="23"/>
      <c r="C303" s="28">
        <f>ROUND(2.09882330122196,4)</f>
        <v>2.0988</v>
      </c>
      <c r="D303" s="28">
        <f>F303</f>
        <v>2.2355</v>
      </c>
      <c r="E303" s="28">
        <f>F303</f>
        <v>2.2355</v>
      </c>
      <c r="F303" s="28">
        <f>ROUND(2.2355,4)</f>
        <v>2.2355</v>
      </c>
      <c r="G303" s="25"/>
      <c r="H303" s="26"/>
    </row>
    <row r="304" spans="1:8" ht="12.75" customHeight="1">
      <c r="A304" s="23">
        <v>43630</v>
      </c>
      <c r="B304" s="23"/>
      <c r="C304" s="28">
        <f>ROUND(2.09882330122196,4)</f>
        <v>2.0988</v>
      </c>
      <c r="D304" s="28">
        <f>F304</f>
        <v>2.4204</v>
      </c>
      <c r="E304" s="28">
        <f>F304</f>
        <v>2.4204</v>
      </c>
      <c r="F304" s="28">
        <f>ROUND(2.4204,4)</f>
        <v>2.4204</v>
      </c>
      <c r="G304" s="25"/>
      <c r="H304" s="26"/>
    </row>
    <row r="305" spans="1:8" ht="12.75" customHeight="1">
      <c r="A305" s="23" t="s">
        <v>71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42996</v>
      </c>
      <c r="B306" s="23"/>
      <c r="C306" s="28">
        <f>ROUND(15.606346875,4)</f>
        <v>15.6063</v>
      </c>
      <c r="D306" s="28">
        <f>F306</f>
        <v>15.6648</v>
      </c>
      <c r="E306" s="28">
        <f>F306</f>
        <v>15.6648</v>
      </c>
      <c r="F306" s="28">
        <f>ROUND(15.6648,4)</f>
        <v>15.6648</v>
      </c>
      <c r="G306" s="25"/>
      <c r="H306" s="26"/>
    </row>
    <row r="307" spans="1:8" ht="12.75" customHeight="1">
      <c r="A307" s="23">
        <v>43087</v>
      </c>
      <c r="B307" s="23"/>
      <c r="C307" s="28">
        <f>ROUND(15.606346875,4)</f>
        <v>15.6063</v>
      </c>
      <c r="D307" s="28">
        <f>F307</f>
        <v>15.9659</v>
      </c>
      <c r="E307" s="28">
        <f>F307</f>
        <v>15.9659</v>
      </c>
      <c r="F307" s="28">
        <f>ROUND(15.9659,4)</f>
        <v>15.9659</v>
      </c>
      <c r="G307" s="25"/>
      <c r="H307" s="26"/>
    </row>
    <row r="308" spans="1:8" ht="12.75" customHeight="1">
      <c r="A308" s="23">
        <v>43178</v>
      </c>
      <c r="B308" s="23"/>
      <c r="C308" s="28">
        <f>ROUND(15.606346875,4)</f>
        <v>15.6063</v>
      </c>
      <c r="D308" s="28">
        <f>F308</f>
        <v>16.2681</v>
      </c>
      <c r="E308" s="28">
        <f>F308</f>
        <v>16.2681</v>
      </c>
      <c r="F308" s="28">
        <f>ROUND(16.2681,4)</f>
        <v>16.2681</v>
      </c>
      <c r="G308" s="25"/>
      <c r="H308" s="26"/>
    </row>
    <row r="309" spans="1:8" ht="12.75" customHeight="1">
      <c r="A309" s="23">
        <v>43269</v>
      </c>
      <c r="B309" s="23"/>
      <c r="C309" s="28">
        <f>ROUND(15.606346875,4)</f>
        <v>15.6063</v>
      </c>
      <c r="D309" s="28">
        <f>F309</f>
        <v>16.5731</v>
      </c>
      <c r="E309" s="28">
        <f>F309</f>
        <v>16.5731</v>
      </c>
      <c r="F309" s="28">
        <f>ROUND(16.5731,4)</f>
        <v>16.5731</v>
      </c>
      <c r="G309" s="25"/>
      <c r="H309" s="26"/>
    </row>
    <row r="310" spans="1:8" ht="12.75" customHeight="1">
      <c r="A310" s="23">
        <v>43360</v>
      </c>
      <c r="B310" s="23"/>
      <c r="C310" s="28">
        <f>ROUND(15.606346875,4)</f>
        <v>15.6063</v>
      </c>
      <c r="D310" s="28">
        <f>F310</f>
        <v>16.8712</v>
      </c>
      <c r="E310" s="28">
        <f>F310</f>
        <v>16.8712</v>
      </c>
      <c r="F310" s="28">
        <f>ROUND(16.8712,4)</f>
        <v>16.8712</v>
      </c>
      <c r="G310" s="25"/>
      <c r="H310" s="26"/>
    </row>
    <row r="311" spans="1:8" ht="12.75" customHeight="1">
      <c r="A311" s="23">
        <v>43448</v>
      </c>
      <c r="B311" s="23"/>
      <c r="C311" s="28">
        <f>ROUND(15.606346875,4)</f>
        <v>15.6063</v>
      </c>
      <c r="D311" s="28">
        <f>F311</f>
        <v>17.1556</v>
      </c>
      <c r="E311" s="28">
        <f>F311</f>
        <v>17.1556</v>
      </c>
      <c r="F311" s="28">
        <f>ROUND(17.1556,4)</f>
        <v>17.1556</v>
      </c>
      <c r="G311" s="25"/>
      <c r="H311" s="26"/>
    </row>
    <row r="312" spans="1:8" ht="12.75" customHeight="1">
      <c r="A312" s="23">
        <v>43542</v>
      </c>
      <c r="B312" s="23"/>
      <c r="C312" s="28">
        <f>ROUND(15.606346875,4)</f>
        <v>15.6063</v>
      </c>
      <c r="D312" s="28">
        <f>F312</f>
        <v>17.5431</v>
      </c>
      <c r="E312" s="28">
        <f>F312</f>
        <v>17.5431</v>
      </c>
      <c r="F312" s="28">
        <f>ROUND(17.5431,4)</f>
        <v>17.5431</v>
      </c>
      <c r="G312" s="25"/>
      <c r="H312" s="26"/>
    </row>
    <row r="313" spans="1:8" ht="12.75" customHeight="1">
      <c r="A313" s="23">
        <v>43630</v>
      </c>
      <c r="B313" s="23"/>
      <c r="C313" s="28">
        <f>ROUND(15.606346875,4)</f>
        <v>15.6063</v>
      </c>
      <c r="D313" s="28">
        <f>F313</f>
        <v>17.9095</v>
      </c>
      <c r="E313" s="28">
        <f>F313</f>
        <v>17.9095</v>
      </c>
      <c r="F313" s="28">
        <f>ROUND(17.9095,4)</f>
        <v>17.9095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42996</v>
      </c>
      <c r="B315" s="23"/>
      <c r="C315" s="28">
        <f>ROUND(13.7131692892597,4)</f>
        <v>13.7132</v>
      </c>
      <c r="D315" s="28">
        <f>F315</f>
        <v>13.7675</v>
      </c>
      <c r="E315" s="28">
        <f>F315</f>
        <v>13.7675</v>
      </c>
      <c r="F315" s="28">
        <f>ROUND(13.7675,4)</f>
        <v>13.7675</v>
      </c>
      <c r="G315" s="25"/>
      <c r="H315" s="26"/>
    </row>
    <row r="316" spans="1:8" ht="12.75" customHeight="1">
      <c r="A316" s="23">
        <v>43087</v>
      </c>
      <c r="B316" s="23"/>
      <c r="C316" s="28">
        <f>ROUND(13.7131692892597,4)</f>
        <v>13.7132</v>
      </c>
      <c r="D316" s="28">
        <f>F316</f>
        <v>14.0472</v>
      </c>
      <c r="E316" s="28">
        <f>F316</f>
        <v>14.0472</v>
      </c>
      <c r="F316" s="28">
        <f>ROUND(14.0472,4)</f>
        <v>14.0472</v>
      </c>
      <c r="G316" s="25"/>
      <c r="H316" s="26"/>
    </row>
    <row r="317" spans="1:8" ht="12.75" customHeight="1">
      <c r="A317" s="23">
        <v>43178</v>
      </c>
      <c r="B317" s="23"/>
      <c r="C317" s="28">
        <f>ROUND(13.7131692892597,4)</f>
        <v>13.7132</v>
      </c>
      <c r="D317" s="28">
        <f>F317</f>
        <v>14.3296</v>
      </c>
      <c r="E317" s="28">
        <f>F317</f>
        <v>14.3296</v>
      </c>
      <c r="F317" s="28">
        <f>ROUND(14.3296,4)</f>
        <v>14.3296</v>
      </c>
      <c r="G317" s="25"/>
      <c r="H317" s="26"/>
    </row>
    <row r="318" spans="1:8" ht="12.75" customHeight="1">
      <c r="A318" s="23">
        <v>43269</v>
      </c>
      <c r="B318" s="23"/>
      <c r="C318" s="28">
        <f>ROUND(13.7131692892597,4)</f>
        <v>13.7132</v>
      </c>
      <c r="D318" s="28">
        <f>F318</f>
        <v>14.6125</v>
      </c>
      <c r="E318" s="28">
        <f>F318</f>
        <v>14.6125</v>
      </c>
      <c r="F318" s="28">
        <f>ROUND(14.6125,4)</f>
        <v>14.6125</v>
      </c>
      <c r="G318" s="25"/>
      <c r="H318" s="26"/>
    </row>
    <row r="319" spans="1:8" ht="12.75" customHeight="1">
      <c r="A319" s="23">
        <v>43360</v>
      </c>
      <c r="B319" s="23"/>
      <c r="C319" s="28">
        <f>ROUND(13.7131692892597,4)</f>
        <v>13.7132</v>
      </c>
      <c r="D319" s="28">
        <f>F319</f>
        <v>14.888</v>
      </c>
      <c r="E319" s="28">
        <f>F319</f>
        <v>14.888</v>
      </c>
      <c r="F319" s="28">
        <f>ROUND(14.888,4)</f>
        <v>14.888</v>
      </c>
      <c r="G319" s="25"/>
      <c r="H319" s="26"/>
    </row>
    <row r="320" spans="1:8" ht="12.75" customHeight="1">
      <c r="A320" s="23">
        <v>43630</v>
      </c>
      <c r="B320" s="23"/>
      <c r="C320" s="28">
        <f>ROUND(13.7131692892597,4)</f>
        <v>13.7132</v>
      </c>
      <c r="D320" s="28">
        <f>F320</f>
        <v>15.6402</v>
      </c>
      <c r="E320" s="28">
        <f>F320</f>
        <v>15.6402</v>
      </c>
      <c r="F320" s="28">
        <f>ROUND(15.6402,4)</f>
        <v>15.6402</v>
      </c>
      <c r="G320" s="25"/>
      <c r="H320" s="26"/>
    </row>
    <row r="321" spans="1:8" ht="12.75" customHeight="1">
      <c r="A321" s="23" t="s">
        <v>73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42996</v>
      </c>
      <c r="B322" s="23"/>
      <c r="C322" s="28">
        <f>ROUND(16.8056739375,4)</f>
        <v>16.8057</v>
      </c>
      <c r="D322" s="28">
        <f>F322</f>
        <v>16.8633</v>
      </c>
      <c r="E322" s="28">
        <f>F322</f>
        <v>16.8633</v>
      </c>
      <c r="F322" s="28">
        <f>ROUND(16.8633,4)</f>
        <v>16.8633</v>
      </c>
      <c r="G322" s="25"/>
      <c r="H322" s="26"/>
    </row>
    <row r="323" spans="1:8" ht="12.75" customHeight="1">
      <c r="A323" s="23">
        <v>43087</v>
      </c>
      <c r="B323" s="23"/>
      <c r="C323" s="28">
        <f>ROUND(16.8056739375,4)</f>
        <v>16.8057</v>
      </c>
      <c r="D323" s="28">
        <f>F323</f>
        <v>17.1544</v>
      </c>
      <c r="E323" s="28">
        <f>F323</f>
        <v>17.1544</v>
      </c>
      <c r="F323" s="28">
        <f>ROUND(17.1544,4)</f>
        <v>17.1544</v>
      </c>
      <c r="G323" s="25"/>
      <c r="H323" s="26"/>
    </row>
    <row r="324" spans="1:8" ht="12.75" customHeight="1">
      <c r="A324" s="23">
        <v>43178</v>
      </c>
      <c r="B324" s="23"/>
      <c r="C324" s="28">
        <f>ROUND(16.8056739375,4)</f>
        <v>16.8057</v>
      </c>
      <c r="D324" s="28">
        <f>F324</f>
        <v>17.4415</v>
      </c>
      <c r="E324" s="28">
        <f>F324</f>
        <v>17.4415</v>
      </c>
      <c r="F324" s="28">
        <f>ROUND(17.4415,4)</f>
        <v>17.4415</v>
      </c>
      <c r="G324" s="25"/>
      <c r="H324" s="26"/>
    </row>
    <row r="325" spans="1:8" ht="12.75" customHeight="1">
      <c r="A325" s="23">
        <v>43269</v>
      </c>
      <c r="B325" s="23"/>
      <c r="C325" s="28">
        <f>ROUND(16.8056739375,4)</f>
        <v>16.8057</v>
      </c>
      <c r="D325" s="28">
        <f>F325</f>
        <v>17.728</v>
      </c>
      <c r="E325" s="28">
        <f>F325</f>
        <v>17.728</v>
      </c>
      <c r="F325" s="28">
        <f>ROUND(17.728,4)</f>
        <v>17.728</v>
      </c>
      <c r="G325" s="25"/>
      <c r="H325" s="26"/>
    </row>
    <row r="326" spans="1:8" ht="12.75" customHeight="1">
      <c r="A326" s="23">
        <v>43360</v>
      </c>
      <c r="B326" s="23"/>
      <c r="C326" s="28">
        <f>ROUND(16.8056739375,4)</f>
        <v>16.8057</v>
      </c>
      <c r="D326" s="28">
        <f>F326</f>
        <v>18.0122</v>
      </c>
      <c r="E326" s="28">
        <f>F326</f>
        <v>18.0122</v>
      </c>
      <c r="F326" s="28">
        <f>ROUND(18.0122,4)</f>
        <v>18.0122</v>
      </c>
      <c r="G326" s="25"/>
      <c r="H326" s="26"/>
    </row>
    <row r="327" spans="1:8" ht="12.75" customHeight="1">
      <c r="A327" s="23">
        <v>43448</v>
      </c>
      <c r="B327" s="23"/>
      <c r="C327" s="28">
        <f>ROUND(16.8056739375,4)</f>
        <v>16.8057</v>
      </c>
      <c r="D327" s="28">
        <f>F327</f>
        <v>18.3057</v>
      </c>
      <c r="E327" s="28">
        <f>F327</f>
        <v>18.3057</v>
      </c>
      <c r="F327" s="28">
        <f>ROUND(18.3057,4)</f>
        <v>18.3057</v>
      </c>
      <c r="G327" s="25"/>
      <c r="H327" s="26"/>
    </row>
    <row r="328" spans="1:8" ht="12.75" customHeight="1">
      <c r="A328" s="23">
        <v>43542</v>
      </c>
      <c r="B328" s="23"/>
      <c r="C328" s="28">
        <f>ROUND(16.8056739375,4)</f>
        <v>16.8057</v>
      </c>
      <c r="D328" s="28">
        <f>F328</f>
        <v>18.3628</v>
      </c>
      <c r="E328" s="28">
        <f>F328</f>
        <v>18.3628</v>
      </c>
      <c r="F328" s="28">
        <f>ROUND(18.3628,4)</f>
        <v>18.3628</v>
      </c>
      <c r="G328" s="25"/>
      <c r="H328" s="26"/>
    </row>
    <row r="329" spans="1:8" ht="12.75" customHeight="1">
      <c r="A329" s="23">
        <v>43630</v>
      </c>
      <c r="B329" s="23"/>
      <c r="C329" s="28">
        <f>ROUND(16.8056739375,4)</f>
        <v>16.8057</v>
      </c>
      <c r="D329" s="28">
        <f>F329</f>
        <v>18.919</v>
      </c>
      <c r="E329" s="28">
        <f>F329</f>
        <v>18.919</v>
      </c>
      <c r="F329" s="28">
        <f>ROUND(18.919,4)</f>
        <v>18.919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42996</v>
      </c>
      <c r="B331" s="23"/>
      <c r="C331" s="28">
        <f>ROUND(1.65958398568553,4)</f>
        <v>1.6596</v>
      </c>
      <c r="D331" s="28">
        <f>F331</f>
        <v>1.6651</v>
      </c>
      <c r="E331" s="28">
        <f>F331</f>
        <v>1.6651</v>
      </c>
      <c r="F331" s="28">
        <f>ROUND(1.6651,4)</f>
        <v>1.6651</v>
      </c>
      <c r="G331" s="25"/>
      <c r="H331" s="26"/>
    </row>
    <row r="332" spans="1:8" ht="12.75" customHeight="1">
      <c r="A332" s="23">
        <v>43087</v>
      </c>
      <c r="B332" s="23"/>
      <c r="C332" s="28">
        <f>ROUND(1.65958398568553,4)</f>
        <v>1.6596</v>
      </c>
      <c r="D332" s="28">
        <f>F332</f>
        <v>1.6929</v>
      </c>
      <c r="E332" s="28">
        <f>F332</f>
        <v>1.6929</v>
      </c>
      <c r="F332" s="28">
        <f>ROUND(1.6929,4)</f>
        <v>1.6929</v>
      </c>
      <c r="G332" s="25"/>
      <c r="H332" s="26"/>
    </row>
    <row r="333" spans="1:8" ht="12.75" customHeight="1">
      <c r="A333" s="23">
        <v>43178</v>
      </c>
      <c r="B333" s="23"/>
      <c r="C333" s="28">
        <f>ROUND(1.65958398568553,4)</f>
        <v>1.6596</v>
      </c>
      <c r="D333" s="28">
        <f>F333</f>
        <v>1.7188</v>
      </c>
      <c r="E333" s="28">
        <f>F333</f>
        <v>1.7188</v>
      </c>
      <c r="F333" s="28">
        <f>ROUND(1.7188,4)</f>
        <v>1.7188</v>
      </c>
      <c r="G333" s="25"/>
      <c r="H333" s="26"/>
    </row>
    <row r="334" spans="1:8" ht="12.75" customHeight="1">
      <c r="A334" s="23">
        <v>43269</v>
      </c>
      <c r="B334" s="23"/>
      <c r="C334" s="28">
        <f>ROUND(1.65958398568553,4)</f>
        <v>1.6596</v>
      </c>
      <c r="D334" s="28">
        <f>F334</f>
        <v>1.7436</v>
      </c>
      <c r="E334" s="28">
        <f>F334</f>
        <v>1.7436</v>
      </c>
      <c r="F334" s="28">
        <v>1.7436</v>
      </c>
      <c r="G334" s="25"/>
      <c r="H334" s="26"/>
    </row>
    <row r="335" spans="1:8" ht="12.75" customHeight="1">
      <c r="A335" s="23">
        <v>43630</v>
      </c>
      <c r="B335" s="23"/>
      <c r="C335" s="28">
        <f>ROUND(1.65958398568553,4)</f>
        <v>1.6596</v>
      </c>
      <c r="D335" s="28">
        <f>F335</f>
        <v>1.8426</v>
      </c>
      <c r="E335" s="28">
        <f>F335</f>
        <v>1.8426</v>
      </c>
      <c r="F335" s="28">
        <f>ROUND(1.8426,4)</f>
        <v>1.8426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42996</v>
      </c>
      <c r="B337" s="23"/>
      <c r="C337" s="30">
        <f>ROUND(0.119370741068453,6)</f>
        <v>0.119371</v>
      </c>
      <c r="D337" s="30">
        <f>F337</f>
        <v>0.119795</v>
      </c>
      <c r="E337" s="30">
        <f>F337</f>
        <v>0.119795</v>
      </c>
      <c r="F337" s="30">
        <f>ROUND(0.119795,6)</f>
        <v>0.119795</v>
      </c>
      <c r="G337" s="25"/>
      <c r="H337" s="26"/>
    </row>
    <row r="338" spans="1:8" ht="12.75" customHeight="1">
      <c r="A338" s="23">
        <v>43087</v>
      </c>
      <c r="B338" s="23"/>
      <c r="C338" s="30">
        <f>ROUND(0.119370741068453,6)</f>
        <v>0.119371</v>
      </c>
      <c r="D338" s="30">
        <f>F338</f>
        <v>0.122048</v>
      </c>
      <c r="E338" s="30">
        <f>F338</f>
        <v>0.122048</v>
      </c>
      <c r="F338" s="30">
        <f>ROUND(0.122048,6)</f>
        <v>0.122048</v>
      </c>
      <c r="G338" s="25"/>
      <c r="H338" s="26"/>
    </row>
    <row r="339" spans="1:8" ht="12.75" customHeight="1">
      <c r="A339" s="23">
        <v>43178</v>
      </c>
      <c r="B339" s="23"/>
      <c r="C339" s="30">
        <f>ROUND(0.119370741068453,6)</f>
        <v>0.119371</v>
      </c>
      <c r="D339" s="30">
        <f>F339</f>
        <v>0.124381</v>
      </c>
      <c r="E339" s="30">
        <f>F339</f>
        <v>0.124381</v>
      </c>
      <c r="F339" s="30">
        <f>ROUND(0.124381,6)</f>
        <v>0.124381</v>
      </c>
      <c r="G339" s="25"/>
      <c r="H339" s="26"/>
    </row>
    <row r="340" spans="1:8" ht="12.75" customHeight="1">
      <c r="A340" s="23">
        <v>43269</v>
      </c>
      <c r="B340" s="23"/>
      <c r="C340" s="30">
        <f>ROUND(0.119370741068453,6)</f>
        <v>0.119371</v>
      </c>
      <c r="D340" s="30">
        <f>F340</f>
        <v>0.126671</v>
      </c>
      <c r="E340" s="30">
        <f>F340</f>
        <v>0.126671</v>
      </c>
      <c r="F340" s="30">
        <f>ROUND(0.126671,6)</f>
        <v>0.126671</v>
      </c>
      <c r="G340" s="25"/>
      <c r="H340" s="26"/>
    </row>
    <row r="341" spans="1:8" ht="12.75" customHeight="1">
      <c r="A341" s="23">
        <v>43360</v>
      </c>
      <c r="B341" s="23"/>
      <c r="C341" s="30">
        <f>ROUND(0.119370741068453,6)</f>
        <v>0.119371</v>
      </c>
      <c r="D341" s="30">
        <f>F341</f>
        <v>0.129005</v>
      </c>
      <c r="E341" s="30">
        <f>F341</f>
        <v>0.129005</v>
      </c>
      <c r="F341" s="30">
        <f>ROUND(0.129005,6)</f>
        <v>0.129005</v>
      </c>
      <c r="G341" s="25"/>
      <c r="H341" s="26"/>
    </row>
    <row r="342" spans="1:8" ht="12.75" customHeight="1">
      <c r="A342" s="23">
        <v>43630</v>
      </c>
      <c r="B342" s="23"/>
      <c r="C342" s="30">
        <f>ROUND(0.119370741068453,6)</f>
        <v>0.119371</v>
      </c>
      <c r="D342" s="30">
        <f>F342</f>
        <v>0.135678</v>
      </c>
      <c r="E342" s="30">
        <f>F342</f>
        <v>0.135678</v>
      </c>
      <c r="F342" s="30">
        <f>ROUND(0.135678,6)</f>
        <v>0.135678</v>
      </c>
      <c r="G342" s="25"/>
      <c r="H342" s="26"/>
    </row>
    <row r="343" spans="1:8" ht="12.75" customHeight="1">
      <c r="A343" s="23" t="s">
        <v>76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42996</v>
      </c>
      <c r="B344" s="23"/>
      <c r="C344" s="28">
        <f>ROUND(0.125823643410853,4)</f>
        <v>0.1258</v>
      </c>
      <c r="D344" s="28">
        <f>F344</f>
        <v>0.1258</v>
      </c>
      <c r="E344" s="28">
        <f>F344</f>
        <v>0.1258</v>
      </c>
      <c r="F344" s="28">
        <f>ROUND(0.1258,4)</f>
        <v>0.1258</v>
      </c>
      <c r="G344" s="25"/>
      <c r="H344" s="26"/>
    </row>
    <row r="345" spans="1:8" ht="12.75" customHeight="1">
      <c r="A345" s="23">
        <v>43087</v>
      </c>
      <c r="B345" s="23"/>
      <c r="C345" s="28">
        <f>ROUND(0.125823643410853,4)</f>
        <v>0.1258</v>
      </c>
      <c r="D345" s="28">
        <f>F345</f>
        <v>0.1255</v>
      </c>
      <c r="E345" s="28">
        <f>F345</f>
        <v>0.1255</v>
      </c>
      <c r="F345" s="28">
        <f>ROUND(0.1255,4)</f>
        <v>0.1255</v>
      </c>
      <c r="G345" s="25"/>
      <c r="H345" s="26"/>
    </row>
    <row r="346" spans="1:8" ht="12.75" customHeight="1">
      <c r="A346" s="23">
        <v>43178</v>
      </c>
      <c r="B346" s="23"/>
      <c r="C346" s="28">
        <f>ROUND(0.125823643410853,4)</f>
        <v>0.1258</v>
      </c>
      <c r="D346" s="28">
        <f>F346</f>
        <v>0.1248</v>
      </c>
      <c r="E346" s="28">
        <f>F346</f>
        <v>0.1248</v>
      </c>
      <c r="F346" s="28">
        <f>ROUND(0.1248,4)</f>
        <v>0.1248</v>
      </c>
      <c r="G346" s="25"/>
      <c r="H346" s="26"/>
    </row>
    <row r="347" spans="1:8" ht="12.75" customHeight="1">
      <c r="A347" s="23">
        <v>43269</v>
      </c>
      <c r="B347" s="23"/>
      <c r="C347" s="28">
        <f>ROUND(0.125823643410853,4)</f>
        <v>0.1258</v>
      </c>
      <c r="D347" s="28">
        <f>F347</f>
        <v>0.1242</v>
      </c>
      <c r="E347" s="28">
        <f>F347</f>
        <v>0.1242</v>
      </c>
      <c r="F347" s="28">
        <f>ROUND(0.1242,4)</f>
        <v>0.1242</v>
      </c>
      <c r="G347" s="25"/>
      <c r="H347" s="26"/>
    </row>
    <row r="348" spans="1:8" ht="12.75" customHeight="1">
      <c r="A348" s="23">
        <v>43360</v>
      </c>
      <c r="B348" s="23"/>
      <c r="C348" s="28">
        <f>ROUND(0.125823643410853,4)</f>
        <v>0.1258</v>
      </c>
      <c r="D348" s="28">
        <f>F348</f>
        <v>0.1235</v>
      </c>
      <c r="E348" s="28">
        <f>F348</f>
        <v>0.1235</v>
      </c>
      <c r="F348" s="28">
        <f>ROUND(0.1235,4)</f>
        <v>0.1235</v>
      </c>
      <c r="G348" s="25"/>
      <c r="H348" s="26"/>
    </row>
    <row r="349" spans="1:8" ht="12.75" customHeight="1">
      <c r="A349" s="23">
        <v>43630</v>
      </c>
      <c r="B349" s="23"/>
      <c r="C349" s="28">
        <f>ROUND(0.125823643410853,4)</f>
        <v>0.1258</v>
      </c>
      <c r="D349" s="28">
        <f>F349</f>
        <v>0.1189</v>
      </c>
      <c r="E349" s="28">
        <f>F349</f>
        <v>0.1189</v>
      </c>
      <c r="F349" s="28">
        <f>ROUND(0.1189,4)</f>
        <v>0.1189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42996</v>
      </c>
      <c r="B351" s="23"/>
      <c r="C351" s="28">
        <f>ROUND(1.68041670710796,4)</f>
        <v>1.6804</v>
      </c>
      <c r="D351" s="28">
        <f>F351</f>
        <v>1.6871</v>
      </c>
      <c r="E351" s="28">
        <f>F351</f>
        <v>1.6871</v>
      </c>
      <c r="F351" s="28">
        <f>ROUND(1.6871,4)</f>
        <v>1.6871</v>
      </c>
      <c r="G351" s="25"/>
      <c r="H351" s="26"/>
    </row>
    <row r="352" spans="1:8" ht="12.75" customHeight="1">
      <c r="A352" s="23">
        <v>43087</v>
      </c>
      <c r="B352" s="23"/>
      <c r="C352" s="28">
        <f>ROUND(1.68041670710796,4)</f>
        <v>1.6804</v>
      </c>
      <c r="D352" s="28">
        <f>F352</f>
        <v>1.7145</v>
      </c>
      <c r="E352" s="28">
        <f>F352</f>
        <v>1.7145</v>
      </c>
      <c r="F352" s="28">
        <f>ROUND(1.7145,4)</f>
        <v>1.7145</v>
      </c>
      <c r="G352" s="25"/>
      <c r="H352" s="26"/>
    </row>
    <row r="353" spans="1:8" ht="12.75" customHeight="1">
      <c r="A353" s="23">
        <v>43178</v>
      </c>
      <c r="B353" s="23"/>
      <c r="C353" s="28">
        <f>ROUND(1.68041670710796,4)</f>
        <v>1.6804</v>
      </c>
      <c r="D353" s="28">
        <f>F353</f>
        <v>1.7413</v>
      </c>
      <c r="E353" s="28">
        <f>F353</f>
        <v>1.7413</v>
      </c>
      <c r="F353" s="28">
        <f>ROUND(1.7413,4)</f>
        <v>1.7413</v>
      </c>
      <c r="G353" s="25"/>
      <c r="H353" s="26"/>
    </row>
    <row r="354" spans="1:8" ht="12.75" customHeight="1">
      <c r="A354" s="23">
        <v>43269</v>
      </c>
      <c r="B354" s="23"/>
      <c r="C354" s="28">
        <f>ROUND(1.68041670710796,4)</f>
        <v>1.6804</v>
      </c>
      <c r="D354" s="28">
        <f>F354</f>
        <v>1.7677</v>
      </c>
      <c r="E354" s="28">
        <f>F354</f>
        <v>1.7677</v>
      </c>
      <c r="F354" s="28">
        <f>ROUND(1.7677,4)</f>
        <v>1.7677</v>
      </c>
      <c r="G354" s="25"/>
      <c r="H354" s="26"/>
    </row>
    <row r="355" spans="1:8" ht="12.75" customHeight="1">
      <c r="A355" s="23">
        <v>43630</v>
      </c>
      <c r="B355" s="23"/>
      <c r="C355" s="28">
        <f>ROUND(1.68041670710796,4)</f>
        <v>1.6804</v>
      </c>
      <c r="D355" s="28">
        <f>F355</f>
        <v>1.8801</v>
      </c>
      <c r="E355" s="28">
        <f>F355</f>
        <v>1.8801</v>
      </c>
      <c r="F355" s="28">
        <f>ROUND(1.8801,4)</f>
        <v>1.8801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ROUND(0.0892261001517451,4)</f>
        <v>0.0892</v>
      </c>
      <c r="D357" s="28">
        <f>F357</f>
        <v>0.0383</v>
      </c>
      <c r="E357" s="28">
        <f>F357</f>
        <v>0.0383</v>
      </c>
      <c r="F357" s="28">
        <f>ROUND(0.0383,4)</f>
        <v>0.0383</v>
      </c>
      <c r="G357" s="25"/>
      <c r="H357" s="26"/>
    </row>
    <row r="358" spans="1:8" ht="12.75" customHeight="1">
      <c r="A358" s="23" t="s">
        <v>79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ROUND(9.45372925,4)</f>
        <v>9.4537</v>
      </c>
      <c r="D359" s="28">
        <f>F359</f>
        <v>9.4778</v>
      </c>
      <c r="E359" s="28">
        <f>F359</f>
        <v>9.4778</v>
      </c>
      <c r="F359" s="28">
        <f>ROUND(9.4778,4)</f>
        <v>9.4778</v>
      </c>
      <c r="G359" s="25"/>
      <c r="H359" s="26"/>
    </row>
    <row r="360" spans="1:8" ht="12.75" customHeight="1">
      <c r="A360" s="23">
        <v>43087</v>
      </c>
      <c r="B360" s="23"/>
      <c r="C360" s="28">
        <f>ROUND(9.45372925,4)</f>
        <v>9.4537</v>
      </c>
      <c r="D360" s="28">
        <f>F360</f>
        <v>9.5962</v>
      </c>
      <c r="E360" s="28">
        <f>F360</f>
        <v>9.5962</v>
      </c>
      <c r="F360" s="28">
        <f>ROUND(9.5962,4)</f>
        <v>9.5962</v>
      </c>
      <c r="G360" s="25"/>
      <c r="H360" s="26"/>
    </row>
    <row r="361" spans="1:8" ht="12.75" customHeight="1">
      <c r="A361" s="23">
        <v>43178</v>
      </c>
      <c r="B361" s="23"/>
      <c r="C361" s="28">
        <f>ROUND(9.45372925,4)</f>
        <v>9.4537</v>
      </c>
      <c r="D361" s="28">
        <f>F361</f>
        <v>9.7121</v>
      </c>
      <c r="E361" s="28">
        <f>F361</f>
        <v>9.7121</v>
      </c>
      <c r="F361" s="28">
        <f>ROUND(9.7121,4)</f>
        <v>9.7121</v>
      </c>
      <c r="G361" s="25"/>
      <c r="H361" s="26"/>
    </row>
    <row r="362" spans="1:8" ht="12.75" customHeight="1">
      <c r="A362" s="23">
        <v>43269</v>
      </c>
      <c r="B362" s="23"/>
      <c r="C362" s="28">
        <f>ROUND(9.45372925,4)</f>
        <v>9.4537</v>
      </c>
      <c r="D362" s="28">
        <f>F362</f>
        <v>9.8245</v>
      </c>
      <c r="E362" s="28">
        <f>F362</f>
        <v>9.8245</v>
      </c>
      <c r="F362" s="28">
        <f>ROUND(9.8245,4)</f>
        <v>9.8245</v>
      </c>
      <c r="G362" s="25"/>
      <c r="H362" s="26"/>
    </row>
    <row r="363" spans="1:8" ht="12.75" customHeight="1">
      <c r="A363" s="23">
        <v>43630</v>
      </c>
      <c r="B363" s="23"/>
      <c r="C363" s="28">
        <f>ROUND(9.45372925,4)</f>
        <v>9.4537</v>
      </c>
      <c r="D363" s="28">
        <f>F363</f>
        <v>10.2899</v>
      </c>
      <c r="E363" s="28">
        <f>F363</f>
        <v>10.2899</v>
      </c>
      <c r="F363" s="28">
        <f>ROUND(10.2899,4)</f>
        <v>10.2899</v>
      </c>
      <c r="G363" s="25"/>
      <c r="H363" s="26"/>
    </row>
    <row r="364" spans="1:8" ht="12.75" customHeight="1">
      <c r="A364" s="23" t="s">
        <v>80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42996</v>
      </c>
      <c r="B365" s="23"/>
      <c r="C365" s="28">
        <f>ROUND(9.60962072155412,4)</f>
        <v>9.6096</v>
      </c>
      <c r="D365" s="28">
        <f>F365</f>
        <v>9.6388</v>
      </c>
      <c r="E365" s="28">
        <f>F365</f>
        <v>9.6388</v>
      </c>
      <c r="F365" s="28">
        <f>ROUND(9.6388,4)</f>
        <v>9.6388</v>
      </c>
      <c r="G365" s="25"/>
      <c r="H365" s="26"/>
    </row>
    <row r="366" spans="1:8" ht="12.75" customHeight="1">
      <c r="A366" s="23">
        <v>43087</v>
      </c>
      <c r="B366" s="23"/>
      <c r="C366" s="28">
        <f>ROUND(9.60962072155412,4)</f>
        <v>9.6096</v>
      </c>
      <c r="D366" s="28">
        <f>F366</f>
        <v>9.7863</v>
      </c>
      <c r="E366" s="28">
        <f>F366</f>
        <v>9.7863</v>
      </c>
      <c r="F366" s="28">
        <f>ROUND(9.7863,4)</f>
        <v>9.7863</v>
      </c>
      <c r="G366" s="25"/>
      <c r="H366" s="26"/>
    </row>
    <row r="367" spans="1:8" ht="12.75" customHeight="1">
      <c r="A367" s="23">
        <v>43178</v>
      </c>
      <c r="B367" s="23"/>
      <c r="C367" s="28">
        <f>ROUND(9.60962072155412,4)</f>
        <v>9.6096</v>
      </c>
      <c r="D367" s="28">
        <f>F367</f>
        <v>9.9307</v>
      </c>
      <c r="E367" s="28">
        <f>F367</f>
        <v>9.9307</v>
      </c>
      <c r="F367" s="28">
        <f>ROUND(9.9307,4)</f>
        <v>9.9307</v>
      </c>
      <c r="G367" s="25"/>
      <c r="H367" s="26"/>
    </row>
    <row r="368" spans="1:8" ht="12.75" customHeight="1">
      <c r="A368" s="23">
        <v>43269</v>
      </c>
      <c r="B368" s="23"/>
      <c r="C368" s="28">
        <f>ROUND(9.60962072155412,4)</f>
        <v>9.6096</v>
      </c>
      <c r="D368" s="28">
        <f>F368</f>
        <v>10.0734</v>
      </c>
      <c r="E368" s="28">
        <f>F368</f>
        <v>10.0734</v>
      </c>
      <c r="F368" s="28">
        <f>ROUND(10.0734,4)</f>
        <v>10.0734</v>
      </c>
      <c r="G368" s="25"/>
      <c r="H368" s="26"/>
    </row>
    <row r="369" spans="1:8" ht="12.75" customHeight="1">
      <c r="A369" s="23">
        <v>43630</v>
      </c>
      <c r="B369" s="23"/>
      <c r="C369" s="28">
        <f>ROUND(9.60962072155412,4)</f>
        <v>9.6096</v>
      </c>
      <c r="D369" s="28">
        <f>F369</f>
        <v>10.663</v>
      </c>
      <c r="E369" s="28">
        <f>F369</f>
        <v>10.663</v>
      </c>
      <c r="F369" s="28">
        <f>ROUND(10.663,4)</f>
        <v>10.663</v>
      </c>
      <c r="G369" s="25"/>
      <c r="H369" s="26"/>
    </row>
    <row r="370" spans="1:8" ht="12.75" customHeight="1">
      <c r="A370" s="23" t="s">
        <v>81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42996</v>
      </c>
      <c r="B371" s="23"/>
      <c r="C371" s="28">
        <f>ROUND(3.7731737083745,4)</f>
        <v>3.7732</v>
      </c>
      <c r="D371" s="28">
        <f>F371</f>
        <v>3.7658</v>
      </c>
      <c r="E371" s="28">
        <f>F371</f>
        <v>3.7658</v>
      </c>
      <c r="F371" s="28">
        <f>ROUND(3.7658,4)</f>
        <v>3.7658</v>
      </c>
      <c r="G371" s="25"/>
      <c r="H371" s="26"/>
    </row>
    <row r="372" spans="1:8" ht="12.75" customHeight="1">
      <c r="A372" s="23">
        <v>43087</v>
      </c>
      <c r="B372" s="23"/>
      <c r="C372" s="28">
        <f>ROUND(3.7731737083745,4)</f>
        <v>3.7732</v>
      </c>
      <c r="D372" s="28">
        <f>F372</f>
        <v>3.7276</v>
      </c>
      <c r="E372" s="28">
        <f>F372</f>
        <v>3.7276</v>
      </c>
      <c r="F372" s="28">
        <f>ROUND(3.7276,4)</f>
        <v>3.7276</v>
      </c>
      <c r="G372" s="25"/>
      <c r="H372" s="26"/>
    </row>
    <row r="373" spans="1:8" ht="12.75" customHeight="1">
      <c r="A373" s="23">
        <v>43178</v>
      </c>
      <c r="B373" s="23"/>
      <c r="C373" s="28">
        <f>ROUND(3.7731737083745,4)</f>
        <v>3.7732</v>
      </c>
      <c r="D373" s="28">
        <f>F373</f>
        <v>3.6863</v>
      </c>
      <c r="E373" s="28">
        <f>F373</f>
        <v>3.6863</v>
      </c>
      <c r="F373" s="28">
        <f>ROUND(3.6863,4)</f>
        <v>3.6863</v>
      </c>
      <c r="G373" s="25"/>
      <c r="H373" s="26"/>
    </row>
    <row r="374" spans="1:8" ht="12.75" customHeight="1">
      <c r="A374" s="23">
        <v>43269</v>
      </c>
      <c r="B374" s="23"/>
      <c r="C374" s="28">
        <f>ROUND(3.7731737083745,4)</f>
        <v>3.7732</v>
      </c>
      <c r="D374" s="28">
        <f>F374</f>
        <v>3.6484</v>
      </c>
      <c r="E374" s="28">
        <f>F374</f>
        <v>3.6484</v>
      </c>
      <c r="F374" s="28">
        <f>ROUND(3.6484,4)</f>
        <v>3.6484</v>
      </c>
      <c r="G374" s="25"/>
      <c r="H374" s="26"/>
    </row>
    <row r="375" spans="1:8" ht="12.75" customHeight="1">
      <c r="A375" s="23">
        <v>43630</v>
      </c>
      <c r="B375" s="23"/>
      <c r="C375" s="28">
        <f>ROUND(3.7731737083745,4)</f>
        <v>3.7732</v>
      </c>
      <c r="D375" s="28">
        <f>F375</f>
        <v>3.5191</v>
      </c>
      <c r="E375" s="28">
        <f>F375</f>
        <v>3.5191</v>
      </c>
      <c r="F375" s="28">
        <f>ROUND(3.5191,4)</f>
        <v>3.5191</v>
      </c>
      <c r="G375" s="25"/>
      <c r="H375" s="26"/>
    </row>
    <row r="376" spans="1:8" ht="12.75" customHeight="1">
      <c r="A376" s="23" t="s">
        <v>82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42996</v>
      </c>
      <c r="B377" s="23"/>
      <c r="C377" s="28">
        <f>ROUND(12.985,4)</f>
        <v>12.985</v>
      </c>
      <c r="D377" s="28">
        <f>F377</f>
        <v>13.0223</v>
      </c>
      <c r="E377" s="28">
        <f>F377</f>
        <v>13.0223</v>
      </c>
      <c r="F377" s="28">
        <f>ROUND(13.0223,4)</f>
        <v>13.0223</v>
      </c>
      <c r="G377" s="25"/>
      <c r="H377" s="26"/>
    </row>
    <row r="378" spans="1:8" ht="12.75" customHeight="1">
      <c r="A378" s="23">
        <v>43087</v>
      </c>
      <c r="B378" s="23"/>
      <c r="C378" s="28">
        <f>ROUND(12.985,4)</f>
        <v>12.985</v>
      </c>
      <c r="D378" s="28">
        <f>F378</f>
        <v>13.207</v>
      </c>
      <c r="E378" s="28">
        <f>F378</f>
        <v>13.207</v>
      </c>
      <c r="F378" s="28">
        <f>ROUND(13.207,4)</f>
        <v>13.207</v>
      </c>
      <c r="G378" s="25"/>
      <c r="H378" s="26"/>
    </row>
    <row r="379" spans="1:8" ht="12.75" customHeight="1">
      <c r="A379" s="23">
        <v>43178</v>
      </c>
      <c r="B379" s="23"/>
      <c r="C379" s="28">
        <f>ROUND(12.985,4)</f>
        <v>12.985</v>
      </c>
      <c r="D379" s="28">
        <f>F379</f>
        <v>13.3867</v>
      </c>
      <c r="E379" s="28">
        <f>F379</f>
        <v>13.3867</v>
      </c>
      <c r="F379" s="28">
        <f>ROUND(13.3867,4)</f>
        <v>13.3867</v>
      </c>
      <c r="G379" s="25"/>
      <c r="H379" s="26"/>
    </row>
    <row r="380" spans="1:8" ht="12.75" customHeight="1">
      <c r="A380" s="23">
        <v>43269</v>
      </c>
      <c r="B380" s="23"/>
      <c r="C380" s="28">
        <f>ROUND(12.985,4)</f>
        <v>12.985</v>
      </c>
      <c r="D380" s="28">
        <f>F380</f>
        <v>13.5638</v>
      </c>
      <c r="E380" s="28">
        <f>F380</f>
        <v>13.5638</v>
      </c>
      <c r="F380" s="28">
        <f>ROUND(13.5638,4)</f>
        <v>13.5638</v>
      </c>
      <c r="G380" s="25"/>
      <c r="H380" s="26"/>
    </row>
    <row r="381" spans="1:8" ht="12.75" customHeight="1">
      <c r="A381" s="23">
        <v>43360</v>
      </c>
      <c r="B381" s="23"/>
      <c r="C381" s="28">
        <f>ROUND(12.985,4)</f>
        <v>12.985</v>
      </c>
      <c r="D381" s="28">
        <f>F381</f>
        <v>13.7406</v>
      </c>
      <c r="E381" s="28">
        <f>F381</f>
        <v>13.7406</v>
      </c>
      <c r="F381" s="28">
        <v>13.7406</v>
      </c>
      <c r="G381" s="25"/>
      <c r="H381" s="26"/>
    </row>
    <row r="382" spans="1:8" ht="12.75" customHeight="1">
      <c r="A382" s="23">
        <v>43630</v>
      </c>
      <c r="B382" s="23"/>
      <c r="C382" s="28">
        <f>ROUND(12.985,4)</f>
        <v>12.985</v>
      </c>
      <c r="D382" s="28">
        <f>F382</f>
        <v>14.3031</v>
      </c>
      <c r="E382" s="28">
        <f>F382</f>
        <v>14.3031</v>
      </c>
      <c r="F382" s="28">
        <v>14.3031</v>
      </c>
      <c r="G382" s="25"/>
      <c r="H382" s="26"/>
    </row>
    <row r="383" spans="1:8" ht="12.75" customHeight="1">
      <c r="A383" s="23" t="s">
        <v>83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42996</v>
      </c>
      <c r="B384" s="23"/>
      <c r="C384" s="28">
        <f>ROUND(12.985,4)</f>
        <v>12.985</v>
      </c>
      <c r="D384" s="28">
        <f>F384</f>
        <v>13.0223</v>
      </c>
      <c r="E384" s="28">
        <f>F384</f>
        <v>13.0223</v>
      </c>
      <c r="F384" s="28">
        <f>ROUND(13.0223,4)</f>
        <v>13.0223</v>
      </c>
      <c r="G384" s="25"/>
      <c r="H384" s="26"/>
    </row>
    <row r="385" spans="1:8" ht="12.75" customHeight="1">
      <c r="A385" s="23">
        <v>43087</v>
      </c>
      <c r="B385" s="23"/>
      <c r="C385" s="28">
        <f>ROUND(12.985,4)</f>
        <v>12.985</v>
      </c>
      <c r="D385" s="28">
        <f>F385</f>
        <v>13.207</v>
      </c>
      <c r="E385" s="28">
        <f>F385</f>
        <v>13.207</v>
      </c>
      <c r="F385" s="28">
        <f>ROUND(13.207,4)</f>
        <v>13.207</v>
      </c>
      <c r="G385" s="25"/>
      <c r="H385" s="26"/>
    </row>
    <row r="386" spans="1:8" ht="12.75" customHeight="1">
      <c r="A386" s="23">
        <v>43175</v>
      </c>
      <c r="B386" s="23"/>
      <c r="C386" s="28">
        <f>ROUND(12.985,4)</f>
        <v>12.985</v>
      </c>
      <c r="D386" s="28">
        <f>F386</f>
        <v>17.5004</v>
      </c>
      <c r="E386" s="28">
        <f>F386</f>
        <v>17.5004</v>
      </c>
      <c r="F386" s="28">
        <f>ROUND(17.5004,4)</f>
        <v>17.5004</v>
      </c>
      <c r="G386" s="25"/>
      <c r="H386" s="26"/>
    </row>
    <row r="387" spans="1:8" ht="12.75" customHeight="1">
      <c r="A387" s="23">
        <v>43178</v>
      </c>
      <c r="B387" s="23"/>
      <c r="C387" s="28">
        <f>ROUND(12.985,4)</f>
        <v>12.985</v>
      </c>
      <c r="D387" s="28">
        <f>F387</f>
        <v>13.3867</v>
      </c>
      <c r="E387" s="28">
        <f>F387</f>
        <v>13.3867</v>
      </c>
      <c r="F387" s="28">
        <f>ROUND(13.3867,4)</f>
        <v>13.3867</v>
      </c>
      <c r="G387" s="25"/>
      <c r="H387" s="26"/>
    </row>
    <row r="388" spans="1:8" ht="12.75" customHeight="1">
      <c r="A388" s="23">
        <v>43269</v>
      </c>
      <c r="B388" s="23"/>
      <c r="C388" s="28">
        <f>ROUND(12.985,4)</f>
        <v>12.985</v>
      </c>
      <c r="D388" s="28">
        <f>F388</f>
        <v>13.5638</v>
      </c>
      <c r="E388" s="28">
        <f>F388</f>
        <v>13.5638</v>
      </c>
      <c r="F388" s="28">
        <f>ROUND(13.5638,4)</f>
        <v>13.5638</v>
      </c>
      <c r="G388" s="25"/>
      <c r="H388" s="26"/>
    </row>
    <row r="389" spans="1:8" ht="12.75" customHeight="1">
      <c r="A389" s="23">
        <v>43360</v>
      </c>
      <c r="B389" s="23"/>
      <c r="C389" s="28">
        <f>ROUND(12.985,4)</f>
        <v>12.985</v>
      </c>
      <c r="D389" s="28">
        <f>F389</f>
        <v>13.7406</v>
      </c>
      <c r="E389" s="28">
        <f>F389</f>
        <v>13.7406</v>
      </c>
      <c r="F389" s="28">
        <f>ROUND(13.7406,4)</f>
        <v>13.7406</v>
      </c>
      <c r="G389" s="25"/>
      <c r="H389" s="26"/>
    </row>
    <row r="390" spans="1:8" ht="12.75" customHeight="1">
      <c r="A390" s="23">
        <v>43448</v>
      </c>
      <c r="B390" s="23"/>
      <c r="C390" s="28">
        <f>ROUND(12.985,4)</f>
        <v>12.985</v>
      </c>
      <c r="D390" s="28">
        <f>F390</f>
        <v>13.9239</v>
      </c>
      <c r="E390" s="28">
        <f>F390</f>
        <v>13.9239</v>
      </c>
      <c r="F390" s="28">
        <f>ROUND(13.9239,4)</f>
        <v>13.9239</v>
      </c>
      <c r="G390" s="25"/>
      <c r="H390" s="26"/>
    </row>
    <row r="391" spans="1:8" ht="12.75" customHeight="1">
      <c r="A391" s="23">
        <v>43542</v>
      </c>
      <c r="B391" s="23"/>
      <c r="C391" s="28">
        <f>ROUND(12.985,4)</f>
        <v>12.985</v>
      </c>
      <c r="D391" s="28">
        <f>F391</f>
        <v>14.1197</v>
      </c>
      <c r="E391" s="28">
        <f>F391</f>
        <v>14.1197</v>
      </c>
      <c r="F391" s="28">
        <f>ROUND(14.1197,4)</f>
        <v>14.1197</v>
      </c>
      <c r="G391" s="25"/>
      <c r="H391" s="26"/>
    </row>
    <row r="392" spans="1:8" ht="12.75" customHeight="1">
      <c r="A392" s="23">
        <v>43630</v>
      </c>
      <c r="B392" s="23"/>
      <c r="C392" s="28">
        <f>ROUND(12.985,4)</f>
        <v>12.985</v>
      </c>
      <c r="D392" s="28">
        <f>F392</f>
        <v>14.3031</v>
      </c>
      <c r="E392" s="28">
        <f>F392</f>
        <v>14.3031</v>
      </c>
      <c r="F392" s="28">
        <f>ROUND(14.3031,4)</f>
        <v>14.3031</v>
      </c>
      <c r="G392" s="25"/>
      <c r="H392" s="26"/>
    </row>
    <row r="393" spans="1:8" ht="12.75" customHeight="1">
      <c r="A393" s="23">
        <v>43724</v>
      </c>
      <c r="B393" s="23"/>
      <c r="C393" s="28">
        <f>ROUND(12.985,4)</f>
        <v>12.985</v>
      </c>
      <c r="D393" s="28">
        <f>F393</f>
        <v>14.5053</v>
      </c>
      <c r="E393" s="28">
        <f>F393</f>
        <v>14.5053</v>
      </c>
      <c r="F393" s="28">
        <f>ROUND(14.5053,4)</f>
        <v>14.5053</v>
      </c>
      <c r="G393" s="25"/>
      <c r="H393" s="26"/>
    </row>
    <row r="394" spans="1:8" ht="12.75" customHeight="1">
      <c r="A394" s="23">
        <v>43812</v>
      </c>
      <c r="B394" s="23"/>
      <c r="C394" s="28">
        <f>ROUND(12.985,4)</f>
        <v>12.985</v>
      </c>
      <c r="D394" s="28">
        <f>F394</f>
        <v>14.7214</v>
      </c>
      <c r="E394" s="28">
        <f>F394</f>
        <v>14.7214</v>
      </c>
      <c r="F394" s="28">
        <f>ROUND(14.7214,4)</f>
        <v>14.7214</v>
      </c>
      <c r="G394" s="25"/>
      <c r="H394" s="26"/>
    </row>
    <row r="395" spans="1:8" ht="12.75" customHeight="1">
      <c r="A395" s="23">
        <v>43906</v>
      </c>
      <c r="B395" s="23"/>
      <c r="C395" s="28">
        <f>ROUND(12.985,4)</f>
        <v>12.985</v>
      </c>
      <c r="D395" s="28">
        <f>F395</f>
        <v>14.9523</v>
      </c>
      <c r="E395" s="28">
        <f>F395</f>
        <v>14.9523</v>
      </c>
      <c r="F395" s="28">
        <f>ROUND(14.9523,4)</f>
        <v>14.9523</v>
      </c>
      <c r="G395" s="25"/>
      <c r="H395" s="26"/>
    </row>
    <row r="396" spans="1:8" ht="12.75" customHeight="1">
      <c r="A396" s="23">
        <v>43994</v>
      </c>
      <c r="B396" s="23"/>
      <c r="C396" s="28">
        <f>ROUND(12.985,4)</f>
        <v>12.985</v>
      </c>
      <c r="D396" s="28">
        <f>F396</f>
        <v>15.1685</v>
      </c>
      <c r="E396" s="28">
        <f>F396</f>
        <v>15.1685</v>
      </c>
      <c r="F396" s="28">
        <f>ROUND(15.1685,4)</f>
        <v>15.1685</v>
      </c>
      <c r="G396" s="25"/>
      <c r="H396" s="26"/>
    </row>
    <row r="397" spans="1:8" ht="12.75" customHeight="1">
      <c r="A397" s="23">
        <v>44088</v>
      </c>
      <c r="B397" s="23"/>
      <c r="C397" s="28">
        <f>ROUND(12.985,4)</f>
        <v>12.985</v>
      </c>
      <c r="D397" s="28">
        <f>F397</f>
        <v>15.3993</v>
      </c>
      <c r="E397" s="28">
        <f>F397</f>
        <v>15.3993</v>
      </c>
      <c r="F397" s="28">
        <f>ROUND(15.3993,4)</f>
        <v>15.3993</v>
      </c>
      <c r="G397" s="25"/>
      <c r="H397" s="26"/>
    </row>
    <row r="398" spans="1:8" ht="12.75" customHeight="1">
      <c r="A398" s="23" t="s">
        <v>84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42996</v>
      </c>
      <c r="B399" s="23"/>
      <c r="C399" s="28">
        <f>ROUND(1.43559977888336,4)</f>
        <v>1.4356</v>
      </c>
      <c r="D399" s="28">
        <f>F399</f>
        <v>1.4283</v>
      </c>
      <c r="E399" s="28">
        <f>F399</f>
        <v>1.4283</v>
      </c>
      <c r="F399" s="28">
        <f>ROUND(1.4283,4)</f>
        <v>1.4283</v>
      </c>
      <c r="G399" s="25"/>
      <c r="H399" s="26"/>
    </row>
    <row r="400" spans="1:8" ht="12.75" customHeight="1">
      <c r="A400" s="23">
        <v>43087</v>
      </c>
      <c r="B400" s="23"/>
      <c r="C400" s="28">
        <f>ROUND(1.43559977888336,4)</f>
        <v>1.4356</v>
      </c>
      <c r="D400" s="28">
        <f>F400</f>
        <v>1.4019</v>
      </c>
      <c r="E400" s="28">
        <f>F400</f>
        <v>1.4019</v>
      </c>
      <c r="F400" s="28">
        <f>ROUND(1.4019,4)</f>
        <v>1.4019</v>
      </c>
      <c r="G400" s="25"/>
      <c r="H400" s="26"/>
    </row>
    <row r="401" spans="1:8" ht="12.75" customHeight="1">
      <c r="A401" s="23">
        <v>43178</v>
      </c>
      <c r="B401" s="23"/>
      <c r="C401" s="28">
        <f>ROUND(1.43559977888336,4)</f>
        <v>1.4356</v>
      </c>
      <c r="D401" s="28">
        <f>F401</f>
        <v>1.3798</v>
      </c>
      <c r="E401" s="28">
        <f>F401</f>
        <v>1.3798</v>
      </c>
      <c r="F401" s="28">
        <f>ROUND(1.3798,4)</f>
        <v>1.3798</v>
      </c>
      <c r="G401" s="25"/>
      <c r="H401" s="26"/>
    </row>
    <row r="402" spans="1:8" ht="12.75" customHeight="1">
      <c r="A402" s="23">
        <v>43269</v>
      </c>
      <c r="B402" s="23"/>
      <c r="C402" s="28">
        <f>ROUND(1.43559977888336,4)</f>
        <v>1.4356</v>
      </c>
      <c r="D402" s="28">
        <f>F402</f>
        <v>1.3612</v>
      </c>
      <c r="E402" s="28">
        <f>F402</f>
        <v>1.3612</v>
      </c>
      <c r="F402" s="28">
        <f>ROUND(1.3612,4)</f>
        <v>1.3612</v>
      </c>
      <c r="G402" s="25"/>
      <c r="H402" s="26"/>
    </row>
    <row r="403" spans="1:8" ht="12.75" customHeight="1">
      <c r="A403" s="23">
        <v>43630</v>
      </c>
      <c r="B403" s="23"/>
      <c r="C403" s="28">
        <f>ROUND(1.43559977888336,4)</f>
        <v>1.4356</v>
      </c>
      <c r="D403" s="28">
        <f>F403</f>
        <v>1.2462</v>
      </c>
      <c r="E403" s="28">
        <f>F403</f>
        <v>1.2462</v>
      </c>
      <c r="F403" s="28">
        <f>ROUND(1.2462,4)</f>
        <v>1.2462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43041</v>
      </c>
      <c r="B405" s="23"/>
      <c r="C405" s="29">
        <f>ROUND(617.166,3)</f>
        <v>617.166</v>
      </c>
      <c r="D405" s="29">
        <f>F405</f>
        <v>625.202</v>
      </c>
      <c r="E405" s="29">
        <f>F405</f>
        <v>625.202</v>
      </c>
      <c r="F405" s="29">
        <f>ROUND(625.202,3)</f>
        <v>625.202</v>
      </c>
      <c r="G405" s="25"/>
      <c r="H405" s="26"/>
    </row>
    <row r="406" spans="1:8" ht="12.75" customHeight="1">
      <c r="A406" s="23">
        <v>43132</v>
      </c>
      <c r="B406" s="23"/>
      <c r="C406" s="29">
        <f>ROUND(617.166,3)</f>
        <v>617.166</v>
      </c>
      <c r="D406" s="29">
        <f>F406</f>
        <v>636.696</v>
      </c>
      <c r="E406" s="29">
        <f>F406</f>
        <v>636.696</v>
      </c>
      <c r="F406" s="29">
        <f>ROUND(636.696,3)</f>
        <v>636.696</v>
      </c>
      <c r="G406" s="25"/>
      <c r="H406" s="26"/>
    </row>
    <row r="407" spans="1:8" ht="12.75" customHeight="1">
      <c r="A407" s="23">
        <v>43223</v>
      </c>
      <c r="B407" s="23"/>
      <c r="C407" s="29">
        <f>ROUND(617.166,3)</f>
        <v>617.166</v>
      </c>
      <c r="D407" s="29">
        <f>F407</f>
        <v>648.59</v>
      </c>
      <c r="E407" s="29">
        <f>F407</f>
        <v>648.59</v>
      </c>
      <c r="F407" s="29">
        <f>ROUND(648.59,3)</f>
        <v>648.59</v>
      </c>
      <c r="G407" s="25"/>
      <c r="H407" s="26"/>
    </row>
    <row r="408" spans="1:8" ht="12.75" customHeight="1">
      <c r="A408" s="23">
        <v>43314</v>
      </c>
      <c r="B408" s="23"/>
      <c r="C408" s="29">
        <f>ROUND(617.166,3)</f>
        <v>617.166</v>
      </c>
      <c r="D408" s="29">
        <f>F408</f>
        <v>660.801</v>
      </c>
      <c r="E408" s="29">
        <f>F408</f>
        <v>660.801</v>
      </c>
      <c r="F408" s="29">
        <f>ROUND(660.801,3)</f>
        <v>660.801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43041</v>
      </c>
      <c r="B410" s="23"/>
      <c r="C410" s="29">
        <f>ROUND(551.617,3)</f>
        <v>551.617</v>
      </c>
      <c r="D410" s="29">
        <f>F410</f>
        <v>558.799</v>
      </c>
      <c r="E410" s="29">
        <f>F410</f>
        <v>558.799</v>
      </c>
      <c r="F410" s="29">
        <f>ROUND(558.799,3)</f>
        <v>558.799</v>
      </c>
      <c r="G410" s="25"/>
      <c r="H410" s="26"/>
    </row>
    <row r="411" spans="1:8" ht="12.75" customHeight="1">
      <c r="A411" s="23">
        <v>43132</v>
      </c>
      <c r="B411" s="23"/>
      <c r="C411" s="29">
        <f>ROUND(551.617,3)</f>
        <v>551.617</v>
      </c>
      <c r="D411" s="29">
        <f>F411</f>
        <v>569.073</v>
      </c>
      <c r="E411" s="29">
        <f>F411</f>
        <v>569.073</v>
      </c>
      <c r="F411" s="29">
        <f>ROUND(569.073,3)</f>
        <v>569.073</v>
      </c>
      <c r="G411" s="25"/>
      <c r="H411" s="26"/>
    </row>
    <row r="412" spans="1:8" ht="12.75" customHeight="1">
      <c r="A412" s="23">
        <v>43223</v>
      </c>
      <c r="B412" s="23"/>
      <c r="C412" s="29">
        <f>ROUND(551.617,3)</f>
        <v>551.617</v>
      </c>
      <c r="D412" s="29">
        <f>F412</f>
        <v>579.703</v>
      </c>
      <c r="E412" s="29">
        <f>F412</f>
        <v>579.703</v>
      </c>
      <c r="F412" s="29">
        <f>ROUND(579.703,3)</f>
        <v>579.703</v>
      </c>
      <c r="G412" s="25"/>
      <c r="H412" s="26"/>
    </row>
    <row r="413" spans="1:8" ht="12.75" customHeight="1">
      <c r="A413" s="23">
        <v>43314</v>
      </c>
      <c r="B413" s="23"/>
      <c r="C413" s="29">
        <f>ROUND(551.617,3)</f>
        <v>551.617</v>
      </c>
      <c r="D413" s="29">
        <f>F413</f>
        <v>590.618</v>
      </c>
      <c r="E413" s="29">
        <f>F413</f>
        <v>590.618</v>
      </c>
      <c r="F413" s="29">
        <f>ROUND(590.618,3)</f>
        <v>590.618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43041</v>
      </c>
      <c r="B415" s="23"/>
      <c r="C415" s="29">
        <f>ROUND(634.122,3)</f>
        <v>634.122</v>
      </c>
      <c r="D415" s="29">
        <f>F415</f>
        <v>642.379</v>
      </c>
      <c r="E415" s="29">
        <f>F415</f>
        <v>642.379</v>
      </c>
      <c r="F415" s="29">
        <f>ROUND(642.379,3)</f>
        <v>642.379</v>
      </c>
      <c r="G415" s="25"/>
      <c r="H415" s="26"/>
    </row>
    <row r="416" spans="1:8" ht="12.75" customHeight="1">
      <c r="A416" s="23">
        <v>43132</v>
      </c>
      <c r="B416" s="23"/>
      <c r="C416" s="29">
        <f>ROUND(634.122,3)</f>
        <v>634.122</v>
      </c>
      <c r="D416" s="29">
        <f>F416</f>
        <v>654.188</v>
      </c>
      <c r="E416" s="29">
        <f>F416</f>
        <v>654.188</v>
      </c>
      <c r="F416" s="29">
        <f>ROUND(654.188,3)</f>
        <v>654.188</v>
      </c>
      <c r="G416" s="25"/>
      <c r="H416" s="26"/>
    </row>
    <row r="417" spans="1:8" ht="12.75" customHeight="1">
      <c r="A417" s="23">
        <v>43223</v>
      </c>
      <c r="B417" s="23"/>
      <c r="C417" s="29">
        <f>ROUND(634.122,3)</f>
        <v>634.122</v>
      </c>
      <c r="D417" s="29">
        <f>F417</f>
        <v>666.409</v>
      </c>
      <c r="E417" s="29">
        <f>F417</f>
        <v>666.409</v>
      </c>
      <c r="F417" s="29">
        <f>ROUND(666.409,3)</f>
        <v>666.409</v>
      </c>
      <c r="G417" s="25"/>
      <c r="H417" s="26"/>
    </row>
    <row r="418" spans="1:8" ht="12.75" customHeight="1">
      <c r="A418" s="23">
        <v>43314</v>
      </c>
      <c r="B418" s="23"/>
      <c r="C418" s="29">
        <f>ROUND(634.122,3)</f>
        <v>634.122</v>
      </c>
      <c r="D418" s="29">
        <f>F418</f>
        <v>678.956</v>
      </c>
      <c r="E418" s="29">
        <f>F418</f>
        <v>678.956</v>
      </c>
      <c r="F418" s="29">
        <f>ROUND(678.956,3)</f>
        <v>678.956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43041</v>
      </c>
      <c r="B420" s="23"/>
      <c r="C420" s="29">
        <f>ROUND(569.175,3)</f>
        <v>569.175</v>
      </c>
      <c r="D420" s="29">
        <f>F420</f>
        <v>576.586</v>
      </c>
      <c r="E420" s="29">
        <f>F420</f>
        <v>576.586</v>
      </c>
      <c r="F420" s="29">
        <f>ROUND(576.586,3)</f>
        <v>576.586</v>
      </c>
      <c r="G420" s="25"/>
      <c r="H420" s="26"/>
    </row>
    <row r="421" spans="1:8" ht="12.75" customHeight="1">
      <c r="A421" s="23">
        <v>43132</v>
      </c>
      <c r="B421" s="23"/>
      <c r="C421" s="29">
        <f>ROUND(569.175,3)</f>
        <v>569.175</v>
      </c>
      <c r="D421" s="29">
        <f>F421</f>
        <v>587.186</v>
      </c>
      <c r="E421" s="29">
        <f>F421</f>
        <v>587.186</v>
      </c>
      <c r="F421" s="29">
        <f>ROUND(587.186,3)</f>
        <v>587.186</v>
      </c>
      <c r="G421" s="25"/>
      <c r="H421" s="26"/>
    </row>
    <row r="422" spans="1:8" ht="12.75" customHeight="1">
      <c r="A422" s="23">
        <v>43223</v>
      </c>
      <c r="B422" s="23"/>
      <c r="C422" s="29">
        <f>ROUND(569.175,3)</f>
        <v>569.175</v>
      </c>
      <c r="D422" s="29">
        <f>F422</f>
        <v>598.155</v>
      </c>
      <c r="E422" s="29">
        <f>F422</f>
        <v>598.155</v>
      </c>
      <c r="F422" s="29">
        <f>ROUND(598.155,3)</f>
        <v>598.155</v>
      </c>
      <c r="G422" s="25"/>
      <c r="H422" s="26"/>
    </row>
    <row r="423" spans="1:8" ht="12.75" customHeight="1">
      <c r="A423" s="23">
        <v>43314</v>
      </c>
      <c r="B423" s="23"/>
      <c r="C423" s="29">
        <f>ROUND(569.175,3)</f>
        <v>569.175</v>
      </c>
      <c r="D423" s="29">
        <f>F423</f>
        <v>609.417</v>
      </c>
      <c r="E423" s="29">
        <f>F423</f>
        <v>609.417</v>
      </c>
      <c r="F423" s="29">
        <f>ROUND(609.417,3)</f>
        <v>609.417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43041</v>
      </c>
      <c r="B425" s="23"/>
      <c r="C425" s="29">
        <f>ROUND(247.582139391243,3)</f>
        <v>247.582</v>
      </c>
      <c r="D425" s="29">
        <f>F425</f>
        <v>250.845</v>
      </c>
      <c r="E425" s="29">
        <f>F425</f>
        <v>250.845</v>
      </c>
      <c r="F425" s="29">
        <f>ROUND(250.845,3)</f>
        <v>250.845</v>
      </c>
      <c r="G425" s="25"/>
      <c r="H425" s="26"/>
    </row>
    <row r="426" spans="1:8" ht="12.75" customHeight="1">
      <c r="A426" s="23">
        <v>43132</v>
      </c>
      <c r="B426" s="23"/>
      <c r="C426" s="29">
        <f>ROUND(247.582139391243,3)</f>
        <v>247.582</v>
      </c>
      <c r="D426" s="29">
        <f>F426</f>
        <v>255.545</v>
      </c>
      <c r="E426" s="29">
        <f>F426</f>
        <v>255.545</v>
      </c>
      <c r="F426" s="29">
        <f>ROUND(255.545,3)</f>
        <v>255.545</v>
      </c>
      <c r="G426" s="25"/>
      <c r="H426" s="26"/>
    </row>
    <row r="427" spans="1:8" ht="12.75" customHeight="1">
      <c r="A427" s="23">
        <v>43223</v>
      </c>
      <c r="B427" s="23"/>
      <c r="C427" s="29">
        <f>ROUND(247.582139391243,3)</f>
        <v>247.582</v>
      </c>
      <c r="D427" s="29">
        <f>F427</f>
        <v>260.431</v>
      </c>
      <c r="E427" s="29">
        <f>F427</f>
        <v>260.431</v>
      </c>
      <c r="F427" s="29">
        <f>ROUND(260.431,3)</f>
        <v>260.431</v>
      </c>
      <c r="G427" s="25"/>
      <c r="H427" s="26"/>
    </row>
    <row r="428" spans="1:8" ht="12.75" customHeight="1">
      <c r="A428" s="23">
        <v>43314</v>
      </c>
      <c r="B428" s="23"/>
      <c r="C428" s="29">
        <f>ROUND(247.582139391243,3)</f>
        <v>247.582</v>
      </c>
      <c r="D428" s="29">
        <f>F428</f>
        <v>265.365</v>
      </c>
      <c r="E428" s="29">
        <f>F428</f>
        <v>265.365</v>
      </c>
      <c r="F428" s="29">
        <f>ROUND(265.365,3)</f>
        <v>265.365</v>
      </c>
      <c r="G428" s="25"/>
      <c r="H428" s="26"/>
    </row>
    <row r="429" spans="1:8" ht="12.75" customHeight="1">
      <c r="A429" s="23" t="s">
        <v>90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43041</v>
      </c>
      <c r="B430" s="23"/>
      <c r="C430" s="29">
        <f>ROUND(675.731,3)</f>
        <v>675.731</v>
      </c>
      <c r="D430" s="29">
        <f>F430</f>
        <v>709.665</v>
      </c>
      <c r="E430" s="29">
        <f>F430</f>
        <v>709.665</v>
      </c>
      <c r="F430" s="29">
        <f>ROUND(709.665,3)</f>
        <v>709.665</v>
      </c>
      <c r="G430" s="25"/>
      <c r="H430" s="26"/>
    </row>
    <row r="431" spans="1:8" ht="12.75" customHeight="1">
      <c r="A431" s="23">
        <v>43132</v>
      </c>
      <c r="B431" s="23"/>
      <c r="C431" s="29">
        <f>ROUND(675.731,3)</f>
        <v>675.731</v>
      </c>
      <c r="D431" s="29">
        <f>F431</f>
        <v>724.173</v>
      </c>
      <c r="E431" s="29">
        <f>F431</f>
        <v>724.173</v>
      </c>
      <c r="F431" s="29">
        <f>ROUND(724.173,3)</f>
        <v>724.173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42996</v>
      </c>
      <c r="B433" s="23"/>
      <c r="C433" s="25">
        <f>ROUND(23270.5661311449,2)</f>
        <v>23270.57</v>
      </c>
      <c r="D433" s="25">
        <f>F433</f>
        <v>23333.86</v>
      </c>
      <c r="E433" s="25">
        <f>F433</f>
        <v>23333.86</v>
      </c>
      <c r="F433" s="25">
        <f>ROUND(23333.86,2)</f>
        <v>23333.86</v>
      </c>
      <c r="G433" s="25"/>
      <c r="H433" s="26"/>
    </row>
    <row r="434" spans="1:8" ht="12.75" customHeight="1">
      <c r="A434" s="23">
        <v>43087</v>
      </c>
      <c r="B434" s="23"/>
      <c r="C434" s="25">
        <f>ROUND(23270.5661311449,2)</f>
        <v>23270.57</v>
      </c>
      <c r="D434" s="25">
        <f>F434</f>
        <v>23704.8</v>
      </c>
      <c r="E434" s="25">
        <f>F434</f>
        <v>23704.8</v>
      </c>
      <c r="F434" s="25">
        <f>ROUND(23704.8,2)</f>
        <v>23704.8</v>
      </c>
      <c r="G434" s="25"/>
      <c r="H434" s="26"/>
    </row>
    <row r="435" spans="1:8" ht="12.75" customHeight="1">
      <c r="A435" s="23">
        <v>43178</v>
      </c>
      <c r="B435" s="23"/>
      <c r="C435" s="25">
        <f>ROUND(23270.5661311449,2)</f>
        <v>23270.57</v>
      </c>
      <c r="D435" s="25">
        <f>F435</f>
        <v>24071.27</v>
      </c>
      <c r="E435" s="25">
        <f>F435</f>
        <v>24071.27</v>
      </c>
      <c r="F435" s="25">
        <f>ROUND(24071.27,2)</f>
        <v>24071.27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42998</v>
      </c>
      <c r="B437" s="23"/>
      <c r="C437" s="29">
        <f>ROUND(7.05,3)</f>
        <v>7.05</v>
      </c>
      <c r="D437" s="29">
        <f>ROUND(7.06,3)</f>
        <v>7.06</v>
      </c>
      <c r="E437" s="29">
        <f>ROUND(6.96,3)</f>
        <v>6.96</v>
      </c>
      <c r="F437" s="29">
        <f>ROUND(7.01,3)</f>
        <v>7.01</v>
      </c>
      <c r="G437" s="25"/>
      <c r="H437" s="26"/>
    </row>
    <row r="438" spans="1:8" ht="12.75" customHeight="1">
      <c r="A438" s="23">
        <v>43026</v>
      </c>
      <c r="B438" s="23"/>
      <c r="C438" s="29">
        <f>ROUND(7.05,3)</f>
        <v>7.05</v>
      </c>
      <c r="D438" s="29">
        <f>ROUND(6.95,3)</f>
        <v>6.95</v>
      </c>
      <c r="E438" s="29">
        <f>ROUND(6.85,3)</f>
        <v>6.85</v>
      </c>
      <c r="F438" s="29">
        <f>ROUND(6.9,3)</f>
        <v>6.9</v>
      </c>
      <c r="G438" s="25"/>
      <c r="H438" s="26"/>
    </row>
    <row r="439" spans="1:8" ht="12.75" customHeight="1">
      <c r="A439" s="23">
        <v>43054</v>
      </c>
      <c r="B439" s="23"/>
      <c r="C439" s="29">
        <f>ROUND(7.05,3)</f>
        <v>7.05</v>
      </c>
      <c r="D439" s="29">
        <f>ROUND(6.93,3)</f>
        <v>6.93</v>
      </c>
      <c r="E439" s="29">
        <f>ROUND(6.83,3)</f>
        <v>6.83</v>
      </c>
      <c r="F439" s="29">
        <f>ROUND(6.88,3)</f>
        <v>6.88</v>
      </c>
      <c r="G439" s="25"/>
      <c r="H439" s="26"/>
    </row>
    <row r="440" spans="1:8" ht="12.75" customHeight="1">
      <c r="A440" s="23">
        <v>43089</v>
      </c>
      <c r="B440" s="23"/>
      <c r="C440" s="29">
        <f>ROUND(7.05,3)</f>
        <v>7.05</v>
      </c>
      <c r="D440" s="29">
        <f>ROUND(6.81,3)</f>
        <v>6.81</v>
      </c>
      <c r="E440" s="29">
        <f>ROUND(6.71,3)</f>
        <v>6.71</v>
      </c>
      <c r="F440" s="29">
        <f>ROUND(6.76,3)</f>
        <v>6.76</v>
      </c>
      <c r="G440" s="25"/>
      <c r="H440" s="26"/>
    </row>
    <row r="441" spans="1:8" ht="12.75" customHeight="1">
      <c r="A441" s="23">
        <v>43117</v>
      </c>
      <c r="B441" s="23"/>
      <c r="C441" s="29">
        <f>ROUND(7.05,3)</f>
        <v>7.05</v>
      </c>
      <c r="D441" s="29">
        <f>ROUND(6.8,3)</f>
        <v>6.8</v>
      </c>
      <c r="E441" s="29">
        <f>ROUND(6.7,3)</f>
        <v>6.7</v>
      </c>
      <c r="F441" s="29">
        <f>ROUND(6.75,3)</f>
        <v>6.75</v>
      </c>
      <c r="G441" s="25"/>
      <c r="H441" s="26"/>
    </row>
    <row r="442" spans="1:8" ht="12.75" customHeight="1">
      <c r="A442" s="23">
        <v>43152</v>
      </c>
      <c r="B442" s="23"/>
      <c r="C442" s="29">
        <f>ROUND(7.05,3)</f>
        <v>7.05</v>
      </c>
      <c r="D442" s="29">
        <f>ROUND(6.72,3)</f>
        <v>6.72</v>
      </c>
      <c r="E442" s="29">
        <f>ROUND(6.62,3)</f>
        <v>6.62</v>
      </c>
      <c r="F442" s="29">
        <f>ROUND(6.67,3)</f>
        <v>6.67</v>
      </c>
      <c r="G442" s="25"/>
      <c r="H442" s="26"/>
    </row>
    <row r="443" spans="1:8" ht="12.75" customHeight="1">
      <c r="A443" s="23">
        <v>43179</v>
      </c>
      <c r="B443" s="23"/>
      <c r="C443" s="29">
        <f>ROUND(7.05,3)</f>
        <v>7.05</v>
      </c>
      <c r="D443" s="29">
        <f>ROUND(6.71,3)</f>
        <v>6.71</v>
      </c>
      <c r="E443" s="29">
        <f>ROUND(6.61,3)</f>
        <v>6.61</v>
      </c>
      <c r="F443" s="29">
        <f>ROUND(6.66,3)</f>
        <v>6.66</v>
      </c>
      <c r="G443" s="25"/>
      <c r="H443" s="26"/>
    </row>
    <row r="444" spans="1:8" ht="12.75" customHeight="1">
      <c r="A444" s="23">
        <v>43269</v>
      </c>
      <c r="B444" s="23"/>
      <c r="C444" s="29">
        <f>ROUND(7.05,3)</f>
        <v>7.05</v>
      </c>
      <c r="D444" s="29">
        <f>ROUND(7.51,3)</f>
        <v>7.51</v>
      </c>
      <c r="E444" s="29">
        <f>ROUND(7.41,3)</f>
        <v>7.41</v>
      </c>
      <c r="F444" s="29">
        <f>ROUND(7.46,3)</f>
        <v>7.46</v>
      </c>
      <c r="G444" s="25"/>
      <c r="H444" s="26"/>
    </row>
    <row r="445" spans="1:8" ht="12.75" customHeight="1">
      <c r="A445" s="23">
        <v>43271</v>
      </c>
      <c r="B445" s="23"/>
      <c r="C445" s="29">
        <f>ROUND(7.05,3)</f>
        <v>7.05</v>
      </c>
      <c r="D445" s="29">
        <f>ROUND(6.61,3)</f>
        <v>6.61</v>
      </c>
      <c r="E445" s="29">
        <f>ROUND(6.51,3)</f>
        <v>6.51</v>
      </c>
      <c r="F445" s="29">
        <f>ROUND(6.56,3)</f>
        <v>6.56</v>
      </c>
      <c r="G445" s="25"/>
      <c r="H445" s="26"/>
    </row>
    <row r="446" spans="1:8" ht="12.75" customHeight="1">
      <c r="A446" s="23">
        <v>43362</v>
      </c>
      <c r="B446" s="23"/>
      <c r="C446" s="29">
        <f>ROUND(7.05,3)</f>
        <v>7.05</v>
      </c>
      <c r="D446" s="29">
        <f>ROUND(6.6,3)</f>
        <v>6.6</v>
      </c>
      <c r="E446" s="29">
        <f>ROUND(6.5,3)</f>
        <v>6.5</v>
      </c>
      <c r="F446" s="29">
        <f>ROUND(6.55,3)</f>
        <v>6.55</v>
      </c>
      <c r="G446" s="25"/>
      <c r="H446" s="26"/>
    </row>
    <row r="447" spans="1:8" ht="12.75" customHeight="1">
      <c r="A447" s="23">
        <v>43453</v>
      </c>
      <c r="B447" s="23"/>
      <c r="C447" s="29">
        <f>ROUND(7.05,3)</f>
        <v>7.05</v>
      </c>
      <c r="D447" s="29">
        <f>ROUND(6.63,3)</f>
        <v>6.63</v>
      </c>
      <c r="E447" s="29">
        <f>ROUND(6.53,3)</f>
        <v>6.53</v>
      </c>
      <c r="F447" s="29">
        <f>ROUND(6.58,3)</f>
        <v>6.58</v>
      </c>
      <c r="G447" s="25"/>
      <c r="H447" s="26"/>
    </row>
    <row r="448" spans="1:8" ht="12.75" customHeight="1">
      <c r="A448" s="23">
        <v>43544</v>
      </c>
      <c r="B448" s="23"/>
      <c r="C448" s="29">
        <f>ROUND(7.05,3)</f>
        <v>7.05</v>
      </c>
      <c r="D448" s="29">
        <f>ROUND(6.69,3)</f>
        <v>6.69</v>
      </c>
      <c r="E448" s="29">
        <f>ROUND(6.59,3)</f>
        <v>6.59</v>
      </c>
      <c r="F448" s="29">
        <f>ROUND(6.64,3)</f>
        <v>6.64</v>
      </c>
      <c r="G448" s="25"/>
      <c r="H448" s="26"/>
    </row>
    <row r="449" spans="1:8" ht="12.75" customHeight="1">
      <c r="A449" s="23">
        <v>43635</v>
      </c>
      <c r="B449" s="23"/>
      <c r="C449" s="29">
        <f>ROUND(7.05,3)</f>
        <v>7.05</v>
      </c>
      <c r="D449" s="29">
        <f>ROUND(6.76,3)</f>
        <v>6.76</v>
      </c>
      <c r="E449" s="29">
        <f>ROUND(6.66,3)</f>
        <v>6.66</v>
      </c>
      <c r="F449" s="29">
        <f>ROUND(6.71,3)</f>
        <v>6.71</v>
      </c>
      <c r="G449" s="25"/>
      <c r="H449" s="26"/>
    </row>
    <row r="450" spans="1:8" ht="12.75" customHeight="1">
      <c r="A450" s="23" t="s">
        <v>93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43041</v>
      </c>
      <c r="B451" s="23"/>
      <c r="C451" s="29">
        <f>ROUND(567.944,3)</f>
        <v>567.944</v>
      </c>
      <c r="D451" s="29">
        <f>F451</f>
        <v>575.339</v>
      </c>
      <c r="E451" s="29">
        <f>F451</f>
        <v>575.339</v>
      </c>
      <c r="F451" s="29">
        <f>ROUND(575.339,3)</f>
        <v>575.339</v>
      </c>
      <c r="G451" s="25"/>
      <c r="H451" s="26"/>
    </row>
    <row r="452" spans="1:8" ht="12.75" customHeight="1">
      <c r="A452" s="23">
        <v>43132</v>
      </c>
      <c r="B452" s="23"/>
      <c r="C452" s="29">
        <f>ROUND(567.944,3)</f>
        <v>567.944</v>
      </c>
      <c r="D452" s="29">
        <f>F452</f>
        <v>585.916</v>
      </c>
      <c r="E452" s="29">
        <f>F452</f>
        <v>585.916</v>
      </c>
      <c r="F452" s="29">
        <f>ROUND(585.916,3)</f>
        <v>585.916</v>
      </c>
      <c r="G452" s="25"/>
      <c r="H452" s="26"/>
    </row>
    <row r="453" spans="1:8" ht="12.75" customHeight="1">
      <c r="A453" s="23">
        <v>43223</v>
      </c>
      <c r="B453" s="23"/>
      <c r="C453" s="29">
        <f>ROUND(567.944,3)</f>
        <v>567.944</v>
      </c>
      <c r="D453" s="29">
        <f>F453</f>
        <v>596.861</v>
      </c>
      <c r="E453" s="29">
        <f>F453</f>
        <v>596.861</v>
      </c>
      <c r="F453" s="29">
        <f>ROUND(596.861,3)</f>
        <v>596.861</v>
      </c>
      <c r="G453" s="25"/>
      <c r="H453" s="26"/>
    </row>
    <row r="454" spans="1:8" ht="12.75" customHeight="1">
      <c r="A454" s="23">
        <v>43314</v>
      </c>
      <c r="B454" s="23"/>
      <c r="C454" s="29">
        <f>ROUND(567.944,3)</f>
        <v>567.944</v>
      </c>
      <c r="D454" s="29">
        <f>F454</f>
        <v>608.099</v>
      </c>
      <c r="E454" s="29">
        <f>F454</f>
        <v>608.099</v>
      </c>
      <c r="F454" s="29">
        <f>ROUND(608.099,3)</f>
        <v>608.099</v>
      </c>
      <c r="G454" s="25"/>
      <c r="H454" s="26"/>
    </row>
    <row r="455" spans="1:8" ht="12.75" customHeight="1">
      <c r="A455" s="23" t="s">
        <v>94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ROUND(99.7452703169197,5)</f>
        <v>99.74527</v>
      </c>
      <c r="D456" s="24">
        <f>F456</f>
        <v>99.6125</v>
      </c>
      <c r="E456" s="24">
        <f>F456</f>
        <v>99.6125</v>
      </c>
      <c r="F456" s="24">
        <f>ROUND(99.6124967130277,5)</f>
        <v>99.6125</v>
      </c>
      <c r="G456" s="25"/>
      <c r="H456" s="26"/>
    </row>
    <row r="457" spans="1:8" ht="12.75" customHeight="1">
      <c r="A457" s="23" t="s">
        <v>95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ROUND(99.7452703169197,5)</f>
        <v>99.74527</v>
      </c>
      <c r="D458" s="24">
        <f>F458</f>
        <v>99.74426</v>
      </c>
      <c r="E458" s="24">
        <f>F458</f>
        <v>99.74426</v>
      </c>
      <c r="F458" s="24">
        <f>ROUND(99.7442601281825,5)</f>
        <v>99.74426</v>
      </c>
      <c r="G458" s="25"/>
      <c r="H458" s="26"/>
    </row>
    <row r="459" spans="1:8" ht="12.75" customHeight="1">
      <c r="A459" s="23" t="s">
        <v>96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ROUND(99.7452703169197,5)</f>
        <v>99.74527</v>
      </c>
      <c r="D460" s="24">
        <f>F460</f>
        <v>99.61928</v>
      </c>
      <c r="E460" s="24">
        <f>F460</f>
        <v>99.61928</v>
      </c>
      <c r="F460" s="24">
        <f>ROUND(99.6192849234517,5)</f>
        <v>99.61928</v>
      </c>
      <c r="G460" s="25"/>
      <c r="H460" s="26"/>
    </row>
    <row r="461" spans="1:8" ht="12.75" customHeight="1">
      <c r="A461" s="23" t="s">
        <v>97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43272</v>
      </c>
      <c r="B462" s="23"/>
      <c r="C462" s="24">
        <f>ROUND(99.7452703169197,5)</f>
        <v>99.74527</v>
      </c>
      <c r="D462" s="24">
        <f>F462</f>
        <v>99.67434</v>
      </c>
      <c r="E462" s="24">
        <f>F462</f>
        <v>99.67434</v>
      </c>
      <c r="F462" s="24">
        <f>ROUND(99.6743435011867,5)</f>
        <v>99.67434</v>
      </c>
      <c r="G462" s="25"/>
      <c r="H462" s="26"/>
    </row>
    <row r="463" spans="1:8" ht="12.75" customHeight="1">
      <c r="A463" s="23" t="s">
        <v>98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43363</v>
      </c>
      <c r="B464" s="23"/>
      <c r="C464" s="24">
        <f>ROUND(99.7452703169197,5)</f>
        <v>99.74527</v>
      </c>
      <c r="D464" s="24">
        <f>F464</f>
        <v>99.74527</v>
      </c>
      <c r="E464" s="24">
        <f>F464</f>
        <v>99.74527</v>
      </c>
      <c r="F464" s="24">
        <f>ROUND(99.7452703169197,5)</f>
        <v>99.74527</v>
      </c>
      <c r="G464" s="25"/>
      <c r="H464" s="26"/>
    </row>
    <row r="465" spans="1:8" ht="12.75" customHeight="1">
      <c r="A465" s="23" t="s">
        <v>99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43087</v>
      </c>
      <c r="B466" s="23"/>
      <c r="C466" s="24">
        <f>ROUND(99.388397453191,5)</f>
        <v>99.3884</v>
      </c>
      <c r="D466" s="24">
        <f>F466</f>
        <v>99.77505</v>
      </c>
      <c r="E466" s="24">
        <f>F466</f>
        <v>99.77505</v>
      </c>
      <c r="F466" s="24">
        <f>ROUND(99.775046389331,5)</f>
        <v>99.77505</v>
      </c>
      <c r="G466" s="25"/>
      <c r="H466" s="26"/>
    </row>
    <row r="467" spans="1:8" ht="12.75" customHeight="1">
      <c r="A467" s="23" t="s">
        <v>100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43175</v>
      </c>
      <c r="B468" s="23"/>
      <c r="C468" s="24">
        <f>ROUND(99.388397453191,5)</f>
        <v>99.3884</v>
      </c>
      <c r="D468" s="24">
        <f>F468</f>
        <v>98.89663</v>
      </c>
      <c r="E468" s="24">
        <f>F468</f>
        <v>98.89663</v>
      </c>
      <c r="F468" s="24">
        <f>ROUND(98.8966317937897,5)</f>
        <v>98.89663</v>
      </c>
      <c r="G468" s="25"/>
      <c r="H468" s="26"/>
    </row>
    <row r="469" spans="1:8" ht="12.75" customHeight="1">
      <c r="A469" s="23" t="s">
        <v>101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43266</v>
      </c>
      <c r="B470" s="23"/>
      <c r="C470" s="24">
        <f>ROUND(99.388397453191,5)</f>
        <v>99.3884</v>
      </c>
      <c r="D470" s="24">
        <f>F470</f>
        <v>98.36718</v>
      </c>
      <c r="E470" s="24">
        <f>F470</f>
        <v>98.36718</v>
      </c>
      <c r="F470" s="24">
        <f>ROUND(98.3671821327924,5)</f>
        <v>98.36718</v>
      </c>
      <c r="G470" s="25"/>
      <c r="H470" s="26"/>
    </row>
    <row r="471" spans="1:8" ht="12.75" customHeight="1">
      <c r="A471" s="23" t="s">
        <v>102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43364</v>
      </c>
      <c r="B472" s="23"/>
      <c r="C472" s="24">
        <f>ROUND(99.388397453191,5)</f>
        <v>99.3884</v>
      </c>
      <c r="D472" s="24">
        <f>F472</f>
        <v>98.21033</v>
      </c>
      <c r="E472" s="24">
        <f>F472</f>
        <v>98.21033</v>
      </c>
      <c r="F472" s="24">
        <f>ROUND(98.2103290826786,5)</f>
        <v>98.21033</v>
      </c>
      <c r="G472" s="25"/>
      <c r="H472" s="26"/>
    </row>
    <row r="473" spans="1:8" ht="12.75" customHeight="1">
      <c r="A473" s="23" t="s">
        <v>103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43455</v>
      </c>
      <c r="B474" s="23"/>
      <c r="C474" s="25">
        <f>ROUND(99.388397453191,2)</f>
        <v>99.39</v>
      </c>
      <c r="D474" s="25">
        <f>F474</f>
        <v>98.48</v>
      </c>
      <c r="E474" s="25">
        <f>F474</f>
        <v>98.48</v>
      </c>
      <c r="F474" s="25">
        <f>ROUND(98.4799622933029,2)</f>
        <v>98.48</v>
      </c>
      <c r="G474" s="25"/>
      <c r="H474" s="26"/>
    </row>
    <row r="475" spans="1:8" ht="12.75" customHeight="1">
      <c r="A475" s="23" t="s">
        <v>104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43539</v>
      </c>
      <c r="B476" s="23"/>
      <c r="C476" s="24">
        <f>ROUND(99.388397453191,5)</f>
        <v>99.3884</v>
      </c>
      <c r="D476" s="24">
        <f>F476</f>
        <v>98.77199</v>
      </c>
      <c r="E476" s="24">
        <f>F476</f>
        <v>98.77199</v>
      </c>
      <c r="F476" s="24">
        <f>ROUND(98.7719926273245,5)</f>
        <v>98.77199</v>
      </c>
      <c r="G476" s="25"/>
      <c r="H476" s="26"/>
    </row>
    <row r="477" spans="1:8" ht="12.75" customHeight="1">
      <c r="A477" s="23" t="s">
        <v>105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43637</v>
      </c>
      <c r="B478" s="23"/>
      <c r="C478" s="24">
        <f>ROUND(99.388397453191,5)</f>
        <v>99.3884</v>
      </c>
      <c r="D478" s="24">
        <f>F478</f>
        <v>99.06755</v>
      </c>
      <c r="E478" s="24">
        <f>F478</f>
        <v>99.06755</v>
      </c>
      <c r="F478" s="24">
        <f>ROUND(99.0675480824538,5)</f>
        <v>99.06755</v>
      </c>
      <c r="G478" s="25"/>
      <c r="H478" s="26"/>
    </row>
    <row r="479" spans="1:8" ht="12.75" customHeight="1">
      <c r="A479" s="23" t="s">
        <v>106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43728</v>
      </c>
      <c r="B480" s="23"/>
      <c r="C480" s="24">
        <f>ROUND(99.388397453191,5)</f>
        <v>99.3884</v>
      </c>
      <c r="D480" s="24">
        <f>F480</f>
        <v>99.3884</v>
      </c>
      <c r="E480" s="24">
        <f>F480</f>
        <v>99.3884</v>
      </c>
      <c r="F480" s="24">
        <f>ROUND(99.388397453191,5)</f>
        <v>99.3884</v>
      </c>
      <c r="G480" s="25"/>
      <c r="H480" s="26"/>
    </row>
    <row r="481" spans="1:8" ht="12.75" customHeight="1">
      <c r="A481" s="23" t="s">
        <v>107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44182</v>
      </c>
      <c r="B482" s="23"/>
      <c r="C482" s="24">
        <f>ROUND(99.4644773038436,5)</f>
        <v>99.46448</v>
      </c>
      <c r="D482" s="24">
        <f>F482</f>
        <v>95.27128</v>
      </c>
      <c r="E482" s="24">
        <f>F482</f>
        <v>95.27128</v>
      </c>
      <c r="F482" s="24">
        <f>ROUND(95.2712757928109,5)</f>
        <v>95.27128</v>
      </c>
      <c r="G482" s="25"/>
      <c r="H482" s="26"/>
    </row>
    <row r="483" spans="1:8" ht="12.75" customHeight="1">
      <c r="A483" s="23" t="s">
        <v>108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44271</v>
      </c>
      <c r="B484" s="23"/>
      <c r="C484" s="24">
        <f>ROUND(99.4644773038436,5)</f>
        <v>99.46448</v>
      </c>
      <c r="D484" s="24">
        <f>F484</f>
        <v>94.45633</v>
      </c>
      <c r="E484" s="24">
        <f>F484</f>
        <v>94.45633</v>
      </c>
      <c r="F484" s="24">
        <f>ROUND(94.4563317723125,5)</f>
        <v>94.45633</v>
      </c>
      <c r="G484" s="25"/>
      <c r="H484" s="26"/>
    </row>
    <row r="485" spans="1:8" ht="12.75" customHeight="1">
      <c r="A485" s="23" t="s">
        <v>109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44362</v>
      </c>
      <c r="B486" s="23"/>
      <c r="C486" s="24">
        <f>ROUND(99.4644773038436,5)</f>
        <v>99.46448</v>
      </c>
      <c r="D486" s="24">
        <f>F486</f>
        <v>93.62121</v>
      </c>
      <c r="E486" s="24">
        <f>F486</f>
        <v>93.62121</v>
      </c>
      <c r="F486" s="24">
        <f>ROUND(93.6212065985549,5)</f>
        <v>93.62121</v>
      </c>
      <c r="G486" s="25"/>
      <c r="H486" s="26"/>
    </row>
    <row r="487" spans="1:8" ht="12.75" customHeight="1">
      <c r="A487" s="23" t="s">
        <v>110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44460</v>
      </c>
      <c r="B488" s="23"/>
      <c r="C488" s="24">
        <f>ROUND(99.4644773038436,5)</f>
        <v>99.46448</v>
      </c>
      <c r="D488" s="24">
        <f>F488</f>
        <v>93.77431</v>
      </c>
      <c r="E488" s="24">
        <f>F488</f>
        <v>93.77431</v>
      </c>
      <c r="F488" s="24">
        <f>ROUND(93.7743094580151,5)</f>
        <v>93.77431</v>
      </c>
      <c r="G488" s="25"/>
      <c r="H488" s="26"/>
    </row>
    <row r="489" spans="1:8" ht="12.75" customHeight="1">
      <c r="A489" s="23" t="s">
        <v>111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44551</v>
      </c>
      <c r="B490" s="23"/>
      <c r="C490" s="24">
        <f>ROUND(99.4644773038436,5)</f>
        <v>99.46448</v>
      </c>
      <c r="D490" s="24">
        <f>F490</f>
        <v>95.95425</v>
      </c>
      <c r="E490" s="24">
        <f>F490</f>
        <v>95.95425</v>
      </c>
      <c r="F490" s="24">
        <f>ROUND(95.9542518260827,5)</f>
        <v>95.95425</v>
      </c>
      <c r="G490" s="25"/>
      <c r="H490" s="26"/>
    </row>
    <row r="491" spans="1:8" ht="12.75" customHeight="1">
      <c r="A491" s="23" t="s">
        <v>112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44635</v>
      </c>
      <c r="B492" s="23"/>
      <c r="C492" s="24">
        <f>ROUND(99.4644773038436,5)</f>
        <v>99.46448</v>
      </c>
      <c r="D492" s="24">
        <f>F492</f>
        <v>96.06754</v>
      </c>
      <c r="E492" s="24">
        <f>F492</f>
        <v>96.06754</v>
      </c>
      <c r="F492" s="24">
        <f>ROUND(96.0675352305325,5)</f>
        <v>96.06754</v>
      </c>
      <c r="G492" s="25"/>
      <c r="H492" s="26"/>
    </row>
    <row r="493" spans="1:8" ht="12.75" customHeight="1">
      <c r="A493" s="23" t="s">
        <v>113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44733</v>
      </c>
      <c r="B494" s="23"/>
      <c r="C494" s="24">
        <f>ROUND(99.4644773038436,5)</f>
        <v>99.46448</v>
      </c>
      <c r="D494" s="24">
        <f>F494</f>
        <v>97.26087</v>
      </c>
      <c r="E494" s="24">
        <f>F494</f>
        <v>97.26087</v>
      </c>
      <c r="F494" s="24">
        <f>ROUND(97.2608729179333,5)</f>
        <v>97.26087</v>
      </c>
      <c r="G494" s="25"/>
      <c r="H494" s="26"/>
    </row>
    <row r="495" spans="1:8" ht="12.75" customHeight="1">
      <c r="A495" s="23" t="s">
        <v>114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44824</v>
      </c>
      <c r="B496" s="23"/>
      <c r="C496" s="24">
        <f>ROUND(99.4644773038436,5)</f>
        <v>99.46448</v>
      </c>
      <c r="D496" s="24">
        <f>F496</f>
        <v>99.46448</v>
      </c>
      <c r="E496" s="24">
        <f>F496</f>
        <v>99.46448</v>
      </c>
      <c r="F496" s="24">
        <f>ROUND(99.4644773038436,5)</f>
        <v>99.46448</v>
      </c>
      <c r="G496" s="25"/>
      <c r="H496" s="26"/>
    </row>
    <row r="497" spans="1:8" ht="12.75" customHeight="1">
      <c r="A497" s="23" t="s">
        <v>115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46008</v>
      </c>
      <c r="B498" s="23"/>
      <c r="C498" s="24">
        <f>ROUND(100.22160468272,5)</f>
        <v>100.2216</v>
      </c>
      <c r="D498" s="24">
        <f>F498</f>
        <v>94.07334</v>
      </c>
      <c r="E498" s="24">
        <f>F498</f>
        <v>94.07334</v>
      </c>
      <c r="F498" s="24">
        <f>ROUND(94.0733365412595,5)</f>
        <v>94.07334</v>
      </c>
      <c r="G498" s="25"/>
      <c r="H498" s="26"/>
    </row>
    <row r="499" spans="1:8" ht="12.75" customHeight="1">
      <c r="A499" s="23" t="s">
        <v>116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46097</v>
      </c>
      <c r="B500" s="23"/>
      <c r="C500" s="24">
        <f>ROUND(100.22160468272,5)</f>
        <v>100.2216</v>
      </c>
      <c r="D500" s="24">
        <f>F500</f>
        <v>91.07263</v>
      </c>
      <c r="E500" s="24">
        <f>F500</f>
        <v>91.07263</v>
      </c>
      <c r="F500" s="24">
        <f>ROUND(91.0726286575228,5)</f>
        <v>91.07263</v>
      </c>
      <c r="G500" s="25"/>
      <c r="H500" s="26"/>
    </row>
    <row r="501" spans="1:8" ht="12.75" customHeight="1">
      <c r="A501" s="23" t="s">
        <v>117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46188</v>
      </c>
      <c r="B502" s="23"/>
      <c r="C502" s="24">
        <f>ROUND(100.22160468272,5)</f>
        <v>100.2216</v>
      </c>
      <c r="D502" s="24">
        <f>F502</f>
        <v>89.82613</v>
      </c>
      <c r="E502" s="24">
        <f>F502</f>
        <v>89.82613</v>
      </c>
      <c r="F502" s="24">
        <f>ROUND(89.8261282798682,5)</f>
        <v>89.82613</v>
      </c>
      <c r="G502" s="25"/>
      <c r="H502" s="26"/>
    </row>
    <row r="503" spans="1:8" ht="12.75" customHeight="1">
      <c r="A503" s="23" t="s">
        <v>118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46286</v>
      </c>
      <c r="B504" s="23"/>
      <c r="C504" s="24">
        <f>ROUND(100.22160468272,5)</f>
        <v>100.2216</v>
      </c>
      <c r="D504" s="24">
        <f>F504</f>
        <v>92.01238</v>
      </c>
      <c r="E504" s="24">
        <f>F504</f>
        <v>92.01238</v>
      </c>
      <c r="F504" s="24">
        <f>ROUND(92.0123786849666,5)</f>
        <v>92.01238</v>
      </c>
      <c r="G504" s="25"/>
      <c r="H504" s="26"/>
    </row>
    <row r="505" spans="1:8" ht="12.75" customHeight="1">
      <c r="A505" s="23" t="s">
        <v>119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46377</v>
      </c>
      <c r="B506" s="23"/>
      <c r="C506" s="24">
        <f>ROUND(100.22160468272,5)</f>
        <v>100.2216</v>
      </c>
      <c r="D506" s="24">
        <f>F506</f>
        <v>95.8202</v>
      </c>
      <c r="E506" s="24">
        <f>F506</f>
        <v>95.8202</v>
      </c>
      <c r="F506" s="24">
        <f>ROUND(95.820198037092,5)</f>
        <v>95.8202</v>
      </c>
      <c r="G506" s="25"/>
      <c r="H506" s="26"/>
    </row>
    <row r="507" spans="1:8" ht="12.75" customHeight="1">
      <c r="A507" s="23" t="s">
        <v>120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46461</v>
      </c>
      <c r="B508" s="23"/>
      <c r="C508" s="24">
        <f>ROUND(100.22160468272,5)</f>
        <v>100.2216</v>
      </c>
      <c r="D508" s="24">
        <f>F508</f>
        <v>94.38005</v>
      </c>
      <c r="E508" s="24">
        <f>F508</f>
        <v>94.38005</v>
      </c>
      <c r="F508" s="24">
        <f>ROUND(94.3800491479382,5)</f>
        <v>94.38005</v>
      </c>
      <c r="G508" s="25"/>
      <c r="H508" s="26"/>
    </row>
    <row r="509" spans="1:8" ht="12.75" customHeight="1">
      <c r="A509" s="23" t="s">
        <v>121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46559</v>
      </c>
      <c r="B510" s="23"/>
      <c r="C510" s="24">
        <f>ROUND(100.22160468272,5)</f>
        <v>100.2216</v>
      </c>
      <c r="D510" s="24">
        <f>F510</f>
        <v>96.47357</v>
      </c>
      <c r="E510" s="24">
        <f>F510</f>
        <v>96.47357</v>
      </c>
      <c r="F510" s="24">
        <f>ROUND(96.4735739069279,5)</f>
        <v>96.47357</v>
      </c>
      <c r="G510" s="25"/>
      <c r="H510" s="26"/>
    </row>
    <row r="511" spans="1:8" ht="12.75" customHeight="1">
      <c r="A511" s="23" t="s">
        <v>122</v>
      </c>
      <c r="B511" s="23"/>
      <c r="C511" s="27"/>
      <c r="D511" s="27"/>
      <c r="E511" s="27"/>
      <c r="F511" s="27"/>
      <c r="G511" s="25"/>
      <c r="H511" s="26"/>
    </row>
    <row r="512" spans="1:8" ht="12.75" customHeight="1" thickBot="1">
      <c r="A512" s="31">
        <v>46650</v>
      </c>
      <c r="B512" s="31"/>
      <c r="C512" s="32">
        <f>ROUND(100.22160468272,5)</f>
        <v>100.2216</v>
      </c>
      <c r="D512" s="32">
        <f>F512</f>
        <v>100.2216</v>
      </c>
      <c r="E512" s="32">
        <f>F512</f>
        <v>100.2216</v>
      </c>
      <c r="F512" s="32">
        <f>ROUND(100.22160468272,5)</f>
        <v>100.2216</v>
      </c>
      <c r="G512" s="33"/>
      <c r="H512" s="34"/>
    </row>
  </sheetData>
  <sheetProtection/>
  <mergeCells count="511">
    <mergeCell ref="A508:B508"/>
    <mergeCell ref="A509:B509"/>
    <mergeCell ref="A510:B510"/>
    <mergeCell ref="A511:B511"/>
    <mergeCell ref="A512:B512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2017-08-29T16:22:30Z</dcterms:modified>
  <cp:category/>
  <cp:version/>
  <cp:contentType/>
  <cp:contentStatus/>
</cp:coreProperties>
</file>