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<sst xmlns="http://schemas.openxmlformats.org/spreadsheetml/2006/main" count="123" uniqueCount="123">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</sst>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42978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ROUND(2.52,5)</f>
        <v>2.52</v>
      </c>
      <c r="D6" s="24">
        <f>F6</f>
        <v>2.52</v>
      </c>
      <c r="E6" s="24">
        <f>F6</f>
        <v>2.52</v>
      </c>
      <c r="F6" s="24">
        <f>ROUND(2.52,5)</f>
        <v>2.52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ROUND(2.58,5)</f>
        <v>2.58</v>
      </c>
      <c r="D8" s="24">
        <f>F8</f>
        <v>2.58</v>
      </c>
      <c r="E8" s="24">
        <f>F8</f>
        <v>2.58</v>
      </c>
      <c r="F8" s="24">
        <f>ROUND(2.58,5)</f>
        <v>2.58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ROUND(2.6,5)</f>
        <v>2.6</v>
      </c>
      <c r="D10" s="24">
        <f>F10</f>
        <v>2.6</v>
      </c>
      <c r="E10" s="24">
        <f>F10</f>
        <v>2.6</v>
      </c>
      <c r="F10" s="24">
        <f>ROUND(2.6,5)</f>
        <v>2.6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ROUND(10.78,5)</f>
        <v>10.78</v>
      </c>
      <c r="D14" s="24">
        <f>F14</f>
        <v>10.78</v>
      </c>
      <c r="E14" s="24">
        <f>F14</f>
        <v>10.78</v>
      </c>
      <c r="F14" s="24">
        <f>ROUND(10.78,5)</f>
        <v>10.78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ROUND(7.85,5)</f>
        <v>7.85</v>
      </c>
      <c r="D16" s="24">
        <f>F16</f>
        <v>7.85</v>
      </c>
      <c r="E16" s="24">
        <f>F16</f>
        <v>7.85</v>
      </c>
      <c r="F16" s="24">
        <f>ROUND(7.85,5)</f>
        <v>7.85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ROUND(8.565,3)</f>
        <v>8.565</v>
      </c>
      <c r="D18" s="29">
        <f>F18</f>
        <v>8.565</v>
      </c>
      <c r="E18" s="29">
        <f>F18</f>
        <v>8.565</v>
      </c>
      <c r="F18" s="29">
        <f>ROUND(8.565,3)</f>
        <v>8.565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ROUND(2.42,3)</f>
        <v>2.42</v>
      </c>
      <c r="D20" s="29">
        <f>F20</f>
        <v>2.42</v>
      </c>
      <c r="E20" s="29">
        <f>F20</f>
        <v>2.42</v>
      </c>
      <c r="F20" s="29">
        <f>ROUND(2.42,3)</f>
        <v>2.42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ROUND(4.35,3)</f>
        <v>4.35</v>
      </c>
      <c r="D24" s="29">
        <f>F24</f>
        <v>4.35</v>
      </c>
      <c r="E24" s="29">
        <f>F24</f>
        <v>4.35</v>
      </c>
      <c r="F24" s="29">
        <f>ROUND(4.35,3)</f>
        <v>4.35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ROUND(6.97,3)</f>
        <v>6.97</v>
      </c>
      <c r="D26" s="29">
        <f>F26</f>
        <v>6.97</v>
      </c>
      <c r="E26" s="29">
        <f>F26</f>
        <v>6.97</v>
      </c>
      <c r="F26" s="29">
        <f>ROUND(6.97,3)</f>
        <v>6.97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ROUND(7.26,3)</f>
        <v>7.26</v>
      </c>
      <c r="D28" s="29">
        <f>F28</f>
        <v>7.26</v>
      </c>
      <c r="E28" s="29">
        <f>F28</f>
        <v>7.26</v>
      </c>
      <c r="F28" s="29">
        <f>ROUND(7.26,3)</f>
        <v>7.26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ROUND(7.435,3)</f>
        <v>7.435</v>
      </c>
      <c r="D30" s="29">
        <f>F30</f>
        <v>7.435</v>
      </c>
      <c r="E30" s="29">
        <f>F30</f>
        <v>7.435</v>
      </c>
      <c r="F30" s="29">
        <f>ROUND(7.435,3)</f>
        <v>7.435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ROUND(9.575,3)</f>
        <v>9.575</v>
      </c>
      <c r="D32" s="29">
        <f>F32</f>
        <v>9.575</v>
      </c>
      <c r="E32" s="29">
        <f>F32</f>
        <v>9.575</v>
      </c>
      <c r="F32" s="29">
        <f>ROUND(9.575,3)</f>
        <v>9.575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ROUND(2.39,3)</f>
        <v>2.39</v>
      </c>
      <c r="D36" s="29">
        <f>F36</f>
        <v>2.39</v>
      </c>
      <c r="E36" s="29">
        <f>F36</f>
        <v>2.39</v>
      </c>
      <c r="F36" s="29">
        <f>ROUND(2.39,3)</f>
        <v>2.39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ROUND(9.23,3)</f>
        <v>9.23</v>
      </c>
      <c r="D38" s="29">
        <f>F38</f>
        <v>9.23</v>
      </c>
      <c r="E38" s="29">
        <f>F38</f>
        <v>9.23</v>
      </c>
      <c r="F38" s="29">
        <f>ROUND(9.23,3)</f>
        <v>9.23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ROUND(2.52,5)</f>
        <v>2.52</v>
      </c>
      <c r="D40" s="24">
        <f>F40</f>
        <v>129.60289</v>
      </c>
      <c r="E40" s="24">
        <f>F40</f>
        <v>129.60289</v>
      </c>
      <c r="F40" s="24">
        <f>ROUND(129.60289,5)</f>
        <v>129.60289</v>
      </c>
      <c r="G40" s="25"/>
      <c r="H40" s="26"/>
    </row>
    <row r="41" spans="1:8" ht="12.75" customHeight="1">
      <c r="A41" s="23">
        <v>43132</v>
      </c>
      <c r="B41" s="23"/>
      <c r="C41" s="24">
        <f>ROUND(2.52,5)</f>
        <v>2.52</v>
      </c>
      <c r="D41" s="24">
        <f>F41</f>
        <v>130.6801</v>
      </c>
      <c r="E41" s="24">
        <f>F41</f>
        <v>130.6801</v>
      </c>
      <c r="F41" s="24">
        <f>ROUND(130.6801,5)</f>
        <v>130.6801</v>
      </c>
      <c r="G41" s="25"/>
      <c r="H41" s="26"/>
    </row>
    <row r="42" spans="1:8" ht="12.75" customHeight="1">
      <c r="A42" s="23">
        <v>43223</v>
      </c>
      <c r="B42" s="23"/>
      <c r="C42" s="24">
        <f>ROUND(2.52,5)</f>
        <v>2.52</v>
      </c>
      <c r="D42" s="24">
        <f>F42</f>
        <v>133.17662</v>
      </c>
      <c r="E42" s="24">
        <f>F42</f>
        <v>133.17662</v>
      </c>
      <c r="F42" s="24">
        <f>ROUND(133.17662,5)</f>
        <v>133.17662</v>
      </c>
      <c r="G42" s="25"/>
      <c r="H42" s="26"/>
    </row>
    <row r="43" spans="1:8" ht="12.75" customHeight="1">
      <c r="A43" s="23">
        <v>43314</v>
      </c>
      <c r="B43" s="23"/>
      <c r="C43" s="24">
        <f>ROUND(2.52,5)</f>
        <v>2.52</v>
      </c>
      <c r="D43" s="24">
        <f>F43</f>
        <v>135.70217</v>
      </c>
      <c r="E43" s="24">
        <f>F43</f>
        <v>135.70217</v>
      </c>
      <c r="F43" s="24">
        <f>ROUND(135.70217,5)</f>
        <v>135.70217</v>
      </c>
      <c r="G43" s="25"/>
      <c r="H43" s="26"/>
    </row>
    <row r="44" spans="1:8" ht="12.75" customHeight="1">
      <c r="A44" s="23">
        <v>43405</v>
      </c>
      <c r="B44" s="23"/>
      <c r="C44" s="24">
        <f>ROUND(2.52,5)</f>
        <v>2.52</v>
      </c>
      <c r="D44" s="24">
        <f>F44</f>
        <v>138.17825</v>
      </c>
      <c r="E44" s="24">
        <f>F44</f>
        <v>138.17825</v>
      </c>
      <c r="F44" s="24">
        <f>ROUND(138.17825,5)</f>
        <v>138.17825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ROUND(99.6736,5)</f>
        <v>99.6736</v>
      </c>
      <c r="D46" s="24">
        <f>F46</f>
        <v>99.9446</v>
      </c>
      <c r="E46" s="24">
        <f>F46</f>
        <v>99.9446</v>
      </c>
      <c r="F46" s="24">
        <f>ROUND(99.9446,5)</f>
        <v>99.9446</v>
      </c>
      <c r="G46" s="25"/>
      <c r="H46" s="26"/>
    </row>
    <row r="47" spans="1:8" ht="12.75" customHeight="1">
      <c r="A47" s="23">
        <v>43132</v>
      </c>
      <c r="B47" s="23"/>
      <c r="C47" s="24">
        <f>ROUND(99.6736,5)</f>
        <v>99.6736</v>
      </c>
      <c r="D47" s="24">
        <f>F47</f>
        <v>101.8179</v>
      </c>
      <c r="E47" s="24">
        <f>F47</f>
        <v>101.8179</v>
      </c>
      <c r="F47" s="24">
        <f>ROUND(101.8179,5)</f>
        <v>101.8179</v>
      </c>
      <c r="G47" s="25"/>
      <c r="H47" s="26"/>
    </row>
    <row r="48" spans="1:8" ht="12.75" customHeight="1">
      <c r="A48" s="23">
        <v>43223</v>
      </c>
      <c r="B48" s="23"/>
      <c r="C48" s="24">
        <f>ROUND(99.6736,5)</f>
        <v>99.6736</v>
      </c>
      <c r="D48" s="24">
        <f>F48</f>
        <v>102.73513</v>
      </c>
      <c r="E48" s="24">
        <f>F48</f>
        <v>102.73513</v>
      </c>
      <c r="F48" s="24">
        <f>ROUND(102.73513,5)</f>
        <v>102.73513</v>
      </c>
      <c r="G48" s="25"/>
      <c r="H48" s="26"/>
    </row>
    <row r="49" spans="1:8" ht="12.75" customHeight="1">
      <c r="A49" s="23">
        <v>43314</v>
      </c>
      <c r="B49" s="23"/>
      <c r="C49" s="24">
        <f>ROUND(99.6736,5)</f>
        <v>99.6736</v>
      </c>
      <c r="D49" s="24">
        <f>F49</f>
        <v>104.68327</v>
      </c>
      <c r="E49" s="24">
        <f>F49</f>
        <v>104.68327</v>
      </c>
      <c r="F49" s="24">
        <f>ROUND(104.68327,5)</f>
        <v>104.68327</v>
      </c>
      <c r="G49" s="25"/>
      <c r="H49" s="26"/>
    </row>
    <row r="50" spans="1:8" ht="12.75" customHeight="1">
      <c r="A50" s="23">
        <v>43405</v>
      </c>
      <c r="B50" s="23"/>
      <c r="C50" s="24">
        <f>ROUND(99.6736,5)</f>
        <v>99.6736</v>
      </c>
      <c r="D50" s="24">
        <f>F50</f>
        <v>106.59309</v>
      </c>
      <c r="E50" s="24">
        <f>F50</f>
        <v>106.59309</v>
      </c>
      <c r="F50" s="24">
        <f>ROUND(106.59309,5)</f>
        <v>106.59309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ROUND(9.125,5)</f>
        <v>9.125</v>
      </c>
      <c r="D52" s="24">
        <f>F52</f>
        <v>9.16252</v>
      </c>
      <c r="E52" s="24">
        <f>F52</f>
        <v>9.16252</v>
      </c>
      <c r="F52" s="24">
        <f>ROUND(9.16252,5)</f>
        <v>9.16252</v>
      </c>
      <c r="G52" s="25"/>
      <c r="H52" s="26"/>
    </row>
    <row r="53" spans="1:8" ht="12.75" customHeight="1">
      <c r="A53" s="23">
        <v>43132</v>
      </c>
      <c r="B53" s="23"/>
      <c r="C53" s="24">
        <f>ROUND(9.125,5)</f>
        <v>9.125</v>
      </c>
      <c r="D53" s="24">
        <f>F53</f>
        <v>9.21831</v>
      </c>
      <c r="E53" s="24">
        <f>F53</f>
        <v>9.21831</v>
      </c>
      <c r="F53" s="24">
        <f>ROUND(9.21831,5)</f>
        <v>9.21831</v>
      </c>
      <c r="G53" s="25"/>
      <c r="H53" s="26"/>
    </row>
    <row r="54" spans="1:8" ht="12.75" customHeight="1">
      <c r="A54" s="23">
        <v>43223</v>
      </c>
      <c r="B54" s="23"/>
      <c r="C54" s="24">
        <f>ROUND(9.125,5)</f>
        <v>9.125</v>
      </c>
      <c r="D54" s="24">
        <f>F54</f>
        <v>9.27674</v>
      </c>
      <c r="E54" s="24">
        <f>F54</f>
        <v>9.27674</v>
      </c>
      <c r="F54" s="24">
        <f>ROUND(9.27674,5)</f>
        <v>9.27674</v>
      </c>
      <c r="G54" s="25"/>
      <c r="H54" s="26"/>
    </row>
    <row r="55" spans="1:8" ht="12.75" customHeight="1">
      <c r="A55" s="23">
        <v>43314</v>
      </c>
      <c r="B55" s="23"/>
      <c r="C55" s="24">
        <f>ROUND(9.125,5)</f>
        <v>9.125</v>
      </c>
      <c r="D55" s="24">
        <f>F55</f>
        <v>9.33651</v>
      </c>
      <c r="E55" s="24">
        <f>F55</f>
        <v>9.33651</v>
      </c>
      <c r="F55" s="24">
        <f>ROUND(9.33651,5)</f>
        <v>9.33651</v>
      </c>
      <c r="G55" s="25"/>
      <c r="H55" s="26"/>
    </row>
    <row r="56" spans="1:8" ht="12.75" customHeight="1">
      <c r="A56" s="23">
        <v>43405</v>
      </c>
      <c r="B56" s="23"/>
      <c r="C56" s="24">
        <f>ROUND(9.125,5)</f>
        <v>9.125</v>
      </c>
      <c r="D56" s="24">
        <f>F56</f>
        <v>9.39823</v>
      </c>
      <c r="E56" s="24">
        <f>F56</f>
        <v>9.39823</v>
      </c>
      <c r="F56" s="24">
        <f>ROUND(9.39823,5)</f>
        <v>9.39823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ROUND(9.365,5)</f>
        <v>9.365</v>
      </c>
      <c r="D58" s="24">
        <f>F58</f>
        <v>9.40691</v>
      </c>
      <c r="E58" s="24">
        <f>F58</f>
        <v>9.40691</v>
      </c>
      <c r="F58" s="24">
        <f>ROUND(9.40691,5)</f>
        <v>9.40691</v>
      </c>
      <c r="G58" s="25"/>
      <c r="H58" s="26"/>
    </row>
    <row r="59" spans="1:8" ht="12.75" customHeight="1">
      <c r="A59" s="23">
        <v>43132</v>
      </c>
      <c r="B59" s="23"/>
      <c r="C59" s="24">
        <f>ROUND(9.365,5)</f>
        <v>9.365</v>
      </c>
      <c r="D59" s="24">
        <f>F59</f>
        <v>9.46871</v>
      </c>
      <c r="E59" s="24">
        <f>F59</f>
        <v>9.46871</v>
      </c>
      <c r="F59" s="24">
        <f>ROUND(9.46871,5)</f>
        <v>9.46871</v>
      </c>
      <c r="G59" s="25"/>
      <c r="H59" s="26"/>
    </row>
    <row r="60" spans="1:8" ht="12.75" customHeight="1">
      <c r="A60" s="23">
        <v>43223</v>
      </c>
      <c r="B60" s="23"/>
      <c r="C60" s="24">
        <f>ROUND(9.365,5)</f>
        <v>9.365</v>
      </c>
      <c r="D60" s="24">
        <f>F60</f>
        <v>9.52914</v>
      </c>
      <c r="E60" s="24">
        <f>F60</f>
        <v>9.52914</v>
      </c>
      <c r="F60" s="24">
        <f>ROUND(9.52914,5)</f>
        <v>9.52914</v>
      </c>
      <c r="G60" s="25"/>
      <c r="H60" s="26"/>
    </row>
    <row r="61" spans="1:8" ht="12.75" customHeight="1">
      <c r="A61" s="23">
        <v>43314</v>
      </c>
      <c r="B61" s="23"/>
      <c r="C61" s="24">
        <f>ROUND(9.365,5)</f>
        <v>9.365</v>
      </c>
      <c r="D61" s="24">
        <f>F61</f>
        <v>9.58888</v>
      </c>
      <c r="E61" s="24">
        <f>F61</f>
        <v>9.58888</v>
      </c>
      <c r="F61" s="24">
        <f>ROUND(9.58888,5)</f>
        <v>9.58888</v>
      </c>
      <c r="G61" s="25"/>
      <c r="H61" s="26"/>
    </row>
    <row r="62" spans="1:8" ht="12.75" customHeight="1">
      <c r="A62" s="23">
        <v>43405</v>
      </c>
      <c r="B62" s="23"/>
      <c r="C62" s="24">
        <f>ROUND(9.365,5)</f>
        <v>9.365</v>
      </c>
      <c r="D62" s="24">
        <f>F62</f>
        <v>9.65684</v>
      </c>
      <c r="E62" s="24">
        <f>F62</f>
        <v>9.65684</v>
      </c>
      <c r="F62" s="24">
        <f>ROUND(9.65684,5)</f>
        <v>9.65684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ROUND(102.80865,5)</f>
        <v>102.80865</v>
      </c>
      <c r="D64" s="24">
        <f>F64</f>
        <v>104.12113</v>
      </c>
      <c r="E64" s="24">
        <f>F64</f>
        <v>104.12113</v>
      </c>
      <c r="F64" s="24">
        <f>ROUND(104.12113,5)</f>
        <v>104.12113</v>
      </c>
      <c r="G64" s="25"/>
      <c r="H64" s="26"/>
    </row>
    <row r="65" spans="1:8" ht="12.75" customHeight="1">
      <c r="A65" s="23">
        <v>43132</v>
      </c>
      <c r="B65" s="23"/>
      <c r="C65" s="24">
        <f>ROUND(102.80865,5)</f>
        <v>102.80865</v>
      </c>
      <c r="D65" s="24">
        <f>F65</f>
        <v>106.07271</v>
      </c>
      <c r="E65" s="24">
        <f>F65</f>
        <v>106.07271</v>
      </c>
      <c r="F65" s="24">
        <f>ROUND(106.07271,5)</f>
        <v>106.07271</v>
      </c>
      <c r="G65" s="25"/>
      <c r="H65" s="26"/>
    </row>
    <row r="66" spans="1:8" ht="12.75" customHeight="1">
      <c r="A66" s="23">
        <v>43223</v>
      </c>
      <c r="B66" s="23"/>
      <c r="C66" s="24">
        <f>ROUND(102.80865,5)</f>
        <v>102.80865</v>
      </c>
      <c r="D66" s="24">
        <f>F66</f>
        <v>107.00079</v>
      </c>
      <c r="E66" s="24">
        <f>F66</f>
        <v>107.00079</v>
      </c>
      <c r="F66" s="24">
        <f>ROUND(107.00079,5)</f>
        <v>107.00079</v>
      </c>
      <c r="G66" s="25"/>
      <c r="H66" s="26"/>
    </row>
    <row r="67" spans="1:8" ht="12.75" customHeight="1">
      <c r="A67" s="23">
        <v>43314</v>
      </c>
      <c r="B67" s="23"/>
      <c r="C67" s="24">
        <f>ROUND(102.80865,5)</f>
        <v>102.80865</v>
      </c>
      <c r="D67" s="24">
        <f>F67</f>
        <v>109.0299</v>
      </c>
      <c r="E67" s="24">
        <f>F67</f>
        <v>109.0299</v>
      </c>
      <c r="F67" s="24">
        <f>ROUND(109.0299,5)</f>
        <v>109.0299</v>
      </c>
      <c r="G67" s="25"/>
      <c r="H67" s="26"/>
    </row>
    <row r="68" spans="1:8" ht="12.75" customHeight="1">
      <c r="A68" s="23">
        <v>43405</v>
      </c>
      <c r="B68" s="23"/>
      <c r="C68" s="24">
        <f>ROUND(102.80865,5)</f>
        <v>102.80865</v>
      </c>
      <c r="D68" s="24">
        <f>F68</f>
        <v>111.0192</v>
      </c>
      <c r="E68" s="24">
        <f>F68</f>
        <v>111.0192</v>
      </c>
      <c r="F68" s="24">
        <f>ROUND(111.0192,5)</f>
        <v>111.0192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ROUND(9.715,5)</f>
        <v>9.715</v>
      </c>
      <c r="D70" s="24">
        <f>F70</f>
        <v>9.75796</v>
      </c>
      <c r="E70" s="24">
        <f>F70</f>
        <v>9.75796</v>
      </c>
      <c r="F70" s="24">
        <f>ROUND(9.75796,5)</f>
        <v>9.75796</v>
      </c>
      <c r="G70" s="25"/>
      <c r="H70" s="26"/>
    </row>
    <row r="71" spans="1:8" ht="12.75" customHeight="1">
      <c r="A71" s="23">
        <v>43132</v>
      </c>
      <c r="B71" s="23"/>
      <c r="C71" s="24">
        <f>ROUND(9.715,5)</f>
        <v>9.715</v>
      </c>
      <c r="D71" s="24">
        <f>F71</f>
        <v>9.8218</v>
      </c>
      <c r="E71" s="24">
        <f>F71</f>
        <v>9.8218</v>
      </c>
      <c r="F71" s="24">
        <f>ROUND(9.8218,5)</f>
        <v>9.8218</v>
      </c>
      <c r="G71" s="25"/>
      <c r="H71" s="26"/>
    </row>
    <row r="72" spans="1:8" ht="12.75" customHeight="1">
      <c r="A72" s="23">
        <v>43223</v>
      </c>
      <c r="B72" s="23"/>
      <c r="C72" s="24">
        <f>ROUND(9.715,5)</f>
        <v>9.715</v>
      </c>
      <c r="D72" s="24">
        <f>F72</f>
        <v>9.88777</v>
      </c>
      <c r="E72" s="24">
        <f>F72</f>
        <v>9.88777</v>
      </c>
      <c r="F72" s="24">
        <f>ROUND(9.88777,5)</f>
        <v>9.88777</v>
      </c>
      <c r="G72" s="25"/>
      <c r="H72" s="26"/>
    </row>
    <row r="73" spans="1:8" ht="12.75" customHeight="1">
      <c r="A73" s="23">
        <v>43314</v>
      </c>
      <c r="B73" s="23"/>
      <c r="C73" s="24">
        <f>ROUND(9.715,5)</f>
        <v>9.715</v>
      </c>
      <c r="D73" s="24">
        <f>F73</f>
        <v>9.95535</v>
      </c>
      <c r="E73" s="24">
        <f>F73</f>
        <v>9.95535</v>
      </c>
      <c r="F73" s="24">
        <f>ROUND(9.95535,5)</f>
        <v>9.95535</v>
      </c>
      <c r="G73" s="25"/>
      <c r="H73" s="26"/>
    </row>
    <row r="74" spans="1:8" ht="12.75" customHeight="1">
      <c r="A74" s="23">
        <v>43405</v>
      </c>
      <c r="B74" s="23"/>
      <c r="C74" s="24">
        <f>ROUND(9.715,5)</f>
        <v>9.715</v>
      </c>
      <c r="D74" s="24">
        <f>F74</f>
        <v>10.0239</v>
      </c>
      <c r="E74" s="24">
        <f>F74</f>
        <v>10.0239</v>
      </c>
      <c r="F74" s="24">
        <f>ROUND(10.0239,5)</f>
        <v>10.0239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ROUND(2.58,5)</f>
        <v>2.58</v>
      </c>
      <c r="D76" s="24">
        <f>F76</f>
        <v>127.33332</v>
      </c>
      <c r="E76" s="24">
        <f>F76</f>
        <v>127.33332</v>
      </c>
      <c r="F76" s="24">
        <f>ROUND(127.33332,5)</f>
        <v>127.33332</v>
      </c>
      <c r="G76" s="25"/>
      <c r="H76" s="26"/>
    </row>
    <row r="77" spans="1:8" ht="12.75" customHeight="1">
      <c r="A77" s="23">
        <v>43132</v>
      </c>
      <c r="B77" s="23"/>
      <c r="C77" s="24">
        <f>ROUND(2.58,5)</f>
        <v>2.58</v>
      </c>
      <c r="D77" s="24">
        <f>F77</f>
        <v>128.19897</v>
      </c>
      <c r="E77" s="24">
        <f>F77</f>
        <v>128.19897</v>
      </c>
      <c r="F77" s="24">
        <f>ROUND(128.19897,5)</f>
        <v>128.19897</v>
      </c>
      <c r="G77" s="25"/>
      <c r="H77" s="26"/>
    </row>
    <row r="78" spans="1:8" ht="12.75" customHeight="1">
      <c r="A78" s="23">
        <v>43223</v>
      </c>
      <c r="B78" s="23"/>
      <c r="C78" s="24">
        <f>ROUND(2.58,5)</f>
        <v>2.58</v>
      </c>
      <c r="D78" s="24">
        <f>F78</f>
        <v>130.64812</v>
      </c>
      <c r="E78" s="24">
        <f>F78</f>
        <v>130.64812</v>
      </c>
      <c r="F78" s="24">
        <f>ROUND(130.64812,5)</f>
        <v>130.64812</v>
      </c>
      <c r="G78" s="25"/>
      <c r="H78" s="26"/>
    </row>
    <row r="79" spans="1:8" ht="12.75" customHeight="1">
      <c r="A79" s="23">
        <v>43314</v>
      </c>
      <c r="B79" s="23"/>
      <c r="C79" s="24">
        <f>ROUND(2.58,5)</f>
        <v>2.58</v>
      </c>
      <c r="D79" s="24">
        <f>F79</f>
        <v>133.12568</v>
      </c>
      <c r="E79" s="24">
        <f>F79</f>
        <v>133.12568</v>
      </c>
      <c r="F79" s="24">
        <f>ROUND(133.12568,5)</f>
        <v>133.12568</v>
      </c>
      <c r="G79" s="25"/>
      <c r="H79" s="26"/>
    </row>
    <row r="80" spans="1:8" ht="12.75" customHeight="1">
      <c r="A80" s="23">
        <v>43405</v>
      </c>
      <c r="B80" s="23"/>
      <c r="C80" s="24">
        <f>ROUND(2.58,5)</f>
        <v>2.58</v>
      </c>
      <c r="D80" s="24">
        <f>F80</f>
        <v>135.55465</v>
      </c>
      <c r="E80" s="24">
        <f>F80</f>
        <v>135.55465</v>
      </c>
      <c r="F80" s="24">
        <f>ROUND(135.55465,5)</f>
        <v>135.55465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ROUND(9.82,5)</f>
        <v>9.82</v>
      </c>
      <c r="D82" s="24">
        <f>F82</f>
        <v>9.86373</v>
      </c>
      <c r="E82" s="24">
        <f>F82</f>
        <v>9.86373</v>
      </c>
      <c r="F82" s="24">
        <f>ROUND(9.86373,5)</f>
        <v>9.86373</v>
      </c>
      <c r="G82" s="25"/>
      <c r="H82" s="26"/>
    </row>
    <row r="83" spans="1:8" ht="12.75" customHeight="1">
      <c r="A83" s="23">
        <v>43132</v>
      </c>
      <c r="B83" s="23"/>
      <c r="C83" s="24">
        <f>ROUND(9.82,5)</f>
        <v>9.82</v>
      </c>
      <c r="D83" s="24">
        <f>F83</f>
        <v>9.92871</v>
      </c>
      <c r="E83" s="24">
        <f>F83</f>
        <v>9.92871</v>
      </c>
      <c r="F83" s="24">
        <f>ROUND(9.92871,5)</f>
        <v>9.92871</v>
      </c>
      <c r="G83" s="25"/>
      <c r="H83" s="26"/>
    </row>
    <row r="84" spans="1:8" ht="12.75" customHeight="1">
      <c r="A84" s="23">
        <v>43223</v>
      </c>
      <c r="B84" s="23"/>
      <c r="C84" s="24">
        <f>ROUND(9.82,5)</f>
        <v>9.82</v>
      </c>
      <c r="D84" s="24">
        <f>F84</f>
        <v>9.99572</v>
      </c>
      <c r="E84" s="24">
        <f>F84</f>
        <v>9.99572</v>
      </c>
      <c r="F84" s="24">
        <f>ROUND(9.99572,5)</f>
        <v>9.99572</v>
      </c>
      <c r="G84" s="25"/>
      <c r="H84" s="26"/>
    </row>
    <row r="85" spans="1:8" ht="12.75" customHeight="1">
      <c r="A85" s="23">
        <v>43314</v>
      </c>
      <c r="B85" s="23"/>
      <c r="C85" s="24">
        <f>ROUND(9.82,5)</f>
        <v>9.82</v>
      </c>
      <c r="D85" s="24">
        <f>F85</f>
        <v>10.06438</v>
      </c>
      <c r="E85" s="24">
        <f>F85</f>
        <v>10.06438</v>
      </c>
      <c r="F85" s="24">
        <f>ROUND(10.06438,5)</f>
        <v>10.06438</v>
      </c>
      <c r="G85" s="25"/>
      <c r="H85" s="26"/>
    </row>
    <row r="86" spans="1:8" ht="12.75" customHeight="1">
      <c r="A86" s="23">
        <v>43405</v>
      </c>
      <c r="B86" s="23"/>
      <c r="C86" s="24">
        <f>ROUND(9.82,5)</f>
        <v>9.82</v>
      </c>
      <c r="D86" s="24">
        <f>F86</f>
        <v>10.13385</v>
      </c>
      <c r="E86" s="24">
        <f>F86</f>
        <v>10.13385</v>
      </c>
      <c r="F86" s="24">
        <f>ROUND(10.13385,5)</f>
        <v>10.13385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ROUND(9.845,5)</f>
        <v>9.845</v>
      </c>
      <c r="D88" s="24">
        <f>F88</f>
        <v>9.88738</v>
      </c>
      <c r="E88" s="24">
        <f>F88</f>
        <v>9.88738</v>
      </c>
      <c r="F88" s="24">
        <f>ROUND(9.88738,5)</f>
        <v>9.88738</v>
      </c>
      <c r="G88" s="25"/>
      <c r="H88" s="26"/>
    </row>
    <row r="89" spans="1:8" ht="12.75" customHeight="1">
      <c r="A89" s="23">
        <v>43132</v>
      </c>
      <c r="B89" s="23"/>
      <c r="C89" s="24">
        <f>ROUND(9.845,5)</f>
        <v>9.845</v>
      </c>
      <c r="D89" s="24">
        <f>F89</f>
        <v>9.95027</v>
      </c>
      <c r="E89" s="24">
        <f>F89</f>
        <v>9.95027</v>
      </c>
      <c r="F89" s="24">
        <f>ROUND(9.95027,5)</f>
        <v>9.95027</v>
      </c>
      <c r="G89" s="25"/>
      <c r="H89" s="26"/>
    </row>
    <row r="90" spans="1:8" ht="12.75" customHeight="1">
      <c r="A90" s="23">
        <v>43223</v>
      </c>
      <c r="B90" s="23"/>
      <c r="C90" s="24">
        <f>ROUND(9.845,5)</f>
        <v>9.845</v>
      </c>
      <c r="D90" s="24">
        <f>F90</f>
        <v>10.015</v>
      </c>
      <c r="E90" s="24">
        <f>F90</f>
        <v>10.015</v>
      </c>
      <c r="F90" s="24">
        <f>ROUND(10.015,5)</f>
        <v>10.015</v>
      </c>
      <c r="G90" s="25"/>
      <c r="H90" s="26"/>
    </row>
    <row r="91" spans="1:8" ht="12.75" customHeight="1">
      <c r="A91" s="23">
        <v>43314</v>
      </c>
      <c r="B91" s="23"/>
      <c r="C91" s="24">
        <f>ROUND(9.845,5)</f>
        <v>9.845</v>
      </c>
      <c r="D91" s="24">
        <f>F91</f>
        <v>10.08122</v>
      </c>
      <c r="E91" s="24">
        <f>F91</f>
        <v>10.08122</v>
      </c>
      <c r="F91" s="24">
        <f>ROUND(10.08122,5)</f>
        <v>10.08122</v>
      </c>
      <c r="G91" s="25"/>
      <c r="H91" s="26"/>
    </row>
    <row r="92" spans="1:8" ht="12.75" customHeight="1">
      <c r="A92" s="23">
        <v>43405</v>
      </c>
      <c r="B92" s="23"/>
      <c r="C92" s="24">
        <f>ROUND(9.845,5)</f>
        <v>9.845</v>
      </c>
      <c r="D92" s="24">
        <f>F92</f>
        <v>10.14809</v>
      </c>
      <c r="E92" s="24">
        <f>F92</f>
        <v>10.14809</v>
      </c>
      <c r="F92" s="24">
        <f>ROUND(10.14809,5)</f>
        <v>10.14809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ROUND(123.3188,5)</f>
        <v>123.3188</v>
      </c>
      <c r="D94" s="24">
        <f>F94</f>
        <v>123.31965</v>
      </c>
      <c r="E94" s="24">
        <f>F94</f>
        <v>123.31965</v>
      </c>
      <c r="F94" s="24">
        <f>ROUND(123.31965,5)</f>
        <v>123.31965</v>
      </c>
      <c r="G94" s="25"/>
      <c r="H94" s="26"/>
    </row>
    <row r="95" spans="1:8" ht="12.75" customHeight="1">
      <c r="A95" s="23">
        <v>43132</v>
      </c>
      <c r="B95" s="23"/>
      <c r="C95" s="24">
        <f>ROUND(123.3188,5)</f>
        <v>123.3188</v>
      </c>
      <c r="D95" s="24">
        <f>F95</f>
        <v>125.63095</v>
      </c>
      <c r="E95" s="24">
        <f>F95</f>
        <v>125.63095</v>
      </c>
      <c r="F95" s="24">
        <f>ROUND(125.63095,5)</f>
        <v>125.63095</v>
      </c>
      <c r="G95" s="25"/>
      <c r="H95" s="26"/>
    </row>
    <row r="96" spans="1:8" ht="12.75" customHeight="1">
      <c r="A96" s="23">
        <v>43223</v>
      </c>
      <c r="B96" s="23"/>
      <c r="C96" s="24">
        <f>ROUND(123.3188,5)</f>
        <v>123.3188</v>
      </c>
      <c r="D96" s="24">
        <f>F96</f>
        <v>126.4158</v>
      </c>
      <c r="E96" s="24">
        <f>F96</f>
        <v>126.4158</v>
      </c>
      <c r="F96" s="24">
        <f>ROUND(126.4158,5)</f>
        <v>126.4158</v>
      </c>
      <c r="G96" s="25"/>
      <c r="H96" s="26"/>
    </row>
    <row r="97" spans="1:8" ht="12.75" customHeight="1">
      <c r="A97" s="23">
        <v>43314</v>
      </c>
      <c r="B97" s="23"/>
      <c r="C97" s="24">
        <f>ROUND(123.3188,5)</f>
        <v>123.3188</v>
      </c>
      <c r="D97" s="24">
        <f>F97</f>
        <v>128.81287</v>
      </c>
      <c r="E97" s="24">
        <f>F97</f>
        <v>128.81287</v>
      </c>
      <c r="F97" s="24">
        <f>ROUND(128.81287,5)</f>
        <v>128.81287</v>
      </c>
      <c r="G97" s="25"/>
      <c r="H97" s="26"/>
    </row>
    <row r="98" spans="1:8" ht="12.75" customHeight="1">
      <c r="A98" s="23">
        <v>43405</v>
      </c>
      <c r="B98" s="23"/>
      <c r="C98" s="24">
        <f>ROUND(123.3188,5)</f>
        <v>123.3188</v>
      </c>
      <c r="D98" s="24">
        <f>F98</f>
        <v>131.16263</v>
      </c>
      <c r="E98" s="24">
        <f>F98</f>
        <v>131.16263</v>
      </c>
      <c r="F98" s="24">
        <f>ROUND(131.16263,5)</f>
        <v>131.16263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ROUND(2.6,5)</f>
        <v>2.6</v>
      </c>
      <c r="D100" s="24">
        <f>F100</f>
        <v>131.53293</v>
      </c>
      <c r="E100" s="24">
        <f>F100</f>
        <v>131.53293</v>
      </c>
      <c r="F100" s="24">
        <f>ROUND(131.53293,5)</f>
        <v>131.53293</v>
      </c>
      <c r="G100" s="25"/>
      <c r="H100" s="26"/>
    </row>
    <row r="101" spans="1:8" ht="12.75" customHeight="1">
      <c r="A101" s="23">
        <v>43132</v>
      </c>
      <c r="B101" s="23"/>
      <c r="C101" s="24">
        <f>ROUND(2.6,5)</f>
        <v>2.6</v>
      </c>
      <c r="D101" s="24">
        <f>F101</f>
        <v>132.307</v>
      </c>
      <c r="E101" s="24">
        <f>F101</f>
        <v>132.307</v>
      </c>
      <c r="F101" s="24">
        <f>ROUND(132.307,5)</f>
        <v>132.307</v>
      </c>
      <c r="G101" s="25"/>
      <c r="H101" s="26"/>
    </row>
    <row r="102" spans="1:8" ht="12.75" customHeight="1">
      <c r="A102" s="23">
        <v>43223</v>
      </c>
      <c r="B102" s="23"/>
      <c r="C102" s="24">
        <f>ROUND(2.6,5)</f>
        <v>2.6</v>
      </c>
      <c r="D102" s="24">
        <f>F102</f>
        <v>134.83467</v>
      </c>
      <c r="E102" s="24">
        <f>F102</f>
        <v>134.83467</v>
      </c>
      <c r="F102" s="24">
        <f>ROUND(134.83467,5)</f>
        <v>134.83467</v>
      </c>
      <c r="G102" s="25"/>
      <c r="H102" s="26"/>
    </row>
    <row r="103" spans="1:8" ht="12.75" customHeight="1">
      <c r="A103" s="23">
        <v>43314</v>
      </c>
      <c r="B103" s="23"/>
      <c r="C103" s="24">
        <f>ROUND(2.6,5)</f>
        <v>2.6</v>
      </c>
      <c r="D103" s="24">
        <f>F103</f>
        <v>137.39167</v>
      </c>
      <c r="E103" s="24">
        <f>F103</f>
        <v>137.39167</v>
      </c>
      <c r="F103" s="24">
        <f>ROUND(137.39167,5)</f>
        <v>137.39167</v>
      </c>
      <c r="G103" s="25"/>
      <c r="H103" s="26"/>
    </row>
    <row r="104" spans="1:8" ht="12.75" customHeight="1">
      <c r="A104" s="23">
        <v>43405</v>
      </c>
      <c r="B104" s="23"/>
      <c r="C104" s="24">
        <f>ROUND(2.6,5)</f>
        <v>2.6</v>
      </c>
      <c r="D104" s="24">
        <f>F104</f>
        <v>139.8986</v>
      </c>
      <c r="E104" s="24">
        <f>F104</f>
        <v>139.8986</v>
      </c>
      <c r="F104" s="24">
        <f>ROUND(139.8986,5)</f>
        <v>139.8986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ROUND(3.22,5)</f>
        <v>3.22</v>
      </c>
      <c r="D106" s="24">
        <f>F106</f>
        <v>127.5336</v>
      </c>
      <c r="E106" s="24">
        <f>F106</f>
        <v>127.5336</v>
      </c>
      <c r="F106" s="24">
        <f>ROUND(127.5336,5)</f>
        <v>127.5336</v>
      </c>
      <c r="G106" s="25"/>
      <c r="H106" s="26"/>
    </row>
    <row r="107" spans="1:8" ht="12.75" customHeight="1">
      <c r="A107" s="23">
        <v>43132</v>
      </c>
      <c r="B107" s="23"/>
      <c r="C107" s="24">
        <f>ROUND(3.22,5)</f>
        <v>3.22</v>
      </c>
      <c r="D107" s="24">
        <f>F107</f>
        <v>129.92399</v>
      </c>
      <c r="E107" s="24">
        <f>F107</f>
        <v>129.92399</v>
      </c>
      <c r="F107" s="24">
        <f>ROUND(129.92399,5)</f>
        <v>129.92399</v>
      </c>
      <c r="G107" s="25"/>
      <c r="H107" s="26"/>
    </row>
    <row r="108" spans="1:8" ht="12.75" customHeight="1">
      <c r="A108" s="23">
        <v>43223</v>
      </c>
      <c r="B108" s="23"/>
      <c r="C108" s="24">
        <f>ROUND(3.22,5)</f>
        <v>3.22</v>
      </c>
      <c r="D108" s="24">
        <f>F108</f>
        <v>132.40607</v>
      </c>
      <c r="E108" s="24">
        <f>F108</f>
        <v>132.40607</v>
      </c>
      <c r="F108" s="24">
        <f>ROUND(132.40607,5)</f>
        <v>132.40607</v>
      </c>
      <c r="G108" s="25"/>
      <c r="H108" s="26"/>
    </row>
    <row r="109" spans="1:8" ht="12.75" customHeight="1">
      <c r="A109" s="23">
        <v>43314</v>
      </c>
      <c r="B109" s="23"/>
      <c r="C109" s="24">
        <f>ROUND(3.22,5)</f>
        <v>3.22</v>
      </c>
      <c r="D109" s="24">
        <f>F109</f>
        <v>134.91716</v>
      </c>
      <c r="E109" s="24">
        <f>F109</f>
        <v>134.91716</v>
      </c>
      <c r="F109" s="24">
        <f>ROUND(134.91716,5)</f>
        <v>134.91716</v>
      </c>
      <c r="G109" s="25"/>
      <c r="H109" s="26"/>
    </row>
    <row r="110" spans="1:8" ht="12.75" customHeight="1">
      <c r="A110" s="23">
        <v>43405</v>
      </c>
      <c r="B110" s="23"/>
      <c r="C110" s="24">
        <f>ROUND(3.22,5)</f>
        <v>3.22</v>
      </c>
      <c r="D110" s="24">
        <f>F110</f>
        <v>137.37924</v>
      </c>
      <c r="E110" s="24">
        <f>F110</f>
        <v>137.37924</v>
      </c>
      <c r="F110" s="24">
        <f>ROUND(137.37924,5)</f>
        <v>137.37924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ROUND(10.78,5)</f>
        <v>10.78</v>
      </c>
      <c r="D112" s="24">
        <f>F112</f>
        <v>10.85139</v>
      </c>
      <c r="E112" s="24">
        <f>F112</f>
        <v>10.85139</v>
      </c>
      <c r="F112" s="24">
        <f>ROUND(10.85139,5)</f>
        <v>10.85139</v>
      </c>
      <c r="G112" s="25"/>
      <c r="H112" s="26"/>
    </row>
    <row r="113" spans="1:8" ht="12.75" customHeight="1">
      <c r="A113" s="23">
        <v>43132</v>
      </c>
      <c r="B113" s="23"/>
      <c r="C113" s="24">
        <f>ROUND(10.78,5)</f>
        <v>10.78</v>
      </c>
      <c r="D113" s="24">
        <f>F113</f>
        <v>10.9596</v>
      </c>
      <c r="E113" s="24">
        <f>F113</f>
        <v>10.9596</v>
      </c>
      <c r="F113" s="24">
        <f>ROUND(10.9596,5)</f>
        <v>10.9596</v>
      </c>
      <c r="G113" s="25"/>
      <c r="H113" s="26"/>
    </row>
    <row r="114" spans="1:8" ht="12.75" customHeight="1">
      <c r="A114" s="23">
        <v>43223</v>
      </c>
      <c r="B114" s="23"/>
      <c r="C114" s="24">
        <f>ROUND(10.78,5)</f>
        <v>10.78</v>
      </c>
      <c r="D114" s="24">
        <f>F114</f>
        <v>11.065</v>
      </c>
      <c r="E114" s="24">
        <f>F114</f>
        <v>11.065</v>
      </c>
      <c r="F114" s="24">
        <f>ROUND(11.065,5)</f>
        <v>11.065</v>
      </c>
      <c r="G114" s="25"/>
      <c r="H114" s="26"/>
    </row>
    <row r="115" spans="1:8" ht="12.75" customHeight="1">
      <c r="A115" s="23">
        <v>43314</v>
      </c>
      <c r="B115" s="23"/>
      <c r="C115" s="24">
        <f>ROUND(10.78,5)</f>
        <v>10.78</v>
      </c>
      <c r="D115" s="24">
        <f>F115</f>
        <v>11.17076</v>
      </c>
      <c r="E115" s="24">
        <f>F115</f>
        <v>11.17076</v>
      </c>
      <c r="F115" s="24">
        <f>ROUND(11.17076,5)</f>
        <v>11.17076</v>
      </c>
      <c r="G115" s="25"/>
      <c r="H115" s="26"/>
    </row>
    <row r="116" spans="1:8" ht="12.75" customHeight="1">
      <c r="A116" s="23">
        <v>43405</v>
      </c>
      <c r="B116" s="23"/>
      <c r="C116" s="24">
        <f>ROUND(10.78,5)</f>
        <v>10.78</v>
      </c>
      <c r="D116" s="24">
        <f>F116</f>
        <v>11.28864</v>
      </c>
      <c r="E116" s="24">
        <f>F116</f>
        <v>11.28864</v>
      </c>
      <c r="F116" s="24">
        <f>ROUND(11.28864,5)</f>
        <v>11.28864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ROUND(11.025,5)</f>
        <v>11.025</v>
      </c>
      <c r="D118" s="24">
        <f>F118</f>
        <v>11.09666</v>
      </c>
      <c r="E118" s="24">
        <f>F118</f>
        <v>11.09666</v>
      </c>
      <c r="F118" s="24">
        <f>ROUND(11.09666,5)</f>
        <v>11.09666</v>
      </c>
      <c r="G118" s="25"/>
      <c r="H118" s="26"/>
    </row>
    <row r="119" spans="1:8" ht="12.75" customHeight="1">
      <c r="A119" s="23">
        <v>43132</v>
      </c>
      <c r="B119" s="23"/>
      <c r="C119" s="24">
        <f>ROUND(11.025,5)</f>
        <v>11.025</v>
      </c>
      <c r="D119" s="24">
        <f>F119</f>
        <v>11.20128</v>
      </c>
      <c r="E119" s="24">
        <f>F119</f>
        <v>11.20128</v>
      </c>
      <c r="F119" s="24">
        <f>ROUND(11.20128,5)</f>
        <v>11.20128</v>
      </c>
      <c r="G119" s="25"/>
      <c r="H119" s="26"/>
    </row>
    <row r="120" spans="1:8" ht="12.75" customHeight="1">
      <c r="A120" s="23">
        <v>43223</v>
      </c>
      <c r="B120" s="23"/>
      <c r="C120" s="24">
        <f>ROUND(11.025,5)</f>
        <v>11.025</v>
      </c>
      <c r="D120" s="24">
        <f>F120</f>
        <v>11.30832</v>
      </c>
      <c r="E120" s="24">
        <f>F120</f>
        <v>11.30832</v>
      </c>
      <c r="F120" s="24">
        <f>ROUND(11.30832,5)</f>
        <v>11.30832</v>
      </c>
      <c r="G120" s="25"/>
      <c r="H120" s="26"/>
    </row>
    <row r="121" spans="1:8" ht="12.75" customHeight="1">
      <c r="A121" s="23">
        <v>43314</v>
      </c>
      <c r="B121" s="23"/>
      <c r="C121" s="24">
        <f>ROUND(11.025,5)</f>
        <v>11.025</v>
      </c>
      <c r="D121" s="24">
        <f>F121</f>
        <v>11.41387</v>
      </c>
      <c r="E121" s="24">
        <f>F121</f>
        <v>11.41387</v>
      </c>
      <c r="F121" s="24">
        <f>ROUND(11.41387,5)</f>
        <v>11.41387</v>
      </c>
      <c r="G121" s="25"/>
      <c r="H121" s="26"/>
    </row>
    <row r="122" spans="1:8" ht="12.75" customHeight="1">
      <c r="A122" s="23">
        <v>43405</v>
      </c>
      <c r="B122" s="23"/>
      <c r="C122" s="24">
        <f>ROUND(11.025,5)</f>
        <v>11.025</v>
      </c>
      <c r="D122" s="24">
        <f>F122</f>
        <v>11.53017</v>
      </c>
      <c r="E122" s="24">
        <f>F122</f>
        <v>11.53017</v>
      </c>
      <c r="F122" s="24">
        <f>ROUND(11.53017,5)</f>
        <v>11.53017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ROUND(7.85,5)</f>
        <v>7.85</v>
      </c>
      <c r="D124" s="24">
        <f>F124</f>
        <v>7.87051</v>
      </c>
      <c r="E124" s="24">
        <f>F124</f>
        <v>7.87051</v>
      </c>
      <c r="F124" s="24">
        <f>ROUND(7.87051,5)</f>
        <v>7.87051</v>
      </c>
      <c r="G124" s="25"/>
      <c r="H124" s="26"/>
    </row>
    <row r="125" spans="1:8" ht="12.75" customHeight="1">
      <c r="A125" s="23">
        <v>43132</v>
      </c>
      <c r="B125" s="23"/>
      <c r="C125" s="24">
        <f>ROUND(7.85,5)</f>
        <v>7.85</v>
      </c>
      <c r="D125" s="24">
        <f>F125</f>
        <v>7.90012</v>
      </c>
      <c r="E125" s="24">
        <f>F125</f>
        <v>7.90012</v>
      </c>
      <c r="F125" s="24">
        <f>ROUND(7.90012,5)</f>
        <v>7.90012</v>
      </c>
      <c r="G125" s="25"/>
      <c r="H125" s="26"/>
    </row>
    <row r="126" spans="1:8" ht="12.75" customHeight="1">
      <c r="A126" s="23">
        <v>43223</v>
      </c>
      <c r="B126" s="23"/>
      <c r="C126" s="24">
        <f>ROUND(7.85,5)</f>
        <v>7.85</v>
      </c>
      <c r="D126" s="24">
        <f>F126</f>
        <v>7.91938</v>
      </c>
      <c r="E126" s="24">
        <f>F126</f>
        <v>7.91938</v>
      </c>
      <c r="F126" s="24">
        <f>ROUND(7.91938,5)</f>
        <v>7.91938</v>
      </c>
      <c r="G126" s="25"/>
      <c r="H126" s="26"/>
    </row>
    <row r="127" spans="1:8" ht="12.75" customHeight="1">
      <c r="A127" s="23">
        <v>43314</v>
      </c>
      <c r="B127" s="23"/>
      <c r="C127" s="24">
        <f>ROUND(7.85,5)</f>
        <v>7.85</v>
      </c>
      <c r="D127" s="24">
        <f>F127</f>
        <v>7.93458</v>
      </c>
      <c r="E127" s="24">
        <f>F127</f>
        <v>7.93458</v>
      </c>
      <c r="F127" s="24">
        <f>ROUND(7.93458,5)</f>
        <v>7.93458</v>
      </c>
      <c r="G127" s="25"/>
      <c r="H127" s="26"/>
    </row>
    <row r="128" spans="1:8" ht="12.75" customHeight="1">
      <c r="A128" s="23">
        <v>43405</v>
      </c>
      <c r="B128" s="23"/>
      <c r="C128" s="24">
        <f>ROUND(7.85,5)</f>
        <v>7.85</v>
      </c>
      <c r="D128" s="24">
        <f>F128</f>
        <v>7.96792</v>
      </c>
      <c r="E128" s="24">
        <f>F128</f>
        <v>7.96792</v>
      </c>
      <c r="F128" s="24">
        <f>ROUND(7.96792,5)</f>
        <v>7.96792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ROUND(9.605,5)</f>
        <v>9.605</v>
      </c>
      <c r="D130" s="24">
        <f>F130</f>
        <v>9.65049</v>
      </c>
      <c r="E130" s="24">
        <f>F130</f>
        <v>9.65049</v>
      </c>
      <c r="F130" s="24">
        <f>ROUND(9.65049,5)</f>
        <v>9.65049</v>
      </c>
      <c r="G130" s="25"/>
      <c r="H130" s="26"/>
    </row>
    <row r="131" spans="1:8" ht="12.75" customHeight="1">
      <c r="A131" s="23">
        <v>43132</v>
      </c>
      <c r="B131" s="23"/>
      <c r="C131" s="24">
        <f>ROUND(9.605,5)</f>
        <v>9.605</v>
      </c>
      <c r="D131" s="24">
        <f>F131</f>
        <v>9.71816</v>
      </c>
      <c r="E131" s="24">
        <f>F131</f>
        <v>9.71816</v>
      </c>
      <c r="F131" s="24">
        <f>ROUND(9.71816,5)</f>
        <v>9.71816</v>
      </c>
      <c r="G131" s="25"/>
      <c r="H131" s="26"/>
    </row>
    <row r="132" spans="1:8" ht="12.75" customHeight="1">
      <c r="A132" s="23">
        <v>43223</v>
      </c>
      <c r="B132" s="23"/>
      <c r="C132" s="24">
        <f>ROUND(9.605,5)</f>
        <v>9.605</v>
      </c>
      <c r="D132" s="24">
        <f>F132</f>
        <v>9.7807</v>
      </c>
      <c r="E132" s="24">
        <f>F132</f>
        <v>9.7807</v>
      </c>
      <c r="F132" s="24">
        <f>ROUND(9.7807,5)</f>
        <v>9.7807</v>
      </c>
      <c r="G132" s="25"/>
      <c r="H132" s="26"/>
    </row>
    <row r="133" spans="1:8" ht="12.75" customHeight="1">
      <c r="A133" s="23">
        <v>43314</v>
      </c>
      <c r="B133" s="23"/>
      <c r="C133" s="24">
        <f>ROUND(9.605,5)</f>
        <v>9.605</v>
      </c>
      <c r="D133" s="24">
        <f>F133</f>
        <v>9.84323</v>
      </c>
      <c r="E133" s="24">
        <f>F133</f>
        <v>9.84323</v>
      </c>
      <c r="F133" s="24">
        <f>ROUND(9.84323,5)</f>
        <v>9.84323</v>
      </c>
      <c r="G133" s="25"/>
      <c r="H133" s="26"/>
    </row>
    <row r="134" spans="1:8" ht="12.75" customHeight="1">
      <c r="A134" s="23">
        <v>43405</v>
      </c>
      <c r="B134" s="23"/>
      <c r="C134" s="24">
        <f>ROUND(9.605,5)</f>
        <v>9.605</v>
      </c>
      <c r="D134" s="24">
        <f>F134</f>
        <v>9.91556</v>
      </c>
      <c r="E134" s="24">
        <f>F134</f>
        <v>9.91556</v>
      </c>
      <c r="F134" s="24">
        <f>ROUND(9.91556,5)</f>
        <v>9.91556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ROUND(8.565,5)</f>
        <v>8.565</v>
      </c>
      <c r="D136" s="24">
        <f>F136</f>
        <v>8.59779</v>
      </c>
      <c r="E136" s="24">
        <f>F136</f>
        <v>8.59779</v>
      </c>
      <c r="F136" s="24">
        <f>ROUND(8.59779,5)</f>
        <v>8.59779</v>
      </c>
      <c r="G136" s="25"/>
      <c r="H136" s="26"/>
    </row>
    <row r="137" spans="1:8" ht="12.75" customHeight="1">
      <c r="A137" s="23">
        <v>43132</v>
      </c>
      <c r="B137" s="23"/>
      <c r="C137" s="24">
        <f>ROUND(8.565,5)</f>
        <v>8.565</v>
      </c>
      <c r="D137" s="24">
        <f>F137</f>
        <v>8.64634</v>
      </c>
      <c r="E137" s="24">
        <f>F137</f>
        <v>8.64634</v>
      </c>
      <c r="F137" s="24">
        <f>ROUND(8.64634,5)</f>
        <v>8.64634</v>
      </c>
      <c r="G137" s="25"/>
      <c r="H137" s="26"/>
    </row>
    <row r="138" spans="1:8" ht="12.75" customHeight="1">
      <c r="A138" s="23">
        <v>43223</v>
      </c>
      <c r="B138" s="23"/>
      <c r="C138" s="24">
        <f>ROUND(8.565,5)</f>
        <v>8.565</v>
      </c>
      <c r="D138" s="24">
        <f>F138</f>
        <v>8.6941</v>
      </c>
      <c r="E138" s="24">
        <f>F138</f>
        <v>8.6941</v>
      </c>
      <c r="F138" s="24">
        <f>ROUND(8.6941,5)</f>
        <v>8.6941</v>
      </c>
      <c r="G138" s="25"/>
      <c r="H138" s="26"/>
    </row>
    <row r="139" spans="1:8" ht="12.75" customHeight="1">
      <c r="A139" s="23">
        <v>43314</v>
      </c>
      <c r="B139" s="23"/>
      <c r="C139" s="24">
        <f>ROUND(8.565,5)</f>
        <v>8.565</v>
      </c>
      <c r="D139" s="24">
        <f>F139</f>
        <v>8.74115</v>
      </c>
      <c r="E139" s="24">
        <f>F139</f>
        <v>8.74115</v>
      </c>
      <c r="F139" s="24">
        <f>ROUND(8.74115,5)</f>
        <v>8.74115</v>
      </c>
      <c r="G139" s="25"/>
      <c r="H139" s="26"/>
    </row>
    <row r="140" spans="1:8" ht="12.75" customHeight="1">
      <c r="A140" s="23">
        <v>43405</v>
      </c>
      <c r="B140" s="23"/>
      <c r="C140" s="24">
        <f>ROUND(8.565,5)</f>
        <v>8.565</v>
      </c>
      <c r="D140" s="24">
        <f>F140</f>
        <v>8.79673</v>
      </c>
      <c r="E140" s="24">
        <f>F140</f>
        <v>8.79673</v>
      </c>
      <c r="F140" s="24">
        <f>ROUND(8.79673,5)</f>
        <v>8.79673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ROUND(2.42,5)</f>
        <v>2.42</v>
      </c>
      <c r="D142" s="24">
        <f>F142</f>
        <v>301.01445</v>
      </c>
      <c r="E142" s="24">
        <f>F142</f>
        <v>301.01445</v>
      </c>
      <c r="F142" s="24">
        <f>ROUND(301.01445,5)</f>
        <v>301.01445</v>
      </c>
      <c r="G142" s="25"/>
      <c r="H142" s="26"/>
    </row>
    <row r="143" spans="1:8" ht="12.75" customHeight="1">
      <c r="A143" s="23">
        <v>43132</v>
      </c>
      <c r="B143" s="23"/>
      <c r="C143" s="24">
        <f>ROUND(2.42,5)</f>
        <v>2.42</v>
      </c>
      <c r="D143" s="24">
        <f>F143</f>
        <v>299.60796</v>
      </c>
      <c r="E143" s="24">
        <f>F143</f>
        <v>299.60796</v>
      </c>
      <c r="F143" s="24">
        <f>ROUND(299.60796,5)</f>
        <v>299.60796</v>
      </c>
      <c r="G143" s="25"/>
      <c r="H143" s="26"/>
    </row>
    <row r="144" spans="1:8" ht="12.75" customHeight="1">
      <c r="A144" s="23">
        <v>43223</v>
      </c>
      <c r="B144" s="23"/>
      <c r="C144" s="24">
        <f>ROUND(2.42,5)</f>
        <v>2.42</v>
      </c>
      <c r="D144" s="24">
        <f>F144</f>
        <v>305.33165</v>
      </c>
      <c r="E144" s="24">
        <f>F144</f>
        <v>305.33165</v>
      </c>
      <c r="F144" s="24">
        <f>ROUND(305.33165,5)</f>
        <v>305.33165</v>
      </c>
      <c r="G144" s="25"/>
      <c r="H144" s="26"/>
    </row>
    <row r="145" spans="1:8" ht="12.75" customHeight="1">
      <c r="A145" s="23">
        <v>43314</v>
      </c>
      <c r="B145" s="23"/>
      <c r="C145" s="24">
        <f>ROUND(2.42,5)</f>
        <v>2.42</v>
      </c>
      <c r="D145" s="24">
        <f>F145</f>
        <v>311.12166</v>
      </c>
      <c r="E145" s="24">
        <f>F145</f>
        <v>311.12166</v>
      </c>
      <c r="F145" s="24">
        <f>ROUND(311.12166,5)</f>
        <v>311.12166</v>
      </c>
      <c r="G145" s="25"/>
      <c r="H145" s="26"/>
    </row>
    <row r="146" spans="1:8" ht="12.75" customHeight="1">
      <c r="A146" s="23">
        <v>43405</v>
      </c>
      <c r="B146" s="23"/>
      <c r="C146" s="24">
        <f>ROUND(2.42,5)</f>
        <v>2.42</v>
      </c>
      <c r="D146" s="24">
        <f>F146</f>
        <v>316.79787</v>
      </c>
      <c r="E146" s="24">
        <f>F146</f>
        <v>316.79787</v>
      </c>
      <c r="F146" s="24">
        <f>ROUND(316.79787,5)</f>
        <v>316.79787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ROUND(2.57,5)</f>
        <v>2.57</v>
      </c>
      <c r="D148" s="24">
        <f>F148</f>
        <v>240.66472</v>
      </c>
      <c r="E148" s="24">
        <f>F148</f>
        <v>240.66472</v>
      </c>
      <c r="F148" s="24">
        <f>ROUND(240.66472,5)</f>
        <v>240.66472</v>
      </c>
      <c r="G148" s="25"/>
      <c r="H148" s="26"/>
    </row>
    <row r="149" spans="1:8" ht="12.75" customHeight="1">
      <c r="A149" s="23">
        <v>43132</v>
      </c>
      <c r="B149" s="23"/>
      <c r="C149" s="24">
        <f>ROUND(2.57,5)</f>
        <v>2.57</v>
      </c>
      <c r="D149" s="24">
        <f>F149</f>
        <v>241.4318</v>
      </c>
      <c r="E149" s="24">
        <f>F149</f>
        <v>241.4318</v>
      </c>
      <c r="F149" s="24">
        <f>ROUND(241.4318,5)</f>
        <v>241.4318</v>
      </c>
      <c r="G149" s="25"/>
      <c r="H149" s="26"/>
    </row>
    <row r="150" spans="1:8" ht="12.75" customHeight="1">
      <c r="A150" s="23">
        <v>43223</v>
      </c>
      <c r="B150" s="23"/>
      <c r="C150" s="24">
        <f>ROUND(2.57,5)</f>
        <v>2.57</v>
      </c>
      <c r="D150" s="24">
        <f>F150</f>
        <v>246.04416</v>
      </c>
      <c r="E150" s="24">
        <f>F150</f>
        <v>246.04416</v>
      </c>
      <c r="F150" s="24">
        <f>ROUND(246.04416,5)</f>
        <v>246.04416</v>
      </c>
      <c r="G150" s="25"/>
      <c r="H150" s="26"/>
    </row>
    <row r="151" spans="1:8" ht="12.75" customHeight="1">
      <c r="A151" s="23">
        <v>43314</v>
      </c>
      <c r="B151" s="23"/>
      <c r="C151" s="24">
        <f>ROUND(2.57,5)</f>
        <v>2.57</v>
      </c>
      <c r="D151" s="24">
        <f>F151</f>
        <v>250.71016</v>
      </c>
      <c r="E151" s="24">
        <f>F151</f>
        <v>250.71016</v>
      </c>
      <c r="F151" s="24">
        <f>ROUND(250.71016,5)</f>
        <v>250.71016</v>
      </c>
      <c r="G151" s="25"/>
      <c r="H151" s="26"/>
    </row>
    <row r="152" spans="1:8" ht="12.75" customHeight="1">
      <c r="A152" s="23">
        <v>43405</v>
      </c>
      <c r="B152" s="23"/>
      <c r="C152" s="24">
        <f>ROUND(2.57,5)</f>
        <v>2.57</v>
      </c>
      <c r="D152" s="24">
        <f>F152</f>
        <v>255.28481</v>
      </c>
      <c r="E152" s="24">
        <f>F152</f>
        <v>255.28481</v>
      </c>
      <c r="F152" s="24">
        <f>ROUND(255.28481,5)</f>
        <v>255.28481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ROUND(4.35,5)</f>
        <v>4.35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ROUND(6.97,5)</f>
        <v>6.97</v>
      </c>
      <c r="D156" s="24">
        <f>F156</f>
        <v>6.89794</v>
      </c>
      <c r="E156" s="24">
        <f>F156</f>
        <v>6.89794</v>
      </c>
      <c r="F156" s="24">
        <f>ROUND(6.89794,5)</f>
        <v>6.89794</v>
      </c>
      <c r="G156" s="25"/>
      <c r="H156" s="26"/>
    </row>
    <row r="157" spans="1:8" ht="12.75" customHeight="1">
      <c r="A157" s="23">
        <v>43132</v>
      </c>
      <c r="B157" s="23"/>
      <c r="C157" s="24">
        <f>ROUND(6.97,5)</f>
        <v>6.97</v>
      </c>
      <c r="D157" s="24">
        <f>F157</f>
        <v>6.7352</v>
      </c>
      <c r="E157" s="24">
        <f>F157</f>
        <v>6.7352</v>
      </c>
      <c r="F157" s="24">
        <f>ROUND(6.7352,5)</f>
        <v>6.7352</v>
      </c>
      <c r="G157" s="25"/>
      <c r="H157" s="26"/>
    </row>
    <row r="158" spans="1:8" ht="12.75" customHeight="1">
      <c r="A158" s="23">
        <v>43223</v>
      </c>
      <c r="B158" s="23"/>
      <c r="C158" s="24">
        <f>ROUND(6.97,5)</f>
        <v>6.97</v>
      </c>
      <c r="D158" s="24">
        <f>F158</f>
        <v>6.40285</v>
      </c>
      <c r="E158" s="24">
        <f>F158</f>
        <v>6.40285</v>
      </c>
      <c r="F158" s="24">
        <f>ROUND(6.40285,5)</f>
        <v>6.40285</v>
      </c>
      <c r="G158" s="25"/>
      <c r="H158" s="26"/>
    </row>
    <row r="159" spans="1:8" ht="12.75" customHeight="1">
      <c r="A159" s="23">
        <v>43314</v>
      </c>
      <c r="B159" s="23"/>
      <c r="C159" s="24">
        <f>ROUND(6.97,5)</f>
        <v>6.97</v>
      </c>
      <c r="D159" s="24">
        <f>F159</f>
        <v>5.53927</v>
      </c>
      <c r="E159" s="24">
        <f>F159</f>
        <v>5.53927</v>
      </c>
      <c r="F159" s="24">
        <f>ROUND(5.53927,5)</f>
        <v>5.53927</v>
      </c>
      <c r="G159" s="25"/>
      <c r="H159" s="26"/>
    </row>
    <row r="160" spans="1:8" ht="12.75" customHeight="1">
      <c r="A160" s="23">
        <v>43405</v>
      </c>
      <c r="B160" s="23"/>
      <c r="C160" s="24">
        <f>ROUND(6.97,5)</f>
        <v>6.97</v>
      </c>
      <c r="D160" s="24">
        <f>F160</f>
        <v>1.72593</v>
      </c>
      <c r="E160" s="24">
        <f>F160</f>
        <v>1.72593</v>
      </c>
      <c r="F160" s="24">
        <f>ROUND(1.72593,5)</f>
        <v>1.72593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ROUND(7.26,5)</f>
        <v>7.26</v>
      </c>
      <c r="D162" s="24">
        <f>F162</f>
        <v>7.24328</v>
      </c>
      <c r="E162" s="24">
        <f>F162</f>
        <v>7.24328</v>
      </c>
      <c r="F162" s="24">
        <f>ROUND(7.24328,5)</f>
        <v>7.24328</v>
      </c>
      <c r="G162" s="25"/>
      <c r="H162" s="26"/>
    </row>
    <row r="163" spans="1:8" ht="12.75" customHeight="1">
      <c r="A163" s="23">
        <v>43132</v>
      </c>
      <c r="B163" s="23"/>
      <c r="C163" s="24">
        <f>ROUND(7.26,5)</f>
        <v>7.26</v>
      </c>
      <c r="D163" s="24">
        <f>F163</f>
        <v>7.21072</v>
      </c>
      <c r="E163" s="24">
        <f>F163</f>
        <v>7.21072</v>
      </c>
      <c r="F163" s="24">
        <f>ROUND(7.21072,5)</f>
        <v>7.21072</v>
      </c>
      <c r="G163" s="25"/>
      <c r="H163" s="26"/>
    </row>
    <row r="164" spans="1:8" ht="12.75" customHeight="1">
      <c r="A164" s="23">
        <v>43223</v>
      </c>
      <c r="B164" s="23"/>
      <c r="C164" s="24">
        <f>ROUND(7.26,5)</f>
        <v>7.26</v>
      </c>
      <c r="D164" s="24">
        <f>F164</f>
        <v>7.16567</v>
      </c>
      <c r="E164" s="24">
        <f>F164</f>
        <v>7.16567</v>
      </c>
      <c r="F164" s="24">
        <f>ROUND(7.16567,5)</f>
        <v>7.16567</v>
      </c>
      <c r="G164" s="25"/>
      <c r="H164" s="26"/>
    </row>
    <row r="165" spans="1:8" ht="12.75" customHeight="1">
      <c r="A165" s="23">
        <v>43314</v>
      </c>
      <c r="B165" s="23"/>
      <c r="C165" s="24">
        <f>ROUND(7.26,5)</f>
        <v>7.26</v>
      </c>
      <c r="D165" s="24">
        <f>F165</f>
        <v>7.08726</v>
      </c>
      <c r="E165" s="24">
        <f>F165</f>
        <v>7.08726</v>
      </c>
      <c r="F165" s="24">
        <f>ROUND(7.08726,5)</f>
        <v>7.08726</v>
      </c>
      <c r="G165" s="25"/>
      <c r="H165" s="26"/>
    </row>
    <row r="166" spans="1:8" ht="12.75" customHeight="1">
      <c r="A166" s="23">
        <v>43405</v>
      </c>
      <c r="B166" s="23"/>
      <c r="C166" s="24">
        <f>ROUND(7.26,5)</f>
        <v>7.26</v>
      </c>
      <c r="D166" s="24">
        <f>F166</f>
        <v>6.989</v>
      </c>
      <c r="E166" s="24">
        <f>F166</f>
        <v>6.989</v>
      </c>
      <c r="F166" s="24">
        <f>ROUND(6.989,5)</f>
        <v>6.989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ROUND(7.435,5)</f>
        <v>7.435</v>
      </c>
      <c r="D168" s="24">
        <f>F168</f>
        <v>7.43752</v>
      </c>
      <c r="E168" s="24">
        <f>F168</f>
        <v>7.43752</v>
      </c>
      <c r="F168" s="24">
        <f>ROUND(7.43752,5)</f>
        <v>7.43752</v>
      </c>
      <c r="G168" s="25"/>
      <c r="H168" s="26"/>
    </row>
    <row r="169" spans="1:8" ht="12.75" customHeight="1">
      <c r="A169" s="23">
        <v>43132</v>
      </c>
      <c r="B169" s="23"/>
      <c r="C169" s="24">
        <f>ROUND(7.435,5)</f>
        <v>7.435</v>
      </c>
      <c r="D169" s="24">
        <f>F169</f>
        <v>7.43864</v>
      </c>
      <c r="E169" s="24">
        <f>F169</f>
        <v>7.43864</v>
      </c>
      <c r="F169" s="24">
        <f>ROUND(7.43864,5)</f>
        <v>7.43864</v>
      </c>
      <c r="G169" s="25"/>
      <c r="H169" s="26"/>
    </row>
    <row r="170" spans="1:8" ht="12.75" customHeight="1">
      <c r="A170" s="23">
        <v>43223</v>
      </c>
      <c r="B170" s="23"/>
      <c r="C170" s="24">
        <f>ROUND(7.435,5)</f>
        <v>7.435</v>
      </c>
      <c r="D170" s="24">
        <f>F170</f>
        <v>7.42758</v>
      </c>
      <c r="E170" s="24">
        <f>F170</f>
        <v>7.42758</v>
      </c>
      <c r="F170" s="24">
        <f>ROUND(7.42758,5)</f>
        <v>7.42758</v>
      </c>
      <c r="G170" s="25"/>
      <c r="H170" s="26"/>
    </row>
    <row r="171" spans="1:8" ht="12.75" customHeight="1">
      <c r="A171" s="23">
        <v>43314</v>
      </c>
      <c r="B171" s="23"/>
      <c r="C171" s="24">
        <f>ROUND(7.435,5)</f>
        <v>7.435</v>
      </c>
      <c r="D171" s="24">
        <f>F171</f>
        <v>7.40539</v>
      </c>
      <c r="E171" s="24">
        <f>F171</f>
        <v>7.40539</v>
      </c>
      <c r="F171" s="24">
        <f>ROUND(7.40539,5)</f>
        <v>7.40539</v>
      </c>
      <c r="G171" s="25"/>
      <c r="H171" s="26"/>
    </row>
    <row r="172" spans="1:8" ht="12.75" customHeight="1">
      <c r="A172" s="23">
        <v>43405</v>
      </c>
      <c r="B172" s="23"/>
      <c r="C172" s="24">
        <f>ROUND(7.435,5)</f>
        <v>7.435</v>
      </c>
      <c r="D172" s="24">
        <f>F172</f>
        <v>7.39643</v>
      </c>
      <c r="E172" s="24">
        <f>F172</f>
        <v>7.39643</v>
      </c>
      <c r="F172" s="24">
        <f>ROUND(7.39643,5)</f>
        <v>7.39643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ROUND(9.575,5)</f>
        <v>9.575</v>
      </c>
      <c r="D174" s="24">
        <f>F174</f>
        <v>9.61473</v>
      </c>
      <c r="E174" s="24">
        <f>F174</f>
        <v>9.61473</v>
      </c>
      <c r="F174" s="24">
        <f>ROUND(9.61473,5)</f>
        <v>9.61473</v>
      </c>
      <c r="G174" s="25"/>
      <c r="H174" s="26"/>
    </row>
    <row r="175" spans="1:8" ht="12.75" customHeight="1">
      <c r="A175" s="23">
        <v>43132</v>
      </c>
      <c r="B175" s="23"/>
      <c r="C175" s="24">
        <f>ROUND(9.575,5)</f>
        <v>9.575</v>
      </c>
      <c r="D175" s="24">
        <f>F175</f>
        <v>9.67305</v>
      </c>
      <c r="E175" s="24">
        <f>F175</f>
        <v>9.67305</v>
      </c>
      <c r="F175" s="24">
        <f>ROUND(9.67305,5)</f>
        <v>9.67305</v>
      </c>
      <c r="G175" s="25"/>
      <c r="H175" s="26"/>
    </row>
    <row r="176" spans="1:8" ht="12.75" customHeight="1">
      <c r="A176" s="23">
        <v>43223</v>
      </c>
      <c r="B176" s="23"/>
      <c r="C176" s="24">
        <f>ROUND(9.575,5)</f>
        <v>9.575</v>
      </c>
      <c r="D176" s="24">
        <f>F176</f>
        <v>9.72997</v>
      </c>
      <c r="E176" s="24">
        <f>F176</f>
        <v>9.72997</v>
      </c>
      <c r="F176" s="24">
        <f>ROUND(9.72997,5)</f>
        <v>9.72997</v>
      </c>
      <c r="G176" s="25"/>
      <c r="H176" s="26"/>
    </row>
    <row r="177" spans="1:8" ht="12.75" customHeight="1">
      <c r="A177" s="23">
        <v>43314</v>
      </c>
      <c r="B177" s="23"/>
      <c r="C177" s="24">
        <f>ROUND(9.575,5)</f>
        <v>9.575</v>
      </c>
      <c r="D177" s="24">
        <f>F177</f>
        <v>9.78605</v>
      </c>
      <c r="E177" s="24">
        <f>F177</f>
        <v>9.78605</v>
      </c>
      <c r="F177" s="24">
        <f>ROUND(9.78605,5)</f>
        <v>9.78605</v>
      </c>
      <c r="G177" s="25"/>
      <c r="H177" s="26"/>
    </row>
    <row r="178" spans="1:8" ht="12.75" customHeight="1">
      <c r="A178" s="23">
        <v>43405</v>
      </c>
      <c r="B178" s="23"/>
      <c r="C178" s="24">
        <f>ROUND(9.575,5)</f>
        <v>9.575</v>
      </c>
      <c r="D178" s="24">
        <f>F178</f>
        <v>9.84886</v>
      </c>
      <c r="E178" s="24">
        <f>F178</f>
        <v>9.84886</v>
      </c>
      <c r="F178" s="24">
        <f>ROUND(9.84886,5)</f>
        <v>9.84886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ROUND(2.5,5)</f>
        <v>2.5</v>
      </c>
      <c r="D180" s="24">
        <f>F180</f>
        <v>185.50213</v>
      </c>
      <c r="E180" s="24">
        <f>F180</f>
        <v>185.50213</v>
      </c>
      <c r="F180" s="24">
        <f>ROUND(185.50213,5)</f>
        <v>185.50213</v>
      </c>
      <c r="G180" s="25"/>
      <c r="H180" s="26"/>
    </row>
    <row r="181" spans="1:8" ht="12.75" customHeight="1">
      <c r="A181" s="23">
        <v>43132</v>
      </c>
      <c r="B181" s="23"/>
      <c r="C181" s="24">
        <f>ROUND(2.5,5)</f>
        <v>2.5</v>
      </c>
      <c r="D181" s="24">
        <f>F181</f>
        <v>188.97912</v>
      </c>
      <c r="E181" s="24">
        <f>F181</f>
        <v>188.97912</v>
      </c>
      <c r="F181" s="24">
        <f>ROUND(188.97912,5)</f>
        <v>188.97912</v>
      </c>
      <c r="G181" s="25"/>
      <c r="H181" s="26"/>
    </row>
    <row r="182" spans="1:8" ht="12.75" customHeight="1">
      <c r="A182" s="23">
        <v>43223</v>
      </c>
      <c r="B182" s="23"/>
      <c r="C182" s="24">
        <f>ROUND(2.5,5)</f>
        <v>2.5</v>
      </c>
      <c r="D182" s="24">
        <f>F182</f>
        <v>190.14078</v>
      </c>
      <c r="E182" s="24">
        <f>F182</f>
        <v>190.14078</v>
      </c>
      <c r="F182" s="24">
        <f>ROUND(190.14078,5)</f>
        <v>190.14078</v>
      </c>
      <c r="G182" s="25"/>
      <c r="H182" s="26"/>
    </row>
    <row r="183" spans="1:8" ht="12.75" customHeight="1">
      <c r="A183" s="23">
        <v>43314</v>
      </c>
      <c r="B183" s="23"/>
      <c r="C183" s="24">
        <f>ROUND(2.5,5)</f>
        <v>2.5</v>
      </c>
      <c r="D183" s="24">
        <f>F183</f>
        <v>193.74618</v>
      </c>
      <c r="E183" s="24">
        <f>F183</f>
        <v>193.74618</v>
      </c>
      <c r="F183" s="24">
        <f>ROUND(193.74618,5)</f>
        <v>193.74618</v>
      </c>
      <c r="G183" s="25"/>
      <c r="H183" s="26"/>
    </row>
    <row r="184" spans="1:8" ht="12.75" customHeight="1">
      <c r="A184" s="23">
        <v>43405</v>
      </c>
      <c r="B184" s="23"/>
      <c r="C184" s="24">
        <f>ROUND(2.5,5)</f>
        <v>2.5</v>
      </c>
      <c r="D184" s="24">
        <f>F184</f>
        <v>197.28042</v>
      </c>
      <c r="E184" s="24">
        <f>F184</f>
        <v>197.28042</v>
      </c>
      <c r="F184" s="24">
        <f>ROUND(197.28042,5)</f>
        <v>197.28042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ROUND(2.39,5)</f>
        <v>2.39</v>
      </c>
      <c r="D188" s="24">
        <f>F188</f>
        <v>151.13281</v>
      </c>
      <c r="E188" s="24">
        <f>F188</f>
        <v>151.13281</v>
      </c>
      <c r="F188" s="24">
        <f>ROUND(151.13281,5)</f>
        <v>151.13281</v>
      </c>
      <c r="G188" s="25"/>
      <c r="H188" s="26"/>
    </row>
    <row r="189" spans="1:8" ht="12.75" customHeight="1">
      <c r="A189" s="23">
        <v>43132</v>
      </c>
      <c r="B189" s="23"/>
      <c r="C189" s="24">
        <f>ROUND(2.39,5)</f>
        <v>2.39</v>
      </c>
      <c r="D189" s="24">
        <f>F189</f>
        <v>151.90557</v>
      </c>
      <c r="E189" s="24">
        <f>F189</f>
        <v>151.90557</v>
      </c>
      <c r="F189" s="24">
        <f>ROUND(151.90557,5)</f>
        <v>151.90557</v>
      </c>
      <c r="G189" s="25"/>
      <c r="H189" s="26"/>
    </row>
    <row r="190" spans="1:8" ht="12.75" customHeight="1">
      <c r="A190" s="23">
        <v>43223</v>
      </c>
      <c r="B190" s="23"/>
      <c r="C190" s="24">
        <f>ROUND(2.39,5)</f>
        <v>2.39</v>
      </c>
      <c r="D190" s="24">
        <f>F190</f>
        <v>154.80757</v>
      </c>
      <c r="E190" s="24">
        <f>F190</f>
        <v>154.80757</v>
      </c>
      <c r="F190" s="24">
        <f>ROUND(154.80757,5)</f>
        <v>154.80757</v>
      </c>
      <c r="G190" s="25"/>
      <c r="H190" s="26"/>
    </row>
    <row r="191" spans="1:8" ht="12.75" customHeight="1">
      <c r="A191" s="23">
        <v>43314</v>
      </c>
      <c r="B191" s="23"/>
      <c r="C191" s="24">
        <f>ROUND(2.39,5)</f>
        <v>2.39</v>
      </c>
      <c r="D191" s="24">
        <f>F191</f>
        <v>157.74322</v>
      </c>
      <c r="E191" s="24">
        <f>F191</f>
        <v>157.74322</v>
      </c>
      <c r="F191" s="24">
        <f>ROUND(157.74322,5)</f>
        <v>157.74322</v>
      </c>
      <c r="G191" s="25"/>
      <c r="H191" s="26"/>
    </row>
    <row r="192" spans="1:8" ht="12.75" customHeight="1">
      <c r="A192" s="23">
        <v>43405</v>
      </c>
      <c r="B192" s="23"/>
      <c r="C192" s="24">
        <f>ROUND(2.39,5)</f>
        <v>2.39</v>
      </c>
      <c r="D192" s="24">
        <f>F192</f>
        <v>160.62122</v>
      </c>
      <c r="E192" s="24">
        <f>F192</f>
        <v>160.62122</v>
      </c>
      <c r="F192" s="24">
        <f>ROUND(160.62122,5)</f>
        <v>160.62122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ROUND(9.23,5)</f>
        <v>9.23</v>
      </c>
      <c r="D194" s="24">
        <f>F194</f>
        <v>9.27012</v>
      </c>
      <c r="E194" s="24">
        <f>F194</f>
        <v>9.27012</v>
      </c>
      <c r="F194" s="24">
        <f>ROUND(9.27012,5)</f>
        <v>9.27012</v>
      </c>
      <c r="G194" s="25"/>
      <c r="H194" s="26"/>
    </row>
    <row r="195" spans="1:8" ht="12.75" customHeight="1">
      <c r="A195" s="23">
        <v>43132</v>
      </c>
      <c r="B195" s="23"/>
      <c r="C195" s="24">
        <f>ROUND(9.23,5)</f>
        <v>9.23</v>
      </c>
      <c r="D195" s="24">
        <f>F195</f>
        <v>9.32966</v>
      </c>
      <c r="E195" s="24">
        <f>F195</f>
        <v>9.32966</v>
      </c>
      <c r="F195" s="24">
        <f>ROUND(9.32966,5)</f>
        <v>9.32966</v>
      </c>
      <c r="G195" s="25"/>
      <c r="H195" s="26"/>
    </row>
    <row r="196" spans="1:8" ht="12.75" customHeight="1">
      <c r="A196" s="23">
        <v>43223</v>
      </c>
      <c r="B196" s="23"/>
      <c r="C196" s="24">
        <f>ROUND(9.23,5)</f>
        <v>9.23</v>
      </c>
      <c r="D196" s="24">
        <f>F196</f>
        <v>9.38395</v>
      </c>
      <c r="E196" s="24">
        <f>F196</f>
        <v>9.38395</v>
      </c>
      <c r="F196" s="24">
        <f>ROUND(9.38395,5)</f>
        <v>9.38395</v>
      </c>
      <c r="G196" s="25"/>
      <c r="H196" s="26"/>
    </row>
    <row r="197" spans="1:8" ht="12.75" customHeight="1">
      <c r="A197" s="23">
        <v>43314</v>
      </c>
      <c r="B197" s="23"/>
      <c r="C197" s="24">
        <f>ROUND(9.23,5)</f>
        <v>9.23</v>
      </c>
      <c r="D197" s="24">
        <f>F197</f>
        <v>9.43788</v>
      </c>
      <c r="E197" s="24">
        <f>F197</f>
        <v>9.43788</v>
      </c>
      <c r="F197" s="24">
        <f>ROUND(9.43788,5)</f>
        <v>9.43788</v>
      </c>
      <c r="G197" s="25"/>
      <c r="H197" s="26"/>
    </row>
    <row r="198" spans="1:8" ht="12.75" customHeight="1">
      <c r="A198" s="23">
        <v>43405</v>
      </c>
      <c r="B198" s="23"/>
      <c r="C198" s="24">
        <f>ROUND(9.23,5)</f>
        <v>9.23</v>
      </c>
      <c r="D198" s="24">
        <f>F198</f>
        <v>9.50209</v>
      </c>
      <c r="E198" s="24">
        <f>F198</f>
        <v>9.50209</v>
      </c>
      <c r="F198" s="24">
        <f>ROUND(9.50209,5)</f>
        <v>9.50209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ROUND(9.725,5)</f>
        <v>9.725</v>
      </c>
      <c r="D200" s="24">
        <f>F200</f>
        <v>9.76634</v>
      </c>
      <c r="E200" s="24">
        <f>F200</f>
        <v>9.76634</v>
      </c>
      <c r="F200" s="24">
        <f>ROUND(9.76634,5)</f>
        <v>9.76634</v>
      </c>
      <c r="G200" s="25"/>
      <c r="H200" s="26"/>
    </row>
    <row r="201" spans="1:8" ht="12.75" customHeight="1">
      <c r="A201" s="23">
        <v>43132</v>
      </c>
      <c r="B201" s="23"/>
      <c r="C201" s="24">
        <f>ROUND(9.725,5)</f>
        <v>9.725</v>
      </c>
      <c r="D201" s="24">
        <f>F201</f>
        <v>9.82754</v>
      </c>
      <c r="E201" s="24">
        <f>F201</f>
        <v>9.82754</v>
      </c>
      <c r="F201" s="24">
        <f>ROUND(9.82754,5)</f>
        <v>9.82754</v>
      </c>
      <c r="G201" s="25"/>
      <c r="H201" s="26"/>
    </row>
    <row r="202" spans="1:8" ht="12.75" customHeight="1">
      <c r="A202" s="23">
        <v>43223</v>
      </c>
      <c r="B202" s="23"/>
      <c r="C202" s="24">
        <f>ROUND(9.725,5)</f>
        <v>9.725</v>
      </c>
      <c r="D202" s="24">
        <f>F202</f>
        <v>9.88397</v>
      </c>
      <c r="E202" s="24">
        <f>F202</f>
        <v>9.88397</v>
      </c>
      <c r="F202" s="24">
        <f>ROUND(9.88397,5)</f>
        <v>9.88397</v>
      </c>
      <c r="G202" s="25"/>
      <c r="H202" s="26"/>
    </row>
    <row r="203" spans="1:8" ht="12.75" customHeight="1">
      <c r="A203" s="23">
        <v>43314</v>
      </c>
      <c r="B203" s="23"/>
      <c r="C203" s="24">
        <f>ROUND(9.725,5)</f>
        <v>9.725</v>
      </c>
      <c r="D203" s="24">
        <f>F203</f>
        <v>9.9401</v>
      </c>
      <c r="E203" s="24">
        <f>F203</f>
        <v>9.9401</v>
      </c>
      <c r="F203" s="24">
        <f>ROUND(9.9401,5)</f>
        <v>9.9401</v>
      </c>
      <c r="G203" s="25"/>
      <c r="H203" s="26"/>
    </row>
    <row r="204" spans="1:8" ht="12.75" customHeight="1">
      <c r="A204" s="23">
        <v>43405</v>
      </c>
      <c r="B204" s="23"/>
      <c r="C204" s="24">
        <f>ROUND(9.725,5)</f>
        <v>9.725</v>
      </c>
      <c r="D204" s="24">
        <f>F204</f>
        <v>10.00431</v>
      </c>
      <c r="E204" s="24">
        <f>F204</f>
        <v>10.00431</v>
      </c>
      <c r="F204" s="24">
        <f>ROUND(10.00431,5)</f>
        <v>10.00431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ROUND(9.805,5)</f>
        <v>9.805</v>
      </c>
      <c r="D206" s="24">
        <f>F206</f>
        <v>9.84806</v>
      </c>
      <c r="E206" s="24">
        <f>F206</f>
        <v>9.84806</v>
      </c>
      <c r="F206" s="24">
        <f>ROUND(9.84806,5)</f>
        <v>9.84806</v>
      </c>
      <c r="G206" s="25"/>
      <c r="H206" s="26"/>
    </row>
    <row r="207" spans="1:8" ht="12.75" customHeight="1">
      <c r="A207" s="23">
        <v>43132</v>
      </c>
      <c r="B207" s="23"/>
      <c r="C207" s="24">
        <f>ROUND(9.805,5)</f>
        <v>9.805</v>
      </c>
      <c r="D207" s="24">
        <f>F207</f>
        <v>9.91192</v>
      </c>
      <c r="E207" s="24">
        <f>F207</f>
        <v>9.91192</v>
      </c>
      <c r="F207" s="24">
        <f>ROUND(9.91192,5)</f>
        <v>9.91192</v>
      </c>
      <c r="G207" s="25"/>
      <c r="H207" s="26"/>
    </row>
    <row r="208" spans="1:8" ht="12.75" customHeight="1">
      <c r="A208" s="23">
        <v>43223</v>
      </c>
      <c r="B208" s="23"/>
      <c r="C208" s="24">
        <f>ROUND(9.805,5)</f>
        <v>9.805</v>
      </c>
      <c r="D208" s="24">
        <f>F208</f>
        <v>9.97096</v>
      </c>
      <c r="E208" s="24">
        <f>F208</f>
        <v>9.97096</v>
      </c>
      <c r="F208" s="24">
        <f>ROUND(9.97096,5)</f>
        <v>9.97096</v>
      </c>
      <c r="G208" s="25"/>
      <c r="H208" s="26"/>
    </row>
    <row r="209" spans="1:8" ht="12.75" customHeight="1">
      <c r="A209" s="23">
        <v>43314</v>
      </c>
      <c r="B209" s="23"/>
      <c r="C209" s="24">
        <f>ROUND(9.805,5)</f>
        <v>9.805</v>
      </c>
      <c r="D209" s="24">
        <f>F209</f>
        <v>10.02983</v>
      </c>
      <c r="E209" s="24">
        <f>F209</f>
        <v>10.02983</v>
      </c>
      <c r="F209" s="24">
        <f>ROUND(10.02983,5)</f>
        <v>10.02983</v>
      </c>
      <c r="G209" s="25"/>
      <c r="H209" s="26"/>
    </row>
    <row r="210" spans="1:8" ht="12.75" customHeight="1">
      <c r="A210" s="23">
        <v>43405</v>
      </c>
      <c r="B210" s="23"/>
      <c r="C210" s="24">
        <f>ROUND(9.805,5)</f>
        <v>9.805</v>
      </c>
      <c r="D210" s="24">
        <f>F210</f>
        <v>10.0969</v>
      </c>
      <c r="E210" s="24">
        <f>F210</f>
        <v>10.0969</v>
      </c>
      <c r="F210" s="24">
        <f>ROUND(10.0969,5)</f>
        <v>10.0969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ROUND(10.28616225,4)</f>
        <v>10.2862</v>
      </c>
      <c r="D212" s="28">
        <f>F212</f>
        <v>10.454</v>
      </c>
      <c r="E212" s="28">
        <f>F212</f>
        <v>10.454</v>
      </c>
      <c r="F212" s="28">
        <f>ROUND(10.454,4)</f>
        <v>10.454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43005</v>
      </c>
      <c r="B214" s="23"/>
      <c r="C214" s="28">
        <f>ROUND(15.4263200625,4)</f>
        <v>15.4263</v>
      </c>
      <c r="D214" s="28">
        <f>F214</f>
        <v>15.4993</v>
      </c>
      <c r="E214" s="28">
        <f>F214</f>
        <v>15.4993</v>
      </c>
      <c r="F214" s="28">
        <f>ROUND(15.4993,4)</f>
        <v>15.4993</v>
      </c>
      <c r="G214" s="25"/>
      <c r="H214" s="26"/>
    </row>
    <row r="215" spans="1:8" ht="12.75" customHeight="1">
      <c r="A215" s="23">
        <v>43035</v>
      </c>
      <c r="B215" s="23"/>
      <c r="C215" s="28">
        <f>ROUND(15.4263200625,4)</f>
        <v>15.4263</v>
      </c>
      <c r="D215" s="28">
        <f>F215</f>
        <v>15.5977</v>
      </c>
      <c r="E215" s="28">
        <f>F215</f>
        <v>15.5977</v>
      </c>
      <c r="F215" s="28">
        <f>ROUND(15.5977,4)</f>
        <v>15.5977</v>
      </c>
      <c r="G215" s="25"/>
      <c r="H215" s="26"/>
    </row>
    <row r="216" spans="1:8" ht="12.75" customHeight="1">
      <c r="A216" s="23">
        <v>43067</v>
      </c>
      <c r="B216" s="23"/>
      <c r="C216" s="28">
        <f>ROUND(15.4263200625,4)</f>
        <v>15.4263</v>
      </c>
      <c r="D216" s="28">
        <f>F216</f>
        <v>15.701</v>
      </c>
      <c r="E216" s="28">
        <f>F216</f>
        <v>15.701</v>
      </c>
      <c r="F216" s="28">
        <f>ROUND(15.701,4)</f>
        <v>15.701</v>
      </c>
      <c r="G216" s="25"/>
      <c r="H216" s="26"/>
    </row>
    <row r="217" spans="1:8" ht="12.75" customHeight="1">
      <c r="A217" s="23">
        <v>43096</v>
      </c>
      <c r="B217" s="23"/>
      <c r="C217" s="28">
        <f>ROUND(15.4263200625,4)</f>
        <v>15.4263</v>
      </c>
      <c r="D217" s="28">
        <f>F217</f>
        <v>15.7987</v>
      </c>
      <c r="E217" s="28">
        <f>F217</f>
        <v>15.7987</v>
      </c>
      <c r="F217" s="28">
        <f>ROUND(15.7987,4)</f>
        <v>15.7987</v>
      </c>
      <c r="G217" s="25"/>
      <c r="H217" s="26"/>
    </row>
    <row r="218" spans="1:8" ht="12.75" customHeight="1">
      <c r="A218" s="23">
        <v>43131</v>
      </c>
      <c r="B218" s="23"/>
      <c r="C218" s="28">
        <f>ROUND(15.4263200625,4)</f>
        <v>15.4263</v>
      </c>
      <c r="D218" s="28">
        <f>F218</f>
        <v>15.9137</v>
      </c>
      <c r="E218" s="28">
        <f>F218</f>
        <v>15.9137</v>
      </c>
      <c r="F218" s="28">
        <f>ROUND(15.9137,4)</f>
        <v>15.9137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42978</v>
      </c>
      <c r="B220" s="23"/>
      <c r="C220" s="28">
        <f>ROUND(16.7294678125,4)</f>
        <v>16.7295</v>
      </c>
      <c r="D220" s="28">
        <f>F220</f>
        <v>17.0227</v>
      </c>
      <c r="E220" s="28">
        <f>F220</f>
        <v>17.0227</v>
      </c>
      <c r="F220" s="28">
        <f>ROUND(17.0227,4)</f>
        <v>17.0227</v>
      </c>
      <c r="G220" s="25"/>
      <c r="H220" s="26"/>
    </row>
    <row r="221" spans="1:8" ht="12.75" customHeight="1">
      <c r="A221" s="23">
        <v>43039</v>
      </c>
      <c r="B221" s="23"/>
      <c r="C221" s="28">
        <f>ROUND(16.7294678125,4)</f>
        <v>16.7295</v>
      </c>
      <c r="D221" s="28">
        <f>F221</f>
        <v>16.9107</v>
      </c>
      <c r="E221" s="28">
        <f>F221</f>
        <v>16.9107</v>
      </c>
      <c r="F221" s="28">
        <f>ROUND(16.9107,4)</f>
        <v>16.9107</v>
      </c>
      <c r="G221" s="25"/>
      <c r="H221" s="26"/>
    </row>
    <row r="222" spans="1:8" ht="12.75" customHeight="1">
      <c r="A222" s="23" t="s">
        <v>62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42978</v>
      </c>
      <c r="B223" s="23"/>
      <c r="C223" s="28">
        <f>ROUND(12.9925,4)</f>
        <v>12.9925</v>
      </c>
      <c r="D223" s="28">
        <f>F223</f>
        <v>13.0185</v>
      </c>
      <c r="E223" s="28">
        <f>F223</f>
        <v>13.0185</v>
      </c>
      <c r="F223" s="28">
        <f>ROUND(13.0185,4)</f>
        <v>13.0185</v>
      </c>
      <c r="G223" s="25"/>
      <c r="H223" s="26"/>
    </row>
    <row r="224" spans="1:8" ht="12.75" customHeight="1">
      <c r="A224" s="23">
        <v>42979</v>
      </c>
      <c r="B224" s="23"/>
      <c r="C224" s="28">
        <f>ROUND(12.9925,4)</f>
        <v>12.9925</v>
      </c>
      <c r="D224" s="28">
        <f>F224</f>
        <v>13.0011</v>
      </c>
      <c r="E224" s="28">
        <f>F224</f>
        <v>13.0011</v>
      </c>
      <c r="F224" s="28">
        <f>ROUND(13.0011,4)</f>
        <v>13.0011</v>
      </c>
      <c r="G224" s="25"/>
      <c r="H224" s="26"/>
    </row>
    <row r="225" spans="1:8" ht="12.75" customHeight="1">
      <c r="A225" s="23">
        <v>42983</v>
      </c>
      <c r="B225" s="23"/>
      <c r="C225" s="28">
        <f>ROUND(12.9925,4)</f>
        <v>12.9925</v>
      </c>
      <c r="D225" s="28">
        <f>F225</f>
        <v>13.0011</v>
      </c>
      <c r="E225" s="28">
        <f>F225</f>
        <v>13.0011</v>
      </c>
      <c r="F225" s="28">
        <f>ROUND(13.0011,4)</f>
        <v>13.0011</v>
      </c>
      <c r="G225" s="25"/>
      <c r="H225" s="26"/>
    </row>
    <row r="226" spans="1:8" ht="12.75" customHeight="1">
      <c r="A226" s="23">
        <v>42985</v>
      </c>
      <c r="B226" s="23"/>
      <c r="C226" s="28">
        <f>ROUND(12.9925,4)</f>
        <v>12.9925</v>
      </c>
      <c r="D226" s="28">
        <f>F226</f>
        <v>12.9968</v>
      </c>
      <c r="E226" s="28">
        <f>F226</f>
        <v>12.9968</v>
      </c>
      <c r="F226" s="28">
        <f>ROUND(12.9968,4)</f>
        <v>12.9968</v>
      </c>
      <c r="G226" s="25"/>
      <c r="H226" s="26"/>
    </row>
    <row r="227" spans="1:8" ht="12.75" customHeight="1">
      <c r="A227" s="23">
        <v>43004</v>
      </c>
      <c r="B227" s="23"/>
      <c r="C227" s="28">
        <f>ROUND(12.9925,4)</f>
        <v>12.9925</v>
      </c>
      <c r="D227" s="28">
        <f>F227</f>
        <v>13.0373</v>
      </c>
      <c r="E227" s="28">
        <f>F227</f>
        <v>13.0373</v>
      </c>
      <c r="F227" s="28">
        <f>ROUND(13.0373,4)</f>
        <v>13.0373</v>
      </c>
      <c r="G227" s="25"/>
      <c r="H227" s="26"/>
    </row>
    <row r="228" spans="1:8" ht="12.75" customHeight="1">
      <c r="A228" s="23">
        <v>43005</v>
      </c>
      <c r="B228" s="23"/>
      <c r="C228" s="28">
        <f>ROUND(12.9925,4)</f>
        <v>12.9925</v>
      </c>
      <c r="D228" s="28">
        <f>F228</f>
        <v>13.0394</v>
      </c>
      <c r="E228" s="28">
        <f>F228</f>
        <v>13.0394</v>
      </c>
      <c r="F228" s="28">
        <f>ROUND(13.0394,4)</f>
        <v>13.0394</v>
      </c>
      <c r="G228" s="25"/>
      <c r="H228" s="26"/>
    </row>
    <row r="229" spans="1:8" ht="12.75" customHeight="1">
      <c r="A229" s="23">
        <v>43006</v>
      </c>
      <c r="B229" s="23"/>
      <c r="C229" s="28">
        <f>ROUND(12.9925,4)</f>
        <v>12.9925</v>
      </c>
      <c r="D229" s="28">
        <f>F229</f>
        <v>13.0415</v>
      </c>
      <c r="E229" s="28">
        <f>F229</f>
        <v>13.0415</v>
      </c>
      <c r="F229" s="28">
        <f>ROUND(13.0415,4)</f>
        <v>13.0415</v>
      </c>
      <c r="G229" s="25"/>
      <c r="H229" s="26"/>
    </row>
    <row r="230" spans="1:8" ht="12.75" customHeight="1">
      <c r="A230" s="23">
        <v>43007</v>
      </c>
      <c r="B230" s="23"/>
      <c r="C230" s="28">
        <f>ROUND(12.9925,4)</f>
        <v>12.9925</v>
      </c>
      <c r="D230" s="28">
        <f>F230</f>
        <v>13.0437</v>
      </c>
      <c r="E230" s="28">
        <f>F230</f>
        <v>13.0437</v>
      </c>
      <c r="F230" s="28">
        <f>ROUND(13.0437,4)</f>
        <v>13.0437</v>
      </c>
      <c r="G230" s="25"/>
      <c r="H230" s="26"/>
    </row>
    <row r="231" spans="1:8" ht="12.75" customHeight="1">
      <c r="A231" s="23">
        <v>43021</v>
      </c>
      <c r="B231" s="23"/>
      <c r="C231" s="28">
        <f>ROUND(12.9925,4)</f>
        <v>12.9925</v>
      </c>
      <c r="D231" s="28">
        <f>F231</f>
        <v>13.0725</v>
      </c>
      <c r="E231" s="28">
        <f>F231</f>
        <v>13.0725</v>
      </c>
      <c r="F231" s="28">
        <f>ROUND(13.0725,4)</f>
        <v>13.0725</v>
      </c>
      <c r="G231" s="25"/>
      <c r="H231" s="26"/>
    </row>
    <row r="232" spans="1:8" ht="12.75" customHeight="1">
      <c r="A232" s="23">
        <v>43031</v>
      </c>
      <c r="B232" s="23"/>
      <c r="C232" s="28">
        <f>ROUND(12.9925,4)</f>
        <v>12.9925</v>
      </c>
      <c r="D232" s="28">
        <f>F232</f>
        <v>13.0926</v>
      </c>
      <c r="E232" s="28">
        <f>F232</f>
        <v>13.0926</v>
      </c>
      <c r="F232" s="28">
        <f>ROUND(13.0926,4)</f>
        <v>13.0926</v>
      </c>
      <c r="G232" s="25"/>
      <c r="H232" s="26"/>
    </row>
    <row r="233" spans="1:8" ht="12.75" customHeight="1">
      <c r="A233" s="23">
        <v>43035</v>
      </c>
      <c r="B233" s="23"/>
      <c r="C233" s="28">
        <f>ROUND(12.9925,4)</f>
        <v>12.9925</v>
      </c>
      <c r="D233" s="28">
        <f>F233</f>
        <v>13.1006</v>
      </c>
      <c r="E233" s="28">
        <f>F233</f>
        <v>13.1006</v>
      </c>
      <c r="F233" s="28">
        <f>ROUND(13.1006,4)</f>
        <v>13.1006</v>
      </c>
      <c r="G233" s="25"/>
      <c r="H233" s="26"/>
    </row>
    <row r="234" spans="1:8" ht="12.75" customHeight="1">
      <c r="A234" s="23">
        <v>43048</v>
      </c>
      <c r="B234" s="23"/>
      <c r="C234" s="28">
        <f>ROUND(12.9925,4)</f>
        <v>12.9925</v>
      </c>
      <c r="D234" s="28">
        <f>F234</f>
        <v>13.1268</v>
      </c>
      <c r="E234" s="28">
        <f>F234</f>
        <v>13.1268</v>
      </c>
      <c r="F234" s="28">
        <f>ROUND(13.1268,4)</f>
        <v>13.1268</v>
      </c>
      <c r="G234" s="25"/>
      <c r="H234" s="26"/>
    </row>
    <row r="235" spans="1:8" ht="12.75" customHeight="1">
      <c r="A235" s="23">
        <v>43052</v>
      </c>
      <c r="B235" s="23"/>
      <c r="C235" s="28">
        <f>ROUND(12.9925,4)</f>
        <v>12.9925</v>
      </c>
      <c r="D235" s="28">
        <f>F235</f>
        <v>13.1349</v>
      </c>
      <c r="E235" s="28">
        <f>F235</f>
        <v>13.1349</v>
      </c>
      <c r="F235" s="28">
        <f>ROUND(13.1349,4)</f>
        <v>13.1349</v>
      </c>
      <c r="G235" s="25"/>
      <c r="H235" s="26"/>
    </row>
    <row r="236" spans="1:8" ht="12.75" customHeight="1">
      <c r="A236" s="23">
        <v>43067</v>
      </c>
      <c r="B236" s="23"/>
      <c r="C236" s="28">
        <f>ROUND(12.9925,4)</f>
        <v>12.9925</v>
      </c>
      <c r="D236" s="28">
        <f>F236</f>
        <v>13.1653</v>
      </c>
      <c r="E236" s="28">
        <f>F236</f>
        <v>13.1653</v>
      </c>
      <c r="F236" s="28">
        <f>ROUND(13.1653,4)</f>
        <v>13.1653</v>
      </c>
      <c r="G236" s="25"/>
      <c r="H236" s="26"/>
    </row>
    <row r="237" spans="1:8" ht="12.75" customHeight="1">
      <c r="A237" s="23">
        <v>43069</v>
      </c>
      <c r="B237" s="23"/>
      <c r="C237" s="28">
        <f>ROUND(12.9925,4)</f>
        <v>12.9925</v>
      </c>
      <c r="D237" s="28">
        <f>F237</f>
        <v>13.1693</v>
      </c>
      <c r="E237" s="28">
        <f>F237</f>
        <v>13.1693</v>
      </c>
      <c r="F237" s="28">
        <f>ROUND(13.1693,4)</f>
        <v>13.1693</v>
      </c>
      <c r="G237" s="25"/>
      <c r="H237" s="26"/>
    </row>
    <row r="238" spans="1:8" ht="12.75" customHeight="1">
      <c r="A238" s="23">
        <v>43084</v>
      </c>
      <c r="B238" s="23"/>
      <c r="C238" s="28">
        <f>ROUND(12.9925,4)</f>
        <v>12.9925</v>
      </c>
      <c r="D238" s="28">
        <f>F238</f>
        <v>13.1993</v>
      </c>
      <c r="E238" s="28">
        <f>F238</f>
        <v>13.1993</v>
      </c>
      <c r="F238" s="28">
        <f>ROUND(13.1993,4)</f>
        <v>13.1993</v>
      </c>
      <c r="G238" s="25"/>
      <c r="H238" s="26"/>
    </row>
    <row r="239" spans="1:8" ht="12.75" customHeight="1">
      <c r="A239" s="23">
        <v>43091</v>
      </c>
      <c r="B239" s="23"/>
      <c r="C239" s="28">
        <f>ROUND(12.9925,4)</f>
        <v>12.9925</v>
      </c>
      <c r="D239" s="28">
        <f>F239</f>
        <v>13.2132</v>
      </c>
      <c r="E239" s="28">
        <f>F239</f>
        <v>13.2132</v>
      </c>
      <c r="F239" s="28">
        <f>ROUND(13.2132,4)</f>
        <v>13.2132</v>
      </c>
      <c r="G239" s="25"/>
      <c r="H239" s="26"/>
    </row>
    <row r="240" spans="1:8" ht="12.75" customHeight="1">
      <c r="A240" s="23">
        <v>43096</v>
      </c>
      <c r="B240" s="23"/>
      <c r="C240" s="28">
        <f>ROUND(12.9925,4)</f>
        <v>12.9925</v>
      </c>
      <c r="D240" s="28">
        <f>F240</f>
        <v>13.2231</v>
      </c>
      <c r="E240" s="28">
        <f>F240</f>
        <v>13.2231</v>
      </c>
      <c r="F240" s="28">
        <f>ROUND(13.2231,4)</f>
        <v>13.2231</v>
      </c>
      <c r="G240" s="25"/>
      <c r="H240" s="26"/>
    </row>
    <row r="241" spans="1:8" ht="12.75" customHeight="1">
      <c r="A241" s="23">
        <v>43102</v>
      </c>
      <c r="B241" s="23"/>
      <c r="C241" s="28">
        <f>ROUND(12.9925,4)</f>
        <v>12.9925</v>
      </c>
      <c r="D241" s="28">
        <f>F241</f>
        <v>13.235</v>
      </c>
      <c r="E241" s="28">
        <f>F241</f>
        <v>13.235</v>
      </c>
      <c r="F241" s="28">
        <f>ROUND(13.235,4)</f>
        <v>13.235</v>
      </c>
      <c r="G241" s="25"/>
      <c r="H241" s="26"/>
    </row>
    <row r="242" spans="1:8" ht="12.75" customHeight="1">
      <c r="A242" s="23">
        <v>43109</v>
      </c>
      <c r="B242" s="23"/>
      <c r="C242" s="28">
        <f>ROUND(12.9925,4)</f>
        <v>12.9925</v>
      </c>
      <c r="D242" s="28">
        <f>F242</f>
        <v>13.2488</v>
      </c>
      <c r="E242" s="28">
        <f>F242</f>
        <v>13.2488</v>
      </c>
      <c r="F242" s="28">
        <f>ROUND(13.2488,4)</f>
        <v>13.2488</v>
      </c>
      <c r="G242" s="25"/>
      <c r="H242" s="26"/>
    </row>
    <row r="243" spans="1:8" ht="12.75" customHeight="1">
      <c r="A243" s="23">
        <v>43131</v>
      </c>
      <c r="B243" s="23"/>
      <c r="C243" s="28">
        <f>ROUND(12.9925,4)</f>
        <v>12.9925</v>
      </c>
      <c r="D243" s="28">
        <f>F243</f>
        <v>13.2924</v>
      </c>
      <c r="E243" s="28">
        <f>F243</f>
        <v>13.2924</v>
      </c>
      <c r="F243" s="28">
        <f>ROUND(13.2924,4)</f>
        <v>13.2924</v>
      </c>
      <c r="G243" s="25"/>
      <c r="H243" s="26"/>
    </row>
    <row r="244" spans="1:8" ht="12.75" customHeight="1">
      <c r="A244" s="23">
        <v>43132</v>
      </c>
      <c r="B244" s="23"/>
      <c r="C244" s="28">
        <f>ROUND(12.9925,4)</f>
        <v>12.9925</v>
      </c>
      <c r="D244" s="28">
        <f>F244</f>
        <v>13.2944</v>
      </c>
      <c r="E244" s="28">
        <f>F244</f>
        <v>13.2944</v>
      </c>
      <c r="F244" s="28">
        <f>ROUND(13.2944,4)</f>
        <v>13.2944</v>
      </c>
      <c r="G244" s="25"/>
      <c r="H244" s="26"/>
    </row>
    <row r="245" spans="1:8" ht="12.75" customHeight="1">
      <c r="A245" s="23">
        <v>43144</v>
      </c>
      <c r="B245" s="23"/>
      <c r="C245" s="28">
        <f>ROUND(12.9925,4)</f>
        <v>12.9925</v>
      </c>
      <c r="D245" s="28">
        <f>F245</f>
        <v>13.3182</v>
      </c>
      <c r="E245" s="28">
        <f>F245</f>
        <v>13.3182</v>
      </c>
      <c r="F245" s="28">
        <f>ROUND(13.3182,4)</f>
        <v>13.3182</v>
      </c>
      <c r="G245" s="25"/>
      <c r="H245" s="26"/>
    </row>
    <row r="246" spans="1:8" ht="12.75" customHeight="1">
      <c r="A246" s="23">
        <v>43146</v>
      </c>
      <c r="B246" s="23"/>
      <c r="C246" s="28">
        <f>ROUND(12.9925,4)</f>
        <v>12.9925</v>
      </c>
      <c r="D246" s="28">
        <f>F246</f>
        <v>13.3222</v>
      </c>
      <c r="E246" s="28">
        <f>F246</f>
        <v>13.3222</v>
      </c>
      <c r="F246" s="28">
        <f>ROUND(13.3222,4)</f>
        <v>13.3222</v>
      </c>
      <c r="G246" s="25"/>
      <c r="H246" s="26"/>
    </row>
    <row r="247" spans="1:8" ht="12.75" customHeight="1">
      <c r="A247" s="23">
        <v>43215</v>
      </c>
      <c r="B247" s="23"/>
      <c r="C247" s="28">
        <f>ROUND(12.9925,4)</f>
        <v>12.9925</v>
      </c>
      <c r="D247" s="28">
        <f>F247</f>
        <v>13.4576</v>
      </c>
      <c r="E247" s="28">
        <f>F247</f>
        <v>13.4576</v>
      </c>
      <c r="F247" s="28">
        <f>ROUND(13.4576,4)</f>
        <v>13.4576</v>
      </c>
      <c r="G247" s="25"/>
      <c r="H247" s="26"/>
    </row>
    <row r="248" spans="1:8" ht="12.75" customHeight="1">
      <c r="A248" s="23">
        <v>43231</v>
      </c>
      <c r="B248" s="23"/>
      <c r="C248" s="28">
        <f>ROUND(12.9925,4)</f>
        <v>12.9925</v>
      </c>
      <c r="D248" s="28">
        <f>F248</f>
        <v>13.489</v>
      </c>
      <c r="E248" s="28">
        <f>F248</f>
        <v>13.489</v>
      </c>
      <c r="F248" s="28">
        <f>ROUND(13.489,4)</f>
        <v>13.489</v>
      </c>
      <c r="G248" s="25"/>
      <c r="H248" s="26"/>
    </row>
    <row r="249" spans="1:8" ht="12.75" customHeight="1">
      <c r="A249" s="23">
        <v>43235</v>
      </c>
      <c r="B249" s="23"/>
      <c r="C249" s="28">
        <f>ROUND(12.9925,4)</f>
        <v>12.9925</v>
      </c>
      <c r="D249" s="28">
        <f>F249</f>
        <v>13.4968</v>
      </c>
      <c r="E249" s="28">
        <f>F249</f>
        <v>13.4968</v>
      </c>
      <c r="F249" s="28">
        <f>ROUND(13.4968,4)</f>
        <v>13.4968</v>
      </c>
      <c r="G249" s="25"/>
      <c r="H249" s="26"/>
    </row>
    <row r="250" spans="1:8" ht="12.75" customHeight="1">
      <c r="A250" s="23">
        <v>43283</v>
      </c>
      <c r="B250" s="23"/>
      <c r="C250" s="28">
        <f>ROUND(12.9925,4)</f>
        <v>12.9925</v>
      </c>
      <c r="D250" s="28">
        <f>F250</f>
        <v>13.5901</v>
      </c>
      <c r="E250" s="28">
        <f>F250</f>
        <v>13.5901</v>
      </c>
      <c r="F250" s="28">
        <f>ROUND(13.5901,4)</f>
        <v>13.5901</v>
      </c>
      <c r="G250" s="25"/>
      <c r="H250" s="26"/>
    </row>
    <row r="251" spans="1:8" ht="12.75" customHeight="1">
      <c r="A251" s="23">
        <v>43301</v>
      </c>
      <c r="B251" s="23"/>
      <c r="C251" s="28">
        <f>ROUND(12.9925,4)</f>
        <v>12.9925</v>
      </c>
      <c r="D251" s="28">
        <f>F251</f>
        <v>13.6249</v>
      </c>
      <c r="E251" s="28">
        <f>F251</f>
        <v>13.6249</v>
      </c>
      <c r="F251" s="28">
        <f>ROUND(13.6249,4)</f>
        <v>13.6249</v>
      </c>
      <c r="G251" s="25"/>
      <c r="H251" s="26"/>
    </row>
    <row r="252" spans="1:8" ht="12.75" customHeight="1">
      <c r="A252" s="23">
        <v>43325</v>
      </c>
      <c r="B252" s="23"/>
      <c r="C252" s="28">
        <f>ROUND(12.9925,4)</f>
        <v>12.9925</v>
      </c>
      <c r="D252" s="28">
        <f>F252</f>
        <v>13.6713</v>
      </c>
      <c r="E252" s="28">
        <f>F252</f>
        <v>13.6713</v>
      </c>
      <c r="F252" s="28">
        <f>ROUND(13.6713,4)</f>
        <v>13.6713</v>
      </c>
      <c r="G252" s="25"/>
      <c r="H252" s="26"/>
    </row>
    <row r="253" spans="1:8" ht="12.75" customHeight="1">
      <c r="A253" s="23">
        <v>43417</v>
      </c>
      <c r="B253" s="23"/>
      <c r="C253" s="28">
        <f>ROUND(12.9925,4)</f>
        <v>12.9925</v>
      </c>
      <c r="D253" s="28">
        <f>F253</f>
        <v>13.8577</v>
      </c>
      <c r="E253" s="28">
        <f>F253</f>
        <v>13.8577</v>
      </c>
      <c r="F253" s="28">
        <f>ROUND(13.8577,4)</f>
        <v>13.8577</v>
      </c>
      <c r="G253" s="25"/>
      <c r="H253" s="26"/>
    </row>
    <row r="254" spans="1:8" ht="12.75" customHeight="1">
      <c r="A254" s="23">
        <v>43509</v>
      </c>
      <c r="B254" s="23"/>
      <c r="C254" s="28">
        <f>ROUND(12.9925,4)</f>
        <v>12.9925</v>
      </c>
      <c r="D254" s="28">
        <f>F254</f>
        <v>14.0471</v>
      </c>
      <c r="E254" s="28">
        <f>F254</f>
        <v>14.0471</v>
      </c>
      <c r="F254" s="28">
        <f>ROUND(14.0471,4)</f>
        <v>14.0471</v>
      </c>
      <c r="G254" s="25"/>
      <c r="H254" s="26"/>
    </row>
    <row r="255" spans="1:8" ht="12.75" customHeight="1">
      <c r="A255" s="23">
        <v>44040</v>
      </c>
      <c r="B255" s="23"/>
      <c r="C255" s="28">
        <f>ROUND(12.9925,4)</f>
        <v>12.9925</v>
      </c>
      <c r="D255" s="28">
        <f>F255</f>
        <v>15.2669</v>
      </c>
      <c r="E255" s="28">
        <f>F255</f>
        <v>15.2669</v>
      </c>
      <c r="F255" s="28">
        <f>ROUND(15.2669,4)</f>
        <v>15.2669</v>
      </c>
      <c r="G255" s="25"/>
      <c r="H255" s="26"/>
    </row>
    <row r="256" spans="1:8" ht="12.75" customHeight="1">
      <c r="A256" s="23" t="s">
        <v>63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42996</v>
      </c>
      <c r="B257" s="23"/>
      <c r="C257" s="28">
        <f>ROUND(1.187325,4)</f>
        <v>1.1873</v>
      </c>
      <c r="D257" s="28">
        <f>F257</f>
        <v>1.1881</v>
      </c>
      <c r="E257" s="28">
        <f>F257</f>
        <v>1.1881</v>
      </c>
      <c r="F257" s="28">
        <f>ROUND(1.1881,4)</f>
        <v>1.1881</v>
      </c>
      <c r="G257" s="25"/>
      <c r="H257" s="26"/>
    </row>
    <row r="258" spans="1:8" ht="12.75" customHeight="1">
      <c r="A258" s="23">
        <v>43087</v>
      </c>
      <c r="B258" s="23"/>
      <c r="C258" s="28">
        <f>ROUND(1.187325,4)</f>
        <v>1.1873</v>
      </c>
      <c r="D258" s="28">
        <f>F258</f>
        <v>1.1941</v>
      </c>
      <c r="E258" s="28">
        <f>F258</f>
        <v>1.1941</v>
      </c>
      <c r="F258" s="28">
        <f>ROUND(1.1941,4)</f>
        <v>1.1941</v>
      </c>
      <c r="G258" s="25"/>
      <c r="H258" s="26"/>
    </row>
    <row r="259" spans="1:8" ht="12.75" customHeight="1">
      <c r="A259" s="23">
        <v>43178</v>
      </c>
      <c r="B259" s="23"/>
      <c r="C259" s="28">
        <f>ROUND(1.187325,4)</f>
        <v>1.1873</v>
      </c>
      <c r="D259" s="28">
        <f>F259</f>
        <v>1.2004</v>
      </c>
      <c r="E259" s="28">
        <f>F259</f>
        <v>1.2004</v>
      </c>
      <c r="F259" s="28">
        <f>ROUND(1.2004,4)</f>
        <v>1.2004</v>
      </c>
      <c r="G259" s="25"/>
      <c r="H259" s="26"/>
    </row>
    <row r="260" spans="1:8" ht="12.75" customHeight="1">
      <c r="A260" s="23">
        <v>43269</v>
      </c>
      <c r="B260" s="23"/>
      <c r="C260" s="28">
        <f>ROUND(1.187325,4)</f>
        <v>1.1873</v>
      </c>
      <c r="D260" s="28">
        <f>F260</f>
        <v>1.2068</v>
      </c>
      <c r="E260" s="28">
        <f>F260</f>
        <v>1.2068</v>
      </c>
      <c r="F260" s="28">
        <f>ROUND(1.2068,4)</f>
        <v>1.2068</v>
      </c>
      <c r="G260" s="25"/>
      <c r="H260" s="26"/>
    </row>
    <row r="261" spans="1:8" ht="12.75" customHeight="1">
      <c r="A261" s="23" t="s">
        <v>64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42996</v>
      </c>
      <c r="B262" s="23"/>
      <c r="C262" s="28">
        <f>ROUND(1.287625,4)</f>
        <v>1.2876</v>
      </c>
      <c r="D262" s="28">
        <f>F262</f>
        <v>1.2882</v>
      </c>
      <c r="E262" s="28">
        <f>F262</f>
        <v>1.2882</v>
      </c>
      <c r="F262" s="28">
        <f>ROUND(1.2882,4)</f>
        <v>1.2882</v>
      </c>
      <c r="G262" s="25"/>
      <c r="H262" s="26"/>
    </row>
    <row r="263" spans="1:8" ht="12.75" customHeight="1">
      <c r="A263" s="23">
        <v>43087</v>
      </c>
      <c r="B263" s="23"/>
      <c r="C263" s="28">
        <f>ROUND(1.287625,4)</f>
        <v>1.2876</v>
      </c>
      <c r="D263" s="28">
        <f>F263</f>
        <v>1.2921</v>
      </c>
      <c r="E263" s="28">
        <f>F263</f>
        <v>1.2921</v>
      </c>
      <c r="F263" s="28">
        <f>ROUND(1.2921,4)</f>
        <v>1.2921</v>
      </c>
      <c r="G263" s="25"/>
      <c r="H263" s="26"/>
    </row>
    <row r="264" spans="1:8" ht="12.75" customHeight="1">
      <c r="A264" s="23">
        <v>43178</v>
      </c>
      <c r="B264" s="23"/>
      <c r="C264" s="28">
        <f>ROUND(1.287625,4)</f>
        <v>1.2876</v>
      </c>
      <c r="D264" s="28">
        <f>F264</f>
        <v>1.2961</v>
      </c>
      <c r="E264" s="28">
        <f>F264</f>
        <v>1.2961</v>
      </c>
      <c r="F264" s="28">
        <f>ROUND(1.2961,4)</f>
        <v>1.2961</v>
      </c>
      <c r="G264" s="25"/>
      <c r="H264" s="26"/>
    </row>
    <row r="265" spans="1:8" ht="12.75" customHeight="1">
      <c r="A265" s="23">
        <v>43269</v>
      </c>
      <c r="B265" s="23"/>
      <c r="C265" s="28">
        <f>ROUND(1.287625,4)</f>
        <v>1.2876</v>
      </c>
      <c r="D265" s="28">
        <f>F265</f>
        <v>1.3001</v>
      </c>
      <c r="E265" s="28">
        <f>F265</f>
        <v>1.3001</v>
      </c>
      <c r="F265" s="28">
        <f>ROUND(1.3001,4)</f>
        <v>1.3001</v>
      </c>
      <c r="G265" s="25"/>
      <c r="H265" s="26"/>
    </row>
    <row r="266" spans="1:8" ht="12.75" customHeight="1">
      <c r="A266" s="23" t="s">
        <v>65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42996</v>
      </c>
      <c r="B267" s="23"/>
      <c r="C267" s="28">
        <f>ROUND(10.28616225,4)</f>
        <v>10.2862</v>
      </c>
      <c r="D267" s="28">
        <f>F267</f>
        <v>10.3069</v>
      </c>
      <c r="E267" s="28">
        <f>F267</f>
        <v>10.3069</v>
      </c>
      <c r="F267" s="28">
        <f>ROUND(10.3069,4)</f>
        <v>10.3069</v>
      </c>
      <c r="G267" s="25"/>
      <c r="H267" s="26"/>
    </row>
    <row r="268" spans="1:8" ht="12.75" customHeight="1">
      <c r="A268" s="23">
        <v>43087</v>
      </c>
      <c r="B268" s="23"/>
      <c r="C268" s="28">
        <f>ROUND(10.28616225,4)</f>
        <v>10.2862</v>
      </c>
      <c r="D268" s="28">
        <f>F268</f>
        <v>10.441</v>
      </c>
      <c r="E268" s="28">
        <f>F268</f>
        <v>10.441</v>
      </c>
      <c r="F268" s="28">
        <f>ROUND(10.441,4)</f>
        <v>10.441</v>
      </c>
      <c r="G268" s="25"/>
      <c r="H268" s="26"/>
    </row>
    <row r="269" spans="1:8" ht="12.75" customHeight="1">
      <c r="A269" s="23">
        <v>43178</v>
      </c>
      <c r="B269" s="23"/>
      <c r="C269" s="28">
        <f>ROUND(10.28616225,4)</f>
        <v>10.2862</v>
      </c>
      <c r="D269" s="28">
        <f>F269</f>
        <v>10.571</v>
      </c>
      <c r="E269" s="28">
        <f>F269</f>
        <v>10.571</v>
      </c>
      <c r="F269" s="28">
        <f>ROUND(10.571,4)</f>
        <v>10.571</v>
      </c>
      <c r="G269" s="25"/>
      <c r="H269" s="26"/>
    </row>
    <row r="270" spans="1:8" ht="12.75" customHeight="1">
      <c r="A270" s="23">
        <v>43269</v>
      </c>
      <c r="B270" s="23"/>
      <c r="C270" s="28">
        <f>ROUND(10.28616225,4)</f>
        <v>10.2862</v>
      </c>
      <c r="D270" s="28">
        <f>F270</f>
        <v>10.6979</v>
      </c>
      <c r="E270" s="28">
        <f>F270</f>
        <v>10.6979</v>
      </c>
      <c r="F270" s="28">
        <f>ROUND(10.6979,4)</f>
        <v>10.6979</v>
      </c>
      <c r="G270" s="25"/>
      <c r="H270" s="26"/>
    </row>
    <row r="271" spans="1:8" ht="12.75" customHeight="1">
      <c r="A271" s="23">
        <v>43360</v>
      </c>
      <c r="B271" s="23"/>
      <c r="C271" s="28">
        <f>ROUND(10.28616225,4)</f>
        <v>10.2862</v>
      </c>
      <c r="D271" s="28">
        <f>F271</f>
        <v>10.8227</v>
      </c>
      <c r="E271" s="28">
        <f>F271</f>
        <v>10.8227</v>
      </c>
      <c r="F271" s="28">
        <f>ROUND(10.8227,4)</f>
        <v>10.8227</v>
      </c>
      <c r="G271" s="25"/>
      <c r="H271" s="26"/>
    </row>
    <row r="272" spans="1:8" ht="12.75" customHeight="1">
      <c r="A272" s="23">
        <v>43448</v>
      </c>
      <c r="B272" s="23"/>
      <c r="C272" s="28">
        <f>ROUND(10.28616225,4)</f>
        <v>10.2862</v>
      </c>
      <c r="D272" s="28">
        <f>F272</f>
        <v>10.9497</v>
      </c>
      <c r="E272" s="28">
        <f>F272</f>
        <v>10.9497</v>
      </c>
      <c r="F272" s="28">
        <f>ROUND(10.9497,4)</f>
        <v>10.9497</v>
      </c>
      <c r="G272" s="25"/>
      <c r="H272" s="26"/>
    </row>
    <row r="273" spans="1:8" ht="12.75" customHeight="1">
      <c r="A273" s="23">
        <v>43542</v>
      </c>
      <c r="B273" s="23"/>
      <c r="C273" s="28">
        <f>ROUND(10.28616225,4)</f>
        <v>10.2862</v>
      </c>
      <c r="D273" s="28">
        <f>F273</f>
        <v>11.0844</v>
      </c>
      <c r="E273" s="28">
        <f>F273</f>
        <v>11.0844</v>
      </c>
      <c r="F273" s="28">
        <f>ROUND(11.0844,4)</f>
        <v>11.0844</v>
      </c>
      <c r="G273" s="25"/>
      <c r="H273" s="26"/>
    </row>
    <row r="274" spans="1:8" ht="12.75" customHeight="1">
      <c r="A274" s="23">
        <v>43630</v>
      </c>
      <c r="B274" s="23"/>
      <c r="C274" s="28">
        <f>ROUND(10.28616225,4)</f>
        <v>10.2862</v>
      </c>
      <c r="D274" s="28">
        <f>F274</f>
        <v>11.2088</v>
      </c>
      <c r="E274" s="28">
        <f>F274</f>
        <v>11.2088</v>
      </c>
      <c r="F274" s="28">
        <f>ROUND(11.2088,4)</f>
        <v>11.2088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42996</v>
      </c>
      <c r="B276" s="23"/>
      <c r="C276" s="28">
        <f>ROUND(3.53720290762571,4)</f>
        <v>3.5372</v>
      </c>
      <c r="D276" s="28">
        <f>F276</f>
        <v>3.8428</v>
      </c>
      <c r="E276" s="28">
        <f>F276</f>
        <v>3.8428</v>
      </c>
      <c r="F276" s="28">
        <f>ROUND(3.8428,4)</f>
        <v>3.8428</v>
      </c>
      <c r="G276" s="25"/>
      <c r="H276" s="26"/>
    </row>
    <row r="277" spans="1:8" ht="12.75" customHeight="1">
      <c r="A277" s="23">
        <v>43087</v>
      </c>
      <c r="B277" s="23"/>
      <c r="C277" s="28">
        <f>ROUND(3.53720290762571,4)</f>
        <v>3.5372</v>
      </c>
      <c r="D277" s="28">
        <f>F277</f>
        <v>3.8921</v>
      </c>
      <c r="E277" s="28">
        <f>F277</f>
        <v>3.8921</v>
      </c>
      <c r="F277" s="28">
        <f>ROUND(3.8921,4)</f>
        <v>3.8921</v>
      </c>
      <c r="G277" s="25"/>
      <c r="H277" s="26"/>
    </row>
    <row r="278" spans="1:8" ht="12.75" customHeight="1">
      <c r="A278" s="23">
        <v>43178</v>
      </c>
      <c r="B278" s="23"/>
      <c r="C278" s="28">
        <f>ROUND(3.53720290762571,4)</f>
        <v>3.5372</v>
      </c>
      <c r="D278" s="28">
        <f>F278</f>
        <v>3.946</v>
      </c>
      <c r="E278" s="28">
        <f>F278</f>
        <v>3.946</v>
      </c>
      <c r="F278" s="28">
        <f>ROUND(3.946,4)</f>
        <v>3.946</v>
      </c>
      <c r="G278" s="25"/>
      <c r="H278" s="26"/>
    </row>
    <row r="279" spans="1:8" ht="12.75" customHeight="1">
      <c r="A279" s="23" t="s">
        <v>67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42996</v>
      </c>
      <c r="B280" s="23"/>
      <c r="C280" s="28">
        <f>ROUND(1.2810605,4)</f>
        <v>1.2811</v>
      </c>
      <c r="D280" s="28">
        <f>F280</f>
        <v>1.283</v>
      </c>
      <c r="E280" s="28">
        <f>F280</f>
        <v>1.283</v>
      </c>
      <c r="F280" s="28">
        <f>ROUND(1.283,4)</f>
        <v>1.283</v>
      </c>
      <c r="G280" s="25"/>
      <c r="H280" s="26"/>
    </row>
    <row r="281" spans="1:8" ht="12.75" customHeight="1">
      <c r="A281" s="23">
        <v>43087</v>
      </c>
      <c r="B281" s="23"/>
      <c r="C281" s="28">
        <f>ROUND(1.2810605,4)</f>
        <v>1.2811</v>
      </c>
      <c r="D281" s="28">
        <f>F281</f>
        <v>1.2965</v>
      </c>
      <c r="E281" s="28">
        <f>F281</f>
        <v>1.2965</v>
      </c>
      <c r="F281" s="28">
        <f>ROUND(1.2965,4)</f>
        <v>1.2965</v>
      </c>
      <c r="G281" s="25"/>
      <c r="H281" s="26"/>
    </row>
    <row r="282" spans="1:8" ht="12.75" customHeight="1">
      <c r="A282" s="23">
        <v>43178</v>
      </c>
      <c r="B282" s="23"/>
      <c r="C282" s="28">
        <f>ROUND(1.2810605,4)</f>
        <v>1.2811</v>
      </c>
      <c r="D282" s="28">
        <f>F282</f>
        <v>1.3077</v>
      </c>
      <c r="E282" s="28">
        <f>F282</f>
        <v>1.3077</v>
      </c>
      <c r="F282" s="28">
        <f>ROUND(1.3077,4)</f>
        <v>1.3077</v>
      </c>
      <c r="G282" s="25"/>
      <c r="H282" s="26"/>
    </row>
    <row r="283" spans="1:8" ht="12.75" customHeight="1">
      <c r="A283" s="23">
        <v>43269</v>
      </c>
      <c r="B283" s="23"/>
      <c r="C283" s="28">
        <f>ROUND(1.2810605,4)</f>
        <v>1.2811</v>
      </c>
      <c r="D283" s="28">
        <f>F283</f>
        <v>1.3199</v>
      </c>
      <c r="E283" s="28">
        <f>F283</f>
        <v>1.3199</v>
      </c>
      <c r="F283" s="28">
        <f>ROUND(1.3199,4)</f>
        <v>1.3199</v>
      </c>
      <c r="G283" s="25"/>
      <c r="H283" s="26"/>
    </row>
    <row r="284" spans="1:8" ht="12.75" customHeight="1">
      <c r="A284" s="23">
        <v>43630</v>
      </c>
      <c r="B284" s="23"/>
      <c r="C284" s="28">
        <f>ROUND(1.2810605,4)</f>
        <v>1.2811</v>
      </c>
      <c r="D284" s="28">
        <f>F284</f>
        <v>1.3398</v>
      </c>
      <c r="E284" s="28">
        <f>F284</f>
        <v>1.3398</v>
      </c>
      <c r="F284" s="28">
        <f>ROUND(1.3398,4)</f>
        <v>1.3398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42996</v>
      </c>
      <c r="B286" s="23"/>
      <c r="C286" s="28">
        <f>ROUND(10.3567158230371,4)</f>
        <v>10.3567</v>
      </c>
      <c r="D286" s="28">
        <f>F286</f>
        <v>10.3802</v>
      </c>
      <c r="E286" s="28">
        <f>F286</f>
        <v>10.3802</v>
      </c>
      <c r="F286" s="28">
        <f>ROUND(10.3802,4)</f>
        <v>10.3802</v>
      </c>
      <c r="G286" s="25"/>
      <c r="H286" s="26"/>
    </row>
    <row r="287" spans="1:8" ht="12.75" customHeight="1">
      <c r="A287" s="23">
        <v>43087</v>
      </c>
      <c r="B287" s="23"/>
      <c r="C287" s="28">
        <f>ROUND(10.3567158230371,4)</f>
        <v>10.3567</v>
      </c>
      <c r="D287" s="28">
        <f>F287</f>
        <v>10.5362</v>
      </c>
      <c r="E287" s="28">
        <f>F287</f>
        <v>10.5362</v>
      </c>
      <c r="F287" s="28">
        <f>ROUND(10.5362,4)</f>
        <v>10.5362</v>
      </c>
      <c r="G287" s="25"/>
      <c r="H287" s="26"/>
    </row>
    <row r="288" spans="1:8" ht="12.75" customHeight="1">
      <c r="A288" s="23">
        <v>43178</v>
      </c>
      <c r="B288" s="23"/>
      <c r="C288" s="28">
        <f>ROUND(10.3567158230371,4)</f>
        <v>10.3567</v>
      </c>
      <c r="D288" s="28">
        <f>F288</f>
        <v>10.6848</v>
      </c>
      <c r="E288" s="28">
        <f>F288</f>
        <v>10.6848</v>
      </c>
      <c r="F288" s="28">
        <f>ROUND(10.6848,4)</f>
        <v>10.6848</v>
      </c>
      <c r="G288" s="25"/>
      <c r="H288" s="26"/>
    </row>
    <row r="289" spans="1:8" ht="12.75" customHeight="1">
      <c r="A289" s="23">
        <v>43269</v>
      </c>
      <c r="B289" s="23"/>
      <c r="C289" s="28">
        <f>ROUND(10.3567158230371,4)</f>
        <v>10.3567</v>
      </c>
      <c r="D289" s="28">
        <f>F289</f>
        <v>10.6848</v>
      </c>
      <c r="E289" s="28">
        <f>F289</f>
        <v>10.6848</v>
      </c>
      <c r="F289" s="28">
        <f>ROUND(10.6848,4)</f>
        <v>10.6848</v>
      </c>
      <c r="G289" s="25"/>
      <c r="H289" s="26"/>
    </row>
    <row r="290" spans="1:8" ht="12.75" customHeight="1">
      <c r="A290" s="23" t="s">
        <v>69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42996</v>
      </c>
      <c r="B291" s="23"/>
      <c r="C291" s="28">
        <f>ROUND(1.97335596611146,4)</f>
        <v>1.9734</v>
      </c>
      <c r="D291" s="28">
        <f>F291</f>
        <v>1.9725</v>
      </c>
      <c r="E291" s="28">
        <f>F291</f>
        <v>1.9725</v>
      </c>
      <c r="F291" s="28">
        <f>ROUND(1.9725,4)</f>
        <v>1.9725</v>
      </c>
      <c r="G291" s="25"/>
      <c r="H291" s="26"/>
    </row>
    <row r="292" spans="1:8" ht="12.75" customHeight="1">
      <c r="A292" s="23">
        <v>43087</v>
      </c>
      <c r="B292" s="23"/>
      <c r="C292" s="28">
        <f>ROUND(1.97335596611146,4)</f>
        <v>1.9734</v>
      </c>
      <c r="D292" s="28">
        <f>F292</f>
        <v>1.9898</v>
      </c>
      <c r="E292" s="28">
        <f>F292</f>
        <v>1.9898</v>
      </c>
      <c r="F292" s="28">
        <f>ROUND(1.9898,4)</f>
        <v>1.9898</v>
      </c>
      <c r="G292" s="25"/>
      <c r="H292" s="26"/>
    </row>
    <row r="293" spans="1:8" ht="12.75" customHeight="1">
      <c r="A293" s="23">
        <v>43178</v>
      </c>
      <c r="B293" s="23"/>
      <c r="C293" s="28">
        <f>ROUND(1.97335596611146,4)</f>
        <v>1.9734</v>
      </c>
      <c r="D293" s="28">
        <f>F293</f>
        <v>2.0056</v>
      </c>
      <c r="E293" s="28">
        <f>F293</f>
        <v>2.0056</v>
      </c>
      <c r="F293" s="28">
        <f>ROUND(2.0056,4)</f>
        <v>2.0056</v>
      </c>
      <c r="G293" s="25"/>
      <c r="H293" s="26"/>
    </row>
    <row r="294" spans="1:8" ht="12.75" customHeight="1">
      <c r="A294" s="23">
        <v>43269</v>
      </c>
      <c r="B294" s="23"/>
      <c r="C294" s="28">
        <f>ROUND(1.97335596611146,4)</f>
        <v>1.9734</v>
      </c>
      <c r="D294" s="28">
        <f>F294</f>
        <v>2.0207</v>
      </c>
      <c r="E294" s="28">
        <f>F294</f>
        <v>2.0207</v>
      </c>
      <c r="F294" s="28">
        <f>ROUND(2.0207,4)</f>
        <v>2.0207</v>
      </c>
      <c r="G294" s="25"/>
      <c r="H294" s="26"/>
    </row>
    <row r="295" spans="1:8" ht="12.75" customHeight="1">
      <c r="A295" s="23">
        <v>43630</v>
      </c>
      <c r="B295" s="23"/>
      <c r="C295" s="28">
        <f>ROUND(1.97335596611146,4)</f>
        <v>1.9734</v>
      </c>
      <c r="D295" s="28">
        <f>F295</f>
        <v>2.0008</v>
      </c>
      <c r="E295" s="28">
        <f>F295</f>
        <v>2.0008</v>
      </c>
      <c r="F295" s="28">
        <f>ROUND(2.0008,4)</f>
        <v>2.0008</v>
      </c>
      <c r="G295" s="25"/>
      <c r="H295" s="26"/>
    </row>
    <row r="296" spans="1:8" ht="12.75" customHeight="1">
      <c r="A296" s="23" t="s">
        <v>70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ROUND(2.0741207835124,4)</f>
        <v>2.0741</v>
      </c>
      <c r="D297" s="28">
        <f>F297</f>
        <v>2.0844</v>
      </c>
      <c r="E297" s="28">
        <f>F297</f>
        <v>2.0844</v>
      </c>
      <c r="F297" s="28">
        <f>ROUND(2.0844,4)</f>
        <v>2.0844</v>
      </c>
      <c r="G297" s="25"/>
      <c r="H297" s="26"/>
    </row>
    <row r="298" spans="1:8" ht="12.75" customHeight="1">
      <c r="A298" s="23">
        <v>43087</v>
      </c>
      <c r="B298" s="23"/>
      <c r="C298" s="28">
        <f>ROUND(2.0741207835124,4)</f>
        <v>2.0741</v>
      </c>
      <c r="D298" s="28">
        <f>F298</f>
        <v>2.1258</v>
      </c>
      <c r="E298" s="28">
        <f>F298</f>
        <v>2.1258</v>
      </c>
      <c r="F298" s="28">
        <f>ROUND(2.1258,4)</f>
        <v>2.1258</v>
      </c>
      <c r="G298" s="25"/>
      <c r="H298" s="26"/>
    </row>
    <row r="299" spans="1:8" ht="12.75" customHeight="1">
      <c r="A299" s="23">
        <v>43178</v>
      </c>
      <c r="B299" s="23"/>
      <c r="C299" s="28">
        <f>ROUND(2.0741207835124,4)</f>
        <v>2.0741</v>
      </c>
      <c r="D299" s="28">
        <f>F299</f>
        <v>2.1666</v>
      </c>
      <c r="E299" s="28">
        <f>F299</f>
        <v>2.1666</v>
      </c>
      <c r="F299" s="28">
        <f>ROUND(2.1666,4)</f>
        <v>2.1666</v>
      </c>
      <c r="G299" s="25"/>
      <c r="H299" s="26"/>
    </row>
    <row r="300" spans="1:8" ht="12.75" customHeight="1">
      <c r="A300" s="23">
        <v>43269</v>
      </c>
      <c r="B300" s="23"/>
      <c r="C300" s="28">
        <f>ROUND(2.0741207835124,4)</f>
        <v>2.0741</v>
      </c>
      <c r="D300" s="28">
        <f>F300</f>
        <v>2.2079</v>
      </c>
      <c r="E300" s="28">
        <f>F300</f>
        <v>2.2079</v>
      </c>
      <c r="F300" s="28">
        <f>ROUND(2.2079,4)</f>
        <v>2.2079</v>
      </c>
      <c r="G300" s="25"/>
      <c r="H300" s="26"/>
    </row>
    <row r="301" spans="1:8" ht="12.75" customHeight="1">
      <c r="A301" s="23">
        <v>43630</v>
      </c>
      <c r="B301" s="23"/>
      <c r="C301" s="28">
        <f>ROUND(2.0741207835124,4)</f>
        <v>2.0741</v>
      </c>
      <c r="D301" s="28">
        <f>F301</f>
        <v>2.3898</v>
      </c>
      <c r="E301" s="28">
        <f>F301</f>
        <v>2.3898</v>
      </c>
      <c r="F301" s="28">
        <f>ROUND(2.3898,4)</f>
        <v>2.3898</v>
      </c>
      <c r="G301" s="25"/>
      <c r="H301" s="26"/>
    </row>
    <row r="302" spans="1:8" ht="12.75" customHeight="1">
      <c r="A302" s="23" t="s">
        <v>71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ROUND(15.4263200625,4)</f>
        <v>15.4263</v>
      </c>
      <c r="D303" s="28">
        <f>F303</f>
        <v>15.4695</v>
      </c>
      <c r="E303" s="28">
        <f>F303</f>
        <v>15.4695</v>
      </c>
      <c r="F303" s="28">
        <f>ROUND(15.4695,4)</f>
        <v>15.4695</v>
      </c>
      <c r="G303" s="25"/>
      <c r="H303" s="26"/>
    </row>
    <row r="304" spans="1:8" ht="12.75" customHeight="1">
      <c r="A304" s="23">
        <v>43087</v>
      </c>
      <c r="B304" s="23"/>
      <c r="C304" s="28">
        <f>ROUND(15.4263200625,4)</f>
        <v>15.4263</v>
      </c>
      <c r="D304" s="28">
        <f>F304</f>
        <v>15.7679</v>
      </c>
      <c r="E304" s="28">
        <f>F304</f>
        <v>15.7679</v>
      </c>
      <c r="F304" s="28">
        <f>ROUND(15.7679,4)</f>
        <v>15.7679</v>
      </c>
      <c r="G304" s="25"/>
      <c r="H304" s="26"/>
    </row>
    <row r="305" spans="1:8" ht="12.75" customHeight="1">
      <c r="A305" s="23">
        <v>43178</v>
      </c>
      <c r="B305" s="23"/>
      <c r="C305" s="28">
        <f>ROUND(15.4263200625,4)</f>
        <v>15.4263</v>
      </c>
      <c r="D305" s="28">
        <f>F305</f>
        <v>16.0677</v>
      </c>
      <c r="E305" s="28">
        <f>F305</f>
        <v>16.0677</v>
      </c>
      <c r="F305" s="28">
        <f>ROUND(16.0677,4)</f>
        <v>16.0677</v>
      </c>
      <c r="G305" s="25"/>
      <c r="H305" s="26"/>
    </row>
    <row r="306" spans="1:8" ht="12.75" customHeight="1">
      <c r="A306" s="23">
        <v>43269</v>
      </c>
      <c r="B306" s="23"/>
      <c r="C306" s="28">
        <f>ROUND(15.4263200625,4)</f>
        <v>15.4263</v>
      </c>
      <c r="D306" s="28">
        <f>F306</f>
        <v>16.3672</v>
      </c>
      <c r="E306" s="28">
        <f>F306</f>
        <v>16.3672</v>
      </c>
      <c r="F306" s="28">
        <f>ROUND(16.3672,4)</f>
        <v>16.3672</v>
      </c>
      <c r="G306" s="25"/>
      <c r="H306" s="26"/>
    </row>
    <row r="307" spans="1:8" ht="12.75" customHeight="1">
      <c r="A307" s="23">
        <v>43360</v>
      </c>
      <c r="B307" s="23"/>
      <c r="C307" s="28">
        <f>ROUND(15.4263200625,4)</f>
        <v>15.4263</v>
      </c>
      <c r="D307" s="28">
        <f>F307</f>
        <v>16.6638</v>
      </c>
      <c r="E307" s="28">
        <f>F307</f>
        <v>16.6638</v>
      </c>
      <c r="F307" s="28">
        <f>ROUND(16.6638,4)</f>
        <v>16.6638</v>
      </c>
      <c r="G307" s="25"/>
      <c r="H307" s="26"/>
    </row>
    <row r="308" spans="1:8" ht="12.75" customHeight="1">
      <c r="A308" s="23">
        <v>43448</v>
      </c>
      <c r="B308" s="23"/>
      <c r="C308" s="28">
        <f>ROUND(15.4263200625,4)</f>
        <v>15.4263</v>
      </c>
      <c r="D308" s="28">
        <f>F308</f>
        <v>16.9367</v>
      </c>
      <c r="E308" s="28">
        <f>F308</f>
        <v>16.9367</v>
      </c>
      <c r="F308" s="28">
        <f>ROUND(16.9367,4)</f>
        <v>16.9367</v>
      </c>
      <c r="G308" s="25"/>
      <c r="H308" s="26"/>
    </row>
    <row r="309" spans="1:8" ht="12.75" customHeight="1">
      <c r="A309" s="23">
        <v>43542</v>
      </c>
      <c r="B309" s="23"/>
      <c r="C309" s="28">
        <f>ROUND(15.4263200625,4)</f>
        <v>15.4263</v>
      </c>
      <c r="D309" s="28">
        <f>F309</f>
        <v>17.3174</v>
      </c>
      <c r="E309" s="28">
        <f>F309</f>
        <v>17.3174</v>
      </c>
      <c r="F309" s="28">
        <f>ROUND(17.3174,4)</f>
        <v>17.3174</v>
      </c>
      <c r="G309" s="25"/>
      <c r="H309" s="26"/>
    </row>
    <row r="310" spans="1:8" ht="12.75" customHeight="1">
      <c r="A310" s="23">
        <v>43630</v>
      </c>
      <c r="B310" s="23"/>
      <c r="C310" s="28">
        <f>ROUND(15.4263200625,4)</f>
        <v>15.4263</v>
      </c>
      <c r="D310" s="28">
        <f>F310</f>
        <v>17.6775</v>
      </c>
      <c r="E310" s="28">
        <f>F310</f>
        <v>17.6775</v>
      </c>
      <c r="F310" s="28">
        <f>ROUND(17.6775,4)</f>
        <v>17.6775</v>
      </c>
      <c r="G310" s="25"/>
      <c r="H310" s="26"/>
    </row>
    <row r="311" spans="1:8" ht="12.75" customHeight="1">
      <c r="A311" s="23" t="s">
        <v>72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42996</v>
      </c>
      <c r="B312" s="23"/>
      <c r="C312" s="28">
        <f>ROUND(13.4923931668311,4)</f>
        <v>13.4924</v>
      </c>
      <c r="D312" s="28">
        <f>F312</f>
        <v>13.5322</v>
      </c>
      <c r="E312" s="28">
        <f>F312</f>
        <v>13.5322</v>
      </c>
      <c r="F312" s="28">
        <f>ROUND(13.5322,4)</f>
        <v>13.5322</v>
      </c>
      <c r="G312" s="25"/>
      <c r="H312" s="26"/>
    </row>
    <row r="313" spans="1:8" ht="12.75" customHeight="1">
      <c r="A313" s="23">
        <v>43087</v>
      </c>
      <c r="B313" s="23"/>
      <c r="C313" s="28">
        <f>ROUND(13.4923931668311,4)</f>
        <v>13.4924</v>
      </c>
      <c r="D313" s="28">
        <f>F313</f>
        <v>13.8081</v>
      </c>
      <c r="E313" s="28">
        <f>F313</f>
        <v>13.8081</v>
      </c>
      <c r="F313" s="28">
        <f>ROUND(13.8081,4)</f>
        <v>13.8081</v>
      </c>
      <c r="G313" s="25"/>
      <c r="H313" s="26"/>
    </row>
    <row r="314" spans="1:8" ht="12.75" customHeight="1">
      <c r="A314" s="23">
        <v>43178</v>
      </c>
      <c r="B314" s="23"/>
      <c r="C314" s="28">
        <f>ROUND(13.4923931668311,4)</f>
        <v>13.4924</v>
      </c>
      <c r="D314" s="28">
        <f>F314</f>
        <v>14.0857</v>
      </c>
      <c r="E314" s="28">
        <f>F314</f>
        <v>14.0857</v>
      </c>
      <c r="F314" s="28">
        <f>ROUND(14.0857,4)</f>
        <v>14.0857</v>
      </c>
      <c r="G314" s="25"/>
      <c r="H314" s="26"/>
    </row>
    <row r="315" spans="1:8" ht="12.75" customHeight="1">
      <c r="A315" s="23">
        <v>43269</v>
      </c>
      <c r="B315" s="23"/>
      <c r="C315" s="28">
        <f>ROUND(13.4923931668311,4)</f>
        <v>13.4924</v>
      </c>
      <c r="D315" s="28">
        <f>F315</f>
        <v>14.3616</v>
      </c>
      <c r="E315" s="28">
        <f>F315</f>
        <v>14.3616</v>
      </c>
      <c r="F315" s="28">
        <f>ROUND(14.3616,4)</f>
        <v>14.3616</v>
      </c>
      <c r="G315" s="25"/>
      <c r="H315" s="26"/>
    </row>
    <row r="316" spans="1:8" ht="12.75" customHeight="1">
      <c r="A316" s="23">
        <v>43360</v>
      </c>
      <c r="B316" s="23"/>
      <c r="C316" s="28">
        <f>ROUND(13.4923931668311,4)</f>
        <v>13.4924</v>
      </c>
      <c r="D316" s="28">
        <f>F316</f>
        <v>14.6347</v>
      </c>
      <c r="E316" s="28">
        <f>F316</f>
        <v>14.6347</v>
      </c>
      <c r="F316" s="28">
        <f>ROUND(14.6347,4)</f>
        <v>14.6347</v>
      </c>
      <c r="G316" s="25"/>
      <c r="H316" s="26"/>
    </row>
    <row r="317" spans="1:8" ht="12.75" customHeight="1">
      <c r="A317" s="23">
        <v>43630</v>
      </c>
      <c r="B317" s="23"/>
      <c r="C317" s="28">
        <f>ROUND(13.4923931668311,4)</f>
        <v>13.4924</v>
      </c>
      <c r="D317" s="28">
        <f>F317</f>
        <v>15.3613</v>
      </c>
      <c r="E317" s="28">
        <f>F317</f>
        <v>15.3613</v>
      </c>
      <c r="F317" s="28">
        <f>ROUND(15.3613,4)</f>
        <v>15.3613</v>
      </c>
      <c r="G317" s="25"/>
      <c r="H317" s="26"/>
    </row>
    <row r="318" spans="1:8" ht="12.75" customHeight="1">
      <c r="A318" s="23" t="s">
        <v>73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42996</v>
      </c>
      <c r="B319" s="23"/>
      <c r="C319" s="28">
        <f>ROUND(16.7294678125,4)</f>
        <v>16.7295</v>
      </c>
      <c r="D319" s="28">
        <f>F319</f>
        <v>16.7722</v>
      </c>
      <c r="E319" s="28">
        <f>F319</f>
        <v>16.7722</v>
      </c>
      <c r="F319" s="28">
        <f>ROUND(16.7722,4)</f>
        <v>16.7722</v>
      </c>
      <c r="G319" s="25"/>
      <c r="H319" s="26"/>
    </row>
    <row r="320" spans="1:8" ht="12.75" customHeight="1">
      <c r="A320" s="23">
        <v>43087</v>
      </c>
      <c r="B320" s="23"/>
      <c r="C320" s="28">
        <f>ROUND(16.7294678125,4)</f>
        <v>16.7295</v>
      </c>
      <c r="D320" s="28">
        <f>F320</f>
        <v>17.0628</v>
      </c>
      <c r="E320" s="28">
        <f>F320</f>
        <v>17.0628</v>
      </c>
      <c r="F320" s="28">
        <f>ROUND(17.0628,4)</f>
        <v>17.0628</v>
      </c>
      <c r="G320" s="25"/>
      <c r="H320" s="26"/>
    </row>
    <row r="321" spans="1:8" ht="12.75" customHeight="1">
      <c r="A321" s="23">
        <v>43178</v>
      </c>
      <c r="B321" s="23"/>
      <c r="C321" s="28">
        <f>ROUND(16.7294678125,4)</f>
        <v>16.7295</v>
      </c>
      <c r="D321" s="28">
        <f>F321</f>
        <v>17.3491</v>
      </c>
      <c r="E321" s="28">
        <f>F321</f>
        <v>17.3491</v>
      </c>
      <c r="F321" s="28">
        <f>ROUND(17.3491,4)</f>
        <v>17.3491</v>
      </c>
      <c r="G321" s="25"/>
      <c r="H321" s="26"/>
    </row>
    <row r="322" spans="1:8" ht="12.75" customHeight="1">
      <c r="A322" s="23">
        <v>43269</v>
      </c>
      <c r="B322" s="23"/>
      <c r="C322" s="28">
        <f>ROUND(16.7294678125,4)</f>
        <v>16.7295</v>
      </c>
      <c r="D322" s="28">
        <f>F322</f>
        <v>17.6326</v>
      </c>
      <c r="E322" s="28">
        <f>F322</f>
        <v>17.6326</v>
      </c>
      <c r="F322" s="28">
        <f>ROUND(17.6326,4)</f>
        <v>17.6326</v>
      </c>
      <c r="G322" s="25"/>
      <c r="H322" s="26"/>
    </row>
    <row r="323" spans="1:8" ht="12.75" customHeight="1">
      <c r="A323" s="23">
        <v>43360</v>
      </c>
      <c r="B323" s="23"/>
      <c r="C323" s="28">
        <f>ROUND(16.7294678125,4)</f>
        <v>16.7295</v>
      </c>
      <c r="D323" s="28">
        <f>F323</f>
        <v>17.9158</v>
      </c>
      <c r="E323" s="28">
        <f>F323</f>
        <v>17.9158</v>
      </c>
      <c r="F323" s="28">
        <f>ROUND(17.9158,4)</f>
        <v>17.9158</v>
      </c>
      <c r="G323" s="25"/>
      <c r="H323" s="26"/>
    </row>
    <row r="324" spans="1:8" ht="12.75" customHeight="1">
      <c r="A324" s="23">
        <v>43448</v>
      </c>
      <c r="B324" s="23"/>
      <c r="C324" s="28">
        <f>ROUND(16.7294678125,4)</f>
        <v>16.7295</v>
      </c>
      <c r="D324" s="28">
        <f>F324</f>
        <v>18.2049</v>
      </c>
      <c r="E324" s="28">
        <f>F324</f>
        <v>18.2049</v>
      </c>
      <c r="F324" s="28">
        <f>ROUND(18.2049,4)</f>
        <v>18.2049</v>
      </c>
      <c r="G324" s="25"/>
      <c r="H324" s="26"/>
    </row>
    <row r="325" spans="1:8" ht="12.75" customHeight="1">
      <c r="A325" s="23">
        <v>43542</v>
      </c>
      <c r="B325" s="23"/>
      <c r="C325" s="28">
        <f>ROUND(16.7294678125,4)</f>
        <v>16.7295</v>
      </c>
      <c r="D325" s="28">
        <f>F325</f>
        <v>18.2615</v>
      </c>
      <c r="E325" s="28">
        <f>F325</f>
        <v>18.2615</v>
      </c>
      <c r="F325" s="28">
        <f>ROUND(18.2615,4)</f>
        <v>18.2615</v>
      </c>
      <c r="G325" s="25"/>
      <c r="H325" s="26"/>
    </row>
    <row r="326" spans="1:8" ht="12.75" customHeight="1">
      <c r="A326" s="23">
        <v>43630</v>
      </c>
      <c r="B326" s="23"/>
      <c r="C326" s="28">
        <f>ROUND(16.7294678125,4)</f>
        <v>16.7295</v>
      </c>
      <c r="D326" s="28">
        <f>F326</f>
        <v>18.8068</v>
      </c>
      <c r="E326" s="28">
        <f>F326</f>
        <v>18.8068</v>
      </c>
      <c r="F326" s="28">
        <f>ROUND(18.8068,4)</f>
        <v>18.8068</v>
      </c>
      <c r="G326" s="25"/>
      <c r="H326" s="26"/>
    </row>
    <row r="327" spans="1:8" ht="12.75" customHeight="1">
      <c r="A327" s="23" t="s">
        <v>74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42996</v>
      </c>
      <c r="B328" s="23"/>
      <c r="C328" s="28">
        <f>ROUND(1.66023486716843,4)</f>
        <v>1.6602</v>
      </c>
      <c r="D328" s="28">
        <f>F328</f>
        <v>1.6644</v>
      </c>
      <c r="E328" s="28">
        <f>F328</f>
        <v>1.6644</v>
      </c>
      <c r="F328" s="28">
        <f>ROUND(1.6644,4)</f>
        <v>1.6644</v>
      </c>
      <c r="G328" s="25"/>
      <c r="H328" s="26"/>
    </row>
    <row r="329" spans="1:8" ht="12.75" customHeight="1">
      <c r="A329" s="23">
        <v>43087</v>
      </c>
      <c r="B329" s="23"/>
      <c r="C329" s="28">
        <f>ROUND(1.66023486716843,4)</f>
        <v>1.6602</v>
      </c>
      <c r="D329" s="28">
        <f>F329</f>
        <v>1.6921</v>
      </c>
      <c r="E329" s="28">
        <f>F329</f>
        <v>1.6921</v>
      </c>
      <c r="F329" s="28">
        <f>ROUND(1.6921,4)</f>
        <v>1.6921</v>
      </c>
      <c r="G329" s="25"/>
      <c r="H329" s="26"/>
    </row>
    <row r="330" spans="1:8" ht="12.75" customHeight="1">
      <c r="A330" s="23">
        <v>43178</v>
      </c>
      <c r="B330" s="23"/>
      <c r="C330" s="28">
        <f>ROUND(1.66023486716843,4)</f>
        <v>1.6602</v>
      </c>
      <c r="D330" s="28">
        <f>F330</f>
        <v>1.7183</v>
      </c>
      <c r="E330" s="28">
        <f>F330</f>
        <v>1.7183</v>
      </c>
      <c r="F330" s="28">
        <f>ROUND(1.7183,4)</f>
        <v>1.7183</v>
      </c>
      <c r="G330" s="25"/>
      <c r="H330" s="26"/>
    </row>
    <row r="331" spans="1:8" ht="12.75" customHeight="1">
      <c r="A331" s="23">
        <v>43269</v>
      </c>
      <c r="B331" s="23"/>
      <c r="C331" s="28">
        <f>ROUND(1.66023486716843,4)</f>
        <v>1.6602</v>
      </c>
      <c r="D331" s="28">
        <f>F331</f>
        <v>1.7432</v>
      </c>
      <c r="E331" s="28">
        <f>F331</f>
        <v>1.7432</v>
      </c>
      <c r="F331" s="28">
        <v>1.7432</v>
      </c>
      <c r="G331" s="25"/>
      <c r="H331" s="26"/>
    </row>
    <row r="332" spans="1:8" ht="12.75" customHeight="1">
      <c r="A332" s="23">
        <v>43630</v>
      </c>
      <c r="B332" s="23"/>
      <c r="C332" s="28">
        <f>ROUND(1.66023486716843,4)</f>
        <v>1.6602</v>
      </c>
      <c r="D332" s="28">
        <f>F332</f>
        <v>1.8423</v>
      </c>
      <c r="E332" s="28">
        <f>F332</f>
        <v>1.8423</v>
      </c>
      <c r="F332" s="28">
        <f>ROUND(1.8423,4)</f>
        <v>1.8423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42996</v>
      </c>
      <c r="B334" s="23"/>
      <c r="C334" s="30">
        <f>ROUND(0.117979568671964,6)</f>
        <v>0.11798</v>
      </c>
      <c r="D334" s="30">
        <f>F334</f>
        <v>0.118296</v>
      </c>
      <c r="E334" s="30">
        <f>F334</f>
        <v>0.118296</v>
      </c>
      <c r="F334" s="30">
        <f>ROUND(0.118296,6)</f>
        <v>0.118296</v>
      </c>
      <c r="G334" s="25"/>
      <c r="H334" s="26"/>
    </row>
    <row r="335" spans="1:8" ht="12.75" customHeight="1">
      <c r="A335" s="23">
        <v>43087</v>
      </c>
      <c r="B335" s="23"/>
      <c r="C335" s="30">
        <f>ROUND(0.117979568671964,6)</f>
        <v>0.11798</v>
      </c>
      <c r="D335" s="30">
        <f>F335</f>
        <v>0.120525</v>
      </c>
      <c r="E335" s="30">
        <f>F335</f>
        <v>0.120525</v>
      </c>
      <c r="F335" s="30">
        <f>ROUND(0.120525,6)</f>
        <v>0.120525</v>
      </c>
      <c r="G335" s="25"/>
      <c r="H335" s="26"/>
    </row>
    <row r="336" spans="1:8" ht="12.75" customHeight="1">
      <c r="A336" s="23">
        <v>43178</v>
      </c>
      <c r="B336" s="23"/>
      <c r="C336" s="30">
        <f>ROUND(0.117979568671964,6)</f>
        <v>0.11798</v>
      </c>
      <c r="D336" s="30">
        <f>F336</f>
        <v>0.1228</v>
      </c>
      <c r="E336" s="30">
        <f>F336</f>
        <v>0.1228</v>
      </c>
      <c r="F336" s="30">
        <f>ROUND(0.1228,6)</f>
        <v>0.1228</v>
      </c>
      <c r="G336" s="25"/>
      <c r="H336" s="26"/>
    </row>
    <row r="337" spans="1:8" ht="12.75" customHeight="1">
      <c r="A337" s="23">
        <v>43269</v>
      </c>
      <c r="B337" s="23"/>
      <c r="C337" s="30">
        <f>ROUND(0.117979568671964,6)</f>
        <v>0.11798</v>
      </c>
      <c r="D337" s="30">
        <f>F337</f>
        <v>0.12506</v>
      </c>
      <c r="E337" s="30">
        <f>F337</f>
        <v>0.12506</v>
      </c>
      <c r="F337" s="30">
        <f>ROUND(0.12506,6)</f>
        <v>0.12506</v>
      </c>
      <c r="G337" s="25"/>
      <c r="H337" s="26"/>
    </row>
    <row r="338" spans="1:8" ht="12.75" customHeight="1">
      <c r="A338" s="23">
        <v>43360</v>
      </c>
      <c r="B338" s="23"/>
      <c r="C338" s="30">
        <f>ROUND(0.117979568671964,6)</f>
        <v>0.11798</v>
      </c>
      <c r="D338" s="30">
        <f>F338</f>
        <v>0.127348</v>
      </c>
      <c r="E338" s="30">
        <f>F338</f>
        <v>0.127348</v>
      </c>
      <c r="F338" s="30">
        <f>ROUND(0.127348,6)</f>
        <v>0.127348</v>
      </c>
      <c r="G338" s="25"/>
      <c r="H338" s="26"/>
    </row>
    <row r="339" spans="1:8" ht="12.75" customHeight="1">
      <c r="A339" s="23">
        <v>43630</v>
      </c>
      <c r="B339" s="23"/>
      <c r="C339" s="30">
        <f>ROUND(0.117979568671964,6)</f>
        <v>0.11798</v>
      </c>
      <c r="D339" s="30">
        <f>F339</f>
        <v>0.133915</v>
      </c>
      <c r="E339" s="30">
        <f>F339</f>
        <v>0.133915</v>
      </c>
      <c r="F339" s="30">
        <f>ROUND(0.133915,6)</f>
        <v>0.133915</v>
      </c>
      <c r="G339" s="25"/>
      <c r="H339" s="26"/>
    </row>
    <row r="340" spans="1:8" ht="12.75" customHeight="1">
      <c r="A340" s="23" t="s">
        <v>76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ROUND(0.126030652827626,4)</f>
        <v>0.126</v>
      </c>
      <c r="D341" s="28">
        <f>F341</f>
        <v>0.1261</v>
      </c>
      <c r="E341" s="28">
        <f>F341</f>
        <v>0.1261</v>
      </c>
      <c r="F341" s="28">
        <f>ROUND(0.1261,4)</f>
        <v>0.1261</v>
      </c>
      <c r="G341" s="25"/>
      <c r="H341" s="26"/>
    </row>
    <row r="342" spans="1:8" ht="12.75" customHeight="1">
      <c r="A342" s="23">
        <v>43087</v>
      </c>
      <c r="B342" s="23"/>
      <c r="C342" s="28">
        <f>ROUND(0.126030652827626,4)</f>
        <v>0.126</v>
      </c>
      <c r="D342" s="28">
        <f>F342</f>
        <v>0.1255</v>
      </c>
      <c r="E342" s="28">
        <f>F342</f>
        <v>0.1255</v>
      </c>
      <c r="F342" s="28">
        <f>ROUND(0.1255,4)</f>
        <v>0.1255</v>
      </c>
      <c r="G342" s="25"/>
      <c r="H342" s="26"/>
    </row>
    <row r="343" spans="1:8" ht="12.75" customHeight="1">
      <c r="A343" s="23">
        <v>43178</v>
      </c>
      <c r="B343" s="23"/>
      <c r="C343" s="28">
        <f>ROUND(0.126030652827626,4)</f>
        <v>0.126</v>
      </c>
      <c r="D343" s="28">
        <f>F343</f>
        <v>0.1251</v>
      </c>
      <c r="E343" s="28">
        <f>F343</f>
        <v>0.1251</v>
      </c>
      <c r="F343" s="28">
        <f>ROUND(0.1251,4)</f>
        <v>0.1251</v>
      </c>
      <c r="G343" s="25"/>
      <c r="H343" s="26"/>
    </row>
    <row r="344" spans="1:8" ht="12.75" customHeight="1">
      <c r="A344" s="23">
        <v>43269</v>
      </c>
      <c r="B344" s="23"/>
      <c r="C344" s="28">
        <f>ROUND(0.126030652827626,4)</f>
        <v>0.126</v>
      </c>
      <c r="D344" s="28">
        <f>F344</f>
        <v>0.1241</v>
      </c>
      <c r="E344" s="28">
        <f>F344</f>
        <v>0.1241</v>
      </c>
      <c r="F344" s="28">
        <f>ROUND(0.1241,4)</f>
        <v>0.1241</v>
      </c>
      <c r="G344" s="25"/>
      <c r="H344" s="26"/>
    </row>
    <row r="345" spans="1:8" ht="12.75" customHeight="1">
      <c r="A345" s="23">
        <v>43360</v>
      </c>
      <c r="B345" s="23"/>
      <c r="C345" s="28">
        <f>ROUND(0.126030652827626,4)</f>
        <v>0.126</v>
      </c>
      <c r="D345" s="28">
        <f>F345</f>
        <v>0.122</v>
      </c>
      <c r="E345" s="28">
        <f>F345</f>
        <v>0.122</v>
      </c>
      <c r="F345" s="28">
        <f>ROUND(0.122,4)</f>
        <v>0.122</v>
      </c>
      <c r="G345" s="25"/>
      <c r="H345" s="26"/>
    </row>
    <row r="346" spans="1:8" ht="12.75" customHeight="1">
      <c r="A346" s="23">
        <v>43630</v>
      </c>
      <c r="B346" s="23"/>
      <c r="C346" s="28">
        <f>ROUND(0.126030652827626,4)</f>
        <v>0.126</v>
      </c>
      <c r="D346" s="28">
        <f>F346</f>
        <v>0.1136</v>
      </c>
      <c r="E346" s="28">
        <f>F346</f>
        <v>0.1136</v>
      </c>
      <c r="F346" s="28">
        <f>ROUND(0.1136,4)</f>
        <v>0.1136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ROUND(1.66626054838792,4)</f>
        <v>1.6663</v>
      </c>
      <c r="D348" s="28">
        <f>F348</f>
        <v>1.6716</v>
      </c>
      <c r="E348" s="28">
        <f>F348</f>
        <v>1.6716</v>
      </c>
      <c r="F348" s="28">
        <f>ROUND(1.6716,4)</f>
        <v>1.6716</v>
      </c>
      <c r="G348" s="25"/>
      <c r="H348" s="26"/>
    </row>
    <row r="349" spans="1:8" ht="12.75" customHeight="1">
      <c r="A349" s="23">
        <v>43087</v>
      </c>
      <c r="B349" s="23"/>
      <c r="C349" s="28">
        <f>ROUND(1.66626054838792,4)</f>
        <v>1.6663</v>
      </c>
      <c r="D349" s="28">
        <f>F349</f>
        <v>1.6989</v>
      </c>
      <c r="E349" s="28">
        <f>F349</f>
        <v>1.6989</v>
      </c>
      <c r="F349" s="28">
        <f>ROUND(1.6989,4)</f>
        <v>1.6989</v>
      </c>
      <c r="G349" s="25"/>
      <c r="H349" s="26"/>
    </row>
    <row r="350" spans="1:8" ht="12.75" customHeight="1">
      <c r="A350" s="23">
        <v>43178</v>
      </c>
      <c r="B350" s="23"/>
      <c r="C350" s="28">
        <f>ROUND(1.66626054838792,4)</f>
        <v>1.6663</v>
      </c>
      <c r="D350" s="28">
        <f>F350</f>
        <v>1.7254</v>
      </c>
      <c r="E350" s="28">
        <f>F350</f>
        <v>1.7254</v>
      </c>
      <c r="F350" s="28">
        <f>ROUND(1.7254,4)</f>
        <v>1.7254</v>
      </c>
      <c r="G350" s="25"/>
      <c r="H350" s="26"/>
    </row>
    <row r="351" spans="1:8" ht="12.75" customHeight="1">
      <c r="A351" s="23">
        <v>43269</v>
      </c>
      <c r="B351" s="23"/>
      <c r="C351" s="28">
        <f>ROUND(1.66626054838792,4)</f>
        <v>1.6663</v>
      </c>
      <c r="D351" s="28">
        <f>F351</f>
        <v>1.7517</v>
      </c>
      <c r="E351" s="28">
        <f>F351</f>
        <v>1.7517</v>
      </c>
      <c r="F351" s="28">
        <f>ROUND(1.7517,4)</f>
        <v>1.7517</v>
      </c>
      <c r="G351" s="25"/>
      <c r="H351" s="26"/>
    </row>
    <row r="352" spans="1:8" ht="12.75" customHeight="1">
      <c r="A352" s="23">
        <v>43630</v>
      </c>
      <c r="B352" s="23"/>
      <c r="C352" s="28">
        <f>ROUND(1.66626054838792,4)</f>
        <v>1.6663</v>
      </c>
      <c r="D352" s="28">
        <f>F352</f>
        <v>1.8626</v>
      </c>
      <c r="E352" s="28">
        <f>F352</f>
        <v>1.8626</v>
      </c>
      <c r="F352" s="28">
        <f>ROUND(1.8626,4)</f>
        <v>1.8626</v>
      </c>
      <c r="G352" s="25"/>
      <c r="H352" s="26"/>
    </row>
    <row r="353" spans="1:8" ht="12.75" customHeight="1">
      <c r="A353" s="23" t="s">
        <v>78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ROUND(0.0892261001517451,4)</f>
        <v>0.0892</v>
      </c>
      <c r="D354" s="28">
        <f>F354</f>
        <v>0.0383</v>
      </c>
      <c r="E354" s="28">
        <f>F354</f>
        <v>0.0383</v>
      </c>
      <c r="F354" s="28">
        <f>ROUND(0.0383,4)</f>
        <v>0.0383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42996</v>
      </c>
      <c r="B356" s="23"/>
      <c r="C356" s="28">
        <f>ROUND(9.296783375,4)</f>
        <v>9.2968</v>
      </c>
      <c r="D356" s="28">
        <f>F356</f>
        <v>9.3143</v>
      </c>
      <c r="E356" s="28">
        <f>F356</f>
        <v>9.3143</v>
      </c>
      <c r="F356" s="28">
        <f>ROUND(9.3143,4)</f>
        <v>9.3143</v>
      </c>
      <c r="G356" s="25"/>
      <c r="H356" s="26"/>
    </row>
    <row r="357" spans="1:8" ht="12.75" customHeight="1">
      <c r="A357" s="23">
        <v>43087</v>
      </c>
      <c r="B357" s="23"/>
      <c r="C357" s="28">
        <f>ROUND(9.296783375,4)</f>
        <v>9.2968</v>
      </c>
      <c r="D357" s="28">
        <f>F357</f>
        <v>9.4305</v>
      </c>
      <c r="E357" s="28">
        <f>F357</f>
        <v>9.4305</v>
      </c>
      <c r="F357" s="28">
        <f>ROUND(9.4305,4)</f>
        <v>9.4305</v>
      </c>
      <c r="G357" s="25"/>
      <c r="H357" s="26"/>
    </row>
    <row r="358" spans="1:8" ht="12.75" customHeight="1">
      <c r="A358" s="23">
        <v>43178</v>
      </c>
      <c r="B358" s="23"/>
      <c r="C358" s="28">
        <f>ROUND(9.296783375,4)</f>
        <v>9.2968</v>
      </c>
      <c r="D358" s="28">
        <f>F358</f>
        <v>9.5441</v>
      </c>
      <c r="E358" s="28">
        <f>F358</f>
        <v>9.5441</v>
      </c>
      <c r="F358" s="28">
        <f>ROUND(9.5441,4)</f>
        <v>9.5441</v>
      </c>
      <c r="G358" s="25"/>
      <c r="H358" s="26"/>
    </row>
    <row r="359" spans="1:8" ht="12.75" customHeight="1">
      <c r="A359" s="23">
        <v>43269</v>
      </c>
      <c r="B359" s="23"/>
      <c r="C359" s="28">
        <f>ROUND(9.296783375,4)</f>
        <v>9.2968</v>
      </c>
      <c r="D359" s="28">
        <f>F359</f>
        <v>9.6556</v>
      </c>
      <c r="E359" s="28">
        <f>F359</f>
        <v>9.6556</v>
      </c>
      <c r="F359" s="28">
        <f>ROUND(9.6556,4)</f>
        <v>9.6556</v>
      </c>
      <c r="G359" s="25"/>
      <c r="H359" s="26"/>
    </row>
    <row r="360" spans="1:8" ht="12.75" customHeight="1">
      <c r="A360" s="23">
        <v>43630</v>
      </c>
      <c r="B360" s="23"/>
      <c r="C360" s="28">
        <f>ROUND(9.296783375,4)</f>
        <v>9.2968</v>
      </c>
      <c r="D360" s="28">
        <f>F360</f>
        <v>10.1035</v>
      </c>
      <c r="E360" s="28">
        <f>F360</f>
        <v>10.1035</v>
      </c>
      <c r="F360" s="28">
        <f>ROUND(10.1035,4)</f>
        <v>10.1035</v>
      </c>
      <c r="G360" s="25"/>
      <c r="H360" s="26"/>
    </row>
    <row r="361" spans="1:8" ht="12.75" customHeight="1">
      <c r="A361" s="23" t="s">
        <v>80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42996</v>
      </c>
      <c r="B362" s="23"/>
      <c r="C362" s="28">
        <f>ROUND(9.56914012152458,4)</f>
        <v>9.5691</v>
      </c>
      <c r="D362" s="28">
        <f>F362</f>
        <v>9.5911</v>
      </c>
      <c r="E362" s="28">
        <f>F362</f>
        <v>9.5911</v>
      </c>
      <c r="F362" s="28">
        <f>ROUND(9.5911,4)</f>
        <v>9.5911</v>
      </c>
      <c r="G362" s="25"/>
      <c r="H362" s="26"/>
    </row>
    <row r="363" spans="1:8" ht="12.75" customHeight="1">
      <c r="A363" s="23">
        <v>43087</v>
      </c>
      <c r="B363" s="23"/>
      <c r="C363" s="28">
        <f>ROUND(9.56914012152458,4)</f>
        <v>9.5691</v>
      </c>
      <c r="D363" s="28">
        <f>F363</f>
        <v>9.7368</v>
      </c>
      <c r="E363" s="28">
        <f>F363</f>
        <v>9.7368</v>
      </c>
      <c r="F363" s="28">
        <f>ROUND(9.7368,4)</f>
        <v>9.7368</v>
      </c>
      <c r="G363" s="25"/>
      <c r="H363" s="26"/>
    </row>
    <row r="364" spans="1:8" ht="12.75" customHeight="1">
      <c r="A364" s="23">
        <v>43178</v>
      </c>
      <c r="B364" s="23"/>
      <c r="C364" s="28">
        <f>ROUND(9.56914012152458,4)</f>
        <v>9.5691</v>
      </c>
      <c r="D364" s="28">
        <f>F364</f>
        <v>9.8802</v>
      </c>
      <c r="E364" s="28">
        <f>F364</f>
        <v>9.8802</v>
      </c>
      <c r="F364" s="28">
        <f>ROUND(9.8802,4)</f>
        <v>9.8802</v>
      </c>
      <c r="G364" s="25"/>
      <c r="H364" s="26"/>
    </row>
    <row r="365" spans="1:8" ht="12.75" customHeight="1">
      <c r="A365" s="23">
        <v>43269</v>
      </c>
      <c r="B365" s="23"/>
      <c r="C365" s="28">
        <f>ROUND(9.56914012152458,4)</f>
        <v>9.5691</v>
      </c>
      <c r="D365" s="28">
        <f>F365</f>
        <v>10.0219</v>
      </c>
      <c r="E365" s="28">
        <f>F365</f>
        <v>10.0219</v>
      </c>
      <c r="F365" s="28">
        <f>ROUND(10.0219,4)</f>
        <v>10.0219</v>
      </c>
      <c r="G365" s="25"/>
      <c r="H365" s="26"/>
    </row>
    <row r="366" spans="1:8" ht="12.75" customHeight="1">
      <c r="A366" s="23">
        <v>43630</v>
      </c>
      <c r="B366" s="23"/>
      <c r="C366" s="28">
        <f>ROUND(9.56914012152458,4)</f>
        <v>9.5691</v>
      </c>
      <c r="D366" s="28">
        <f>F366</f>
        <v>10.5932</v>
      </c>
      <c r="E366" s="28">
        <f>F366</f>
        <v>10.5932</v>
      </c>
      <c r="F366" s="28">
        <f>ROUND(10.5932,4)</f>
        <v>10.5932</v>
      </c>
      <c r="G366" s="25"/>
      <c r="H366" s="26"/>
    </row>
    <row r="367" spans="1:8" ht="12.75" customHeight="1">
      <c r="A367" s="23" t="s">
        <v>81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42996</v>
      </c>
      <c r="B368" s="23"/>
      <c r="C368" s="28">
        <f>ROUND(3.7613629784031,4)</f>
        <v>3.7614</v>
      </c>
      <c r="D368" s="28">
        <f>F368</f>
        <v>3.7517</v>
      </c>
      <c r="E368" s="28">
        <f>F368</f>
        <v>3.7517</v>
      </c>
      <c r="F368" s="28">
        <f>ROUND(3.7517,4)</f>
        <v>3.7517</v>
      </c>
      <c r="G368" s="25"/>
      <c r="H368" s="26"/>
    </row>
    <row r="369" spans="1:8" ht="12.75" customHeight="1">
      <c r="A369" s="23">
        <v>43087</v>
      </c>
      <c r="B369" s="23"/>
      <c r="C369" s="28">
        <f>ROUND(3.7613629784031,4)</f>
        <v>3.7614</v>
      </c>
      <c r="D369" s="28">
        <f>F369</f>
        <v>3.712</v>
      </c>
      <c r="E369" s="28">
        <f>F369</f>
        <v>3.712</v>
      </c>
      <c r="F369" s="28">
        <f>ROUND(3.712,4)</f>
        <v>3.712</v>
      </c>
      <c r="G369" s="25"/>
      <c r="H369" s="26"/>
    </row>
    <row r="370" spans="1:8" ht="12.75" customHeight="1">
      <c r="A370" s="23">
        <v>43178</v>
      </c>
      <c r="B370" s="23"/>
      <c r="C370" s="28">
        <f>ROUND(3.7613629784031,4)</f>
        <v>3.7614</v>
      </c>
      <c r="D370" s="28">
        <f>F370</f>
        <v>3.6711</v>
      </c>
      <c r="E370" s="28">
        <f>F370</f>
        <v>3.6711</v>
      </c>
      <c r="F370" s="28">
        <f>ROUND(3.6711,4)</f>
        <v>3.6711</v>
      </c>
      <c r="G370" s="25"/>
      <c r="H370" s="26"/>
    </row>
    <row r="371" spans="1:8" ht="12.75" customHeight="1">
      <c r="A371" s="23">
        <v>43269</v>
      </c>
      <c r="B371" s="23"/>
      <c r="C371" s="28">
        <f>ROUND(3.7613629784031,4)</f>
        <v>3.7614</v>
      </c>
      <c r="D371" s="28">
        <f>F371</f>
        <v>3.6332</v>
      </c>
      <c r="E371" s="28">
        <f>F371</f>
        <v>3.6332</v>
      </c>
      <c r="F371" s="28">
        <f>ROUND(3.6332,4)</f>
        <v>3.6332</v>
      </c>
      <c r="G371" s="25"/>
      <c r="H371" s="26"/>
    </row>
    <row r="372" spans="1:8" ht="12.75" customHeight="1">
      <c r="A372" s="23">
        <v>43630</v>
      </c>
      <c r="B372" s="23"/>
      <c r="C372" s="28">
        <f>ROUND(3.7613629784031,4)</f>
        <v>3.7614</v>
      </c>
      <c r="D372" s="28">
        <f>F372</f>
        <v>3.5123</v>
      </c>
      <c r="E372" s="28">
        <f>F372</f>
        <v>3.5123</v>
      </c>
      <c r="F372" s="28">
        <f>ROUND(3.5123,4)</f>
        <v>3.5123</v>
      </c>
      <c r="G372" s="25"/>
      <c r="H372" s="26"/>
    </row>
    <row r="373" spans="1:8" ht="12.75" customHeight="1">
      <c r="A373" s="23" t="s">
        <v>82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42996</v>
      </c>
      <c r="B374" s="23"/>
      <c r="C374" s="28">
        <f>ROUND(12.9925,4)</f>
        <v>12.9925</v>
      </c>
      <c r="D374" s="28">
        <f>F374</f>
        <v>13.0204</v>
      </c>
      <c r="E374" s="28">
        <f>F374</f>
        <v>13.0204</v>
      </c>
      <c r="F374" s="28">
        <f>ROUND(13.0204,4)</f>
        <v>13.0204</v>
      </c>
      <c r="G374" s="25"/>
      <c r="H374" s="26"/>
    </row>
    <row r="375" spans="1:8" ht="12.75" customHeight="1">
      <c r="A375" s="23">
        <v>43087</v>
      </c>
      <c r="B375" s="23"/>
      <c r="C375" s="28">
        <f>ROUND(12.9925,4)</f>
        <v>12.9925</v>
      </c>
      <c r="D375" s="28">
        <f>F375</f>
        <v>13.2052</v>
      </c>
      <c r="E375" s="28">
        <f>F375</f>
        <v>13.2052</v>
      </c>
      <c r="F375" s="28">
        <f>ROUND(13.2052,4)</f>
        <v>13.2052</v>
      </c>
      <c r="G375" s="25"/>
      <c r="H375" s="26"/>
    </row>
    <row r="376" spans="1:8" ht="12.75" customHeight="1">
      <c r="A376" s="23">
        <v>43178</v>
      </c>
      <c r="B376" s="23"/>
      <c r="C376" s="28">
        <f>ROUND(12.9925,4)</f>
        <v>12.9925</v>
      </c>
      <c r="D376" s="28">
        <f>F376</f>
        <v>13.3852</v>
      </c>
      <c r="E376" s="28">
        <f>F376</f>
        <v>13.3852</v>
      </c>
      <c r="F376" s="28">
        <f>ROUND(13.3852,4)</f>
        <v>13.3852</v>
      </c>
      <c r="G376" s="25"/>
      <c r="H376" s="26"/>
    </row>
    <row r="377" spans="1:8" ht="12.75" customHeight="1">
      <c r="A377" s="23">
        <v>43269</v>
      </c>
      <c r="B377" s="23"/>
      <c r="C377" s="28">
        <f>ROUND(12.9925,4)</f>
        <v>12.9925</v>
      </c>
      <c r="D377" s="28">
        <f>F377</f>
        <v>13.563</v>
      </c>
      <c r="E377" s="28">
        <f>F377</f>
        <v>13.563</v>
      </c>
      <c r="F377" s="28">
        <f>ROUND(13.563,4)</f>
        <v>13.563</v>
      </c>
      <c r="G377" s="25"/>
      <c r="H377" s="26"/>
    </row>
    <row r="378" spans="1:8" ht="12.75" customHeight="1">
      <c r="A378" s="23">
        <v>43360</v>
      </c>
      <c r="B378" s="23"/>
      <c r="C378" s="28">
        <f>ROUND(12.9925,4)</f>
        <v>12.9925</v>
      </c>
      <c r="D378" s="28">
        <f>F378</f>
        <v>13.7404</v>
      </c>
      <c r="E378" s="28">
        <f>F378</f>
        <v>13.7404</v>
      </c>
      <c r="F378" s="28">
        <v>13.7404</v>
      </c>
      <c r="G378" s="25"/>
      <c r="H378" s="26"/>
    </row>
    <row r="379" spans="1:8" ht="12.75" customHeight="1">
      <c r="A379" s="23">
        <v>43630</v>
      </c>
      <c r="B379" s="23"/>
      <c r="C379" s="28">
        <f>ROUND(12.9925,4)</f>
        <v>12.9925</v>
      </c>
      <c r="D379" s="28">
        <f>F379</f>
        <v>14.2962</v>
      </c>
      <c r="E379" s="28">
        <f>F379</f>
        <v>14.2962</v>
      </c>
      <c r="F379" s="28">
        <v>14.2962</v>
      </c>
      <c r="G379" s="25"/>
      <c r="H379" s="26"/>
    </row>
    <row r="380" spans="1:8" ht="12.75" customHeight="1">
      <c r="A380" s="23" t="s">
        <v>83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42996</v>
      </c>
      <c r="B381" s="23"/>
      <c r="C381" s="28">
        <f>ROUND(12.9925,4)</f>
        <v>12.9925</v>
      </c>
      <c r="D381" s="28">
        <f>F381</f>
        <v>13.0204</v>
      </c>
      <c r="E381" s="28">
        <f>F381</f>
        <v>13.0204</v>
      </c>
      <c r="F381" s="28">
        <f>ROUND(13.0204,4)</f>
        <v>13.0204</v>
      </c>
      <c r="G381" s="25"/>
      <c r="H381" s="26"/>
    </row>
    <row r="382" spans="1:8" ht="12.75" customHeight="1">
      <c r="A382" s="23">
        <v>43087</v>
      </c>
      <c r="B382" s="23"/>
      <c r="C382" s="28">
        <f>ROUND(12.9925,4)</f>
        <v>12.9925</v>
      </c>
      <c r="D382" s="28">
        <f>F382</f>
        <v>13.2052</v>
      </c>
      <c r="E382" s="28">
        <f>F382</f>
        <v>13.2052</v>
      </c>
      <c r="F382" s="28">
        <f>ROUND(13.2052,4)</f>
        <v>13.2052</v>
      </c>
      <c r="G382" s="25"/>
      <c r="H382" s="26"/>
    </row>
    <row r="383" spans="1:8" ht="12.75" customHeight="1">
      <c r="A383" s="23">
        <v>43175</v>
      </c>
      <c r="B383" s="23"/>
      <c r="C383" s="28">
        <f>ROUND(12.9925,4)</f>
        <v>12.9925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ROUND(12.9925,4)</f>
        <v>12.9925</v>
      </c>
      <c r="D384" s="28">
        <f>F384</f>
        <v>13.3852</v>
      </c>
      <c r="E384" s="28">
        <f>F384</f>
        <v>13.3852</v>
      </c>
      <c r="F384" s="28">
        <f>ROUND(13.3852,4)</f>
        <v>13.3852</v>
      </c>
      <c r="G384" s="25"/>
      <c r="H384" s="26"/>
    </row>
    <row r="385" spans="1:8" ht="12.75" customHeight="1">
      <c r="A385" s="23">
        <v>43269</v>
      </c>
      <c r="B385" s="23"/>
      <c r="C385" s="28">
        <f>ROUND(12.9925,4)</f>
        <v>12.9925</v>
      </c>
      <c r="D385" s="28">
        <f>F385</f>
        <v>13.563</v>
      </c>
      <c r="E385" s="28">
        <f>F385</f>
        <v>13.563</v>
      </c>
      <c r="F385" s="28">
        <f>ROUND(13.563,4)</f>
        <v>13.563</v>
      </c>
      <c r="G385" s="25"/>
      <c r="H385" s="26"/>
    </row>
    <row r="386" spans="1:8" ht="12.75" customHeight="1">
      <c r="A386" s="23">
        <v>43360</v>
      </c>
      <c r="B386" s="23"/>
      <c r="C386" s="28">
        <f>ROUND(12.9925,4)</f>
        <v>12.9925</v>
      </c>
      <c r="D386" s="28">
        <f>F386</f>
        <v>13.7404</v>
      </c>
      <c r="E386" s="28">
        <f>F386</f>
        <v>13.7404</v>
      </c>
      <c r="F386" s="28">
        <f>ROUND(13.7404,4)</f>
        <v>13.7404</v>
      </c>
      <c r="G386" s="25"/>
      <c r="H386" s="26"/>
    </row>
    <row r="387" spans="1:8" ht="12.75" customHeight="1">
      <c r="A387" s="23">
        <v>43448</v>
      </c>
      <c r="B387" s="23"/>
      <c r="C387" s="28">
        <f>ROUND(12.9925,4)</f>
        <v>12.9925</v>
      </c>
      <c r="D387" s="28">
        <f>F387</f>
        <v>13.9215</v>
      </c>
      <c r="E387" s="28">
        <f>F387</f>
        <v>13.9215</v>
      </c>
      <c r="F387" s="28">
        <f>ROUND(13.9215,4)</f>
        <v>13.9215</v>
      </c>
      <c r="G387" s="25"/>
      <c r="H387" s="26"/>
    </row>
    <row r="388" spans="1:8" ht="12.75" customHeight="1">
      <c r="A388" s="23">
        <v>43542</v>
      </c>
      <c r="B388" s="23"/>
      <c r="C388" s="28">
        <f>ROUND(12.9925,4)</f>
        <v>12.9925</v>
      </c>
      <c r="D388" s="28">
        <f>F388</f>
        <v>14.115</v>
      </c>
      <c r="E388" s="28">
        <f>F388</f>
        <v>14.115</v>
      </c>
      <c r="F388" s="28">
        <f>ROUND(14.115,4)</f>
        <v>14.115</v>
      </c>
      <c r="G388" s="25"/>
      <c r="H388" s="26"/>
    </row>
    <row r="389" spans="1:8" ht="12.75" customHeight="1">
      <c r="A389" s="23">
        <v>43630</v>
      </c>
      <c r="B389" s="23"/>
      <c r="C389" s="28">
        <f>ROUND(12.9925,4)</f>
        <v>12.9925</v>
      </c>
      <c r="D389" s="28">
        <f>F389</f>
        <v>14.2962</v>
      </c>
      <c r="E389" s="28">
        <f>F389</f>
        <v>14.2962</v>
      </c>
      <c r="F389" s="28">
        <f>ROUND(14.2962,4)</f>
        <v>14.2962</v>
      </c>
      <c r="G389" s="25"/>
      <c r="H389" s="26"/>
    </row>
    <row r="390" spans="1:8" ht="12.75" customHeight="1">
      <c r="A390" s="23">
        <v>43724</v>
      </c>
      <c r="B390" s="23"/>
      <c r="C390" s="28">
        <f>ROUND(12.9925,4)</f>
        <v>12.9925</v>
      </c>
      <c r="D390" s="28">
        <f>F390</f>
        <v>14.4939</v>
      </c>
      <c r="E390" s="28">
        <f>F390</f>
        <v>14.4939</v>
      </c>
      <c r="F390" s="28">
        <f>ROUND(14.4939,4)</f>
        <v>14.4939</v>
      </c>
      <c r="G390" s="25"/>
      <c r="H390" s="26"/>
    </row>
    <row r="391" spans="1:8" ht="12.75" customHeight="1">
      <c r="A391" s="23">
        <v>43812</v>
      </c>
      <c r="B391" s="23"/>
      <c r="C391" s="28">
        <f>ROUND(12.9925,4)</f>
        <v>12.9925</v>
      </c>
      <c r="D391" s="28">
        <f>F391</f>
        <v>14.7092</v>
      </c>
      <c r="E391" s="28">
        <f>F391</f>
        <v>14.7092</v>
      </c>
      <c r="F391" s="28">
        <f>ROUND(14.7092,4)</f>
        <v>14.7092</v>
      </c>
      <c r="G391" s="25"/>
      <c r="H391" s="26"/>
    </row>
    <row r="392" spans="1:8" ht="12.75" customHeight="1">
      <c r="A392" s="23">
        <v>43906</v>
      </c>
      <c r="B392" s="23"/>
      <c r="C392" s="28">
        <f>ROUND(12.9925,4)</f>
        <v>12.9925</v>
      </c>
      <c r="D392" s="28">
        <f>F392</f>
        <v>14.9391</v>
      </c>
      <c r="E392" s="28">
        <f>F392</f>
        <v>14.9391</v>
      </c>
      <c r="F392" s="28">
        <f>ROUND(14.9391,4)</f>
        <v>14.9391</v>
      </c>
      <c r="G392" s="25"/>
      <c r="H392" s="26"/>
    </row>
    <row r="393" spans="1:8" ht="12.75" customHeight="1">
      <c r="A393" s="23">
        <v>43994</v>
      </c>
      <c r="B393" s="23"/>
      <c r="C393" s="28">
        <f>ROUND(12.9925,4)</f>
        <v>12.9925</v>
      </c>
      <c r="D393" s="28">
        <f>F393</f>
        <v>15.1544</v>
      </c>
      <c r="E393" s="28">
        <f>F393</f>
        <v>15.1544</v>
      </c>
      <c r="F393" s="28">
        <f>ROUND(15.1544,4)</f>
        <v>15.1544</v>
      </c>
      <c r="G393" s="25"/>
      <c r="H393" s="26"/>
    </row>
    <row r="394" spans="1:8" ht="12.75" customHeight="1">
      <c r="A394" s="23">
        <v>44088</v>
      </c>
      <c r="B394" s="23"/>
      <c r="C394" s="28">
        <f>ROUND(12.9925,4)</f>
        <v>12.9925</v>
      </c>
      <c r="D394" s="28">
        <f>F394</f>
        <v>15.3843</v>
      </c>
      <c r="E394" s="28">
        <f>F394</f>
        <v>15.3843</v>
      </c>
      <c r="F394" s="28">
        <f>ROUND(15.3843,4)</f>
        <v>15.3843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42996</v>
      </c>
      <c r="B396" s="23"/>
      <c r="C396" s="28">
        <f>ROUND(1.41901485364788,4)</f>
        <v>1.419</v>
      </c>
      <c r="D396" s="28">
        <f>F396</f>
        <v>1.4133</v>
      </c>
      <c r="E396" s="28">
        <f>F396</f>
        <v>1.4133</v>
      </c>
      <c r="F396" s="28">
        <f>ROUND(1.4133,4)</f>
        <v>1.4133</v>
      </c>
      <c r="G396" s="25"/>
      <c r="H396" s="26"/>
    </row>
    <row r="397" spans="1:8" ht="12.75" customHeight="1">
      <c r="A397" s="23">
        <v>43087</v>
      </c>
      <c r="B397" s="23"/>
      <c r="C397" s="28">
        <f>ROUND(1.41901485364788,4)</f>
        <v>1.419</v>
      </c>
      <c r="D397" s="28">
        <f>F397</f>
        <v>1.3865</v>
      </c>
      <c r="E397" s="28">
        <f>F397</f>
        <v>1.3865</v>
      </c>
      <c r="F397" s="28">
        <f>ROUND(1.3865,4)</f>
        <v>1.3865</v>
      </c>
      <c r="G397" s="25"/>
      <c r="H397" s="26"/>
    </row>
    <row r="398" spans="1:8" ht="12.75" customHeight="1">
      <c r="A398" s="23">
        <v>43178</v>
      </c>
      <c r="B398" s="23"/>
      <c r="C398" s="28">
        <f>ROUND(1.41901485364788,4)</f>
        <v>1.419</v>
      </c>
      <c r="D398" s="28">
        <f>F398</f>
        <v>1.3646</v>
      </c>
      <c r="E398" s="28">
        <f>F398</f>
        <v>1.3646</v>
      </c>
      <c r="F398" s="28">
        <f>ROUND(1.3646,4)</f>
        <v>1.3646</v>
      </c>
      <c r="G398" s="25"/>
      <c r="H398" s="26"/>
    </row>
    <row r="399" spans="1:8" ht="12.75" customHeight="1">
      <c r="A399" s="23">
        <v>43269</v>
      </c>
      <c r="B399" s="23"/>
      <c r="C399" s="28">
        <f>ROUND(1.41901485364788,4)</f>
        <v>1.419</v>
      </c>
      <c r="D399" s="28">
        <f>F399</f>
        <v>1.3448</v>
      </c>
      <c r="E399" s="28">
        <f>F399</f>
        <v>1.3448</v>
      </c>
      <c r="F399" s="28">
        <f>ROUND(1.3448,4)</f>
        <v>1.3448</v>
      </c>
      <c r="G399" s="25"/>
      <c r="H399" s="26"/>
    </row>
    <row r="400" spans="1:8" ht="12.75" customHeight="1">
      <c r="A400" s="23">
        <v>43630</v>
      </c>
      <c r="B400" s="23"/>
      <c r="C400" s="28">
        <f>ROUND(1.41901485364788,4)</f>
        <v>1.419</v>
      </c>
      <c r="D400" s="28">
        <f>F400</f>
        <v>1.2346</v>
      </c>
      <c r="E400" s="28">
        <f>F400</f>
        <v>1.2346</v>
      </c>
      <c r="F400" s="28">
        <f>ROUND(1.2346,4)</f>
        <v>1.2346</v>
      </c>
      <c r="G400" s="25"/>
      <c r="H400" s="26"/>
    </row>
    <row r="401" spans="1:8" ht="12.75" customHeight="1">
      <c r="A401" s="23" t="s">
        <v>85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43041</v>
      </c>
      <c r="B402" s="23"/>
      <c r="C402" s="29">
        <f>ROUND(616.347,3)</f>
        <v>616.347</v>
      </c>
      <c r="D402" s="29">
        <f>F402</f>
        <v>624.121</v>
      </c>
      <c r="E402" s="29">
        <f>F402</f>
        <v>624.121</v>
      </c>
      <c r="F402" s="29">
        <f>ROUND(624.121,3)</f>
        <v>624.121</v>
      </c>
      <c r="G402" s="25"/>
      <c r="H402" s="26"/>
    </row>
    <row r="403" spans="1:8" ht="12.75" customHeight="1">
      <c r="A403" s="23">
        <v>43132</v>
      </c>
      <c r="B403" s="23"/>
      <c r="C403" s="29">
        <f>ROUND(616.347,3)</f>
        <v>616.347</v>
      </c>
      <c r="D403" s="29">
        <f>F403</f>
        <v>635.601</v>
      </c>
      <c r="E403" s="29">
        <f>F403</f>
        <v>635.601</v>
      </c>
      <c r="F403" s="29">
        <f>ROUND(635.601,3)</f>
        <v>635.601</v>
      </c>
      <c r="G403" s="25"/>
      <c r="H403" s="26"/>
    </row>
    <row r="404" spans="1:8" ht="12.75" customHeight="1">
      <c r="A404" s="23">
        <v>43223</v>
      </c>
      <c r="B404" s="23"/>
      <c r="C404" s="29">
        <f>ROUND(616.347,3)</f>
        <v>616.347</v>
      </c>
      <c r="D404" s="29">
        <f>F404</f>
        <v>647.469</v>
      </c>
      <c r="E404" s="29">
        <f>F404</f>
        <v>647.469</v>
      </c>
      <c r="F404" s="29">
        <f>ROUND(647.469,3)</f>
        <v>647.469</v>
      </c>
      <c r="G404" s="25"/>
      <c r="H404" s="26"/>
    </row>
    <row r="405" spans="1:8" ht="12.75" customHeight="1">
      <c r="A405" s="23">
        <v>43314</v>
      </c>
      <c r="B405" s="23"/>
      <c r="C405" s="29">
        <f>ROUND(616.347,3)</f>
        <v>616.347</v>
      </c>
      <c r="D405" s="29">
        <f>F405</f>
        <v>659.661</v>
      </c>
      <c r="E405" s="29">
        <f>F405</f>
        <v>659.661</v>
      </c>
      <c r="F405" s="29">
        <f>ROUND(659.661,3)</f>
        <v>659.661</v>
      </c>
      <c r="G405" s="25"/>
      <c r="H405" s="26"/>
    </row>
    <row r="406" spans="1:8" ht="12.75" customHeight="1">
      <c r="A406" s="23" t="s">
        <v>86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43041</v>
      </c>
      <c r="B407" s="23"/>
      <c r="C407" s="29">
        <f>ROUND(552.155,3)</f>
        <v>552.155</v>
      </c>
      <c r="D407" s="29">
        <f>F407</f>
        <v>559.119</v>
      </c>
      <c r="E407" s="29">
        <f>F407</f>
        <v>559.119</v>
      </c>
      <c r="F407" s="29">
        <f>ROUND(559.119,3)</f>
        <v>559.119</v>
      </c>
      <c r="G407" s="25"/>
      <c r="H407" s="26"/>
    </row>
    <row r="408" spans="1:8" ht="12.75" customHeight="1">
      <c r="A408" s="23">
        <v>43132</v>
      </c>
      <c r="B408" s="23"/>
      <c r="C408" s="29">
        <f>ROUND(552.155,3)</f>
        <v>552.155</v>
      </c>
      <c r="D408" s="29">
        <f>F408</f>
        <v>569.404</v>
      </c>
      <c r="E408" s="29">
        <f>F408</f>
        <v>569.404</v>
      </c>
      <c r="F408" s="29">
        <f>ROUND(569.404,3)</f>
        <v>569.404</v>
      </c>
      <c r="G408" s="25"/>
      <c r="H408" s="26"/>
    </row>
    <row r="409" spans="1:8" ht="12.75" customHeight="1">
      <c r="A409" s="23">
        <v>43223</v>
      </c>
      <c r="B409" s="23"/>
      <c r="C409" s="29">
        <f>ROUND(552.155,3)</f>
        <v>552.155</v>
      </c>
      <c r="D409" s="29">
        <f>F409</f>
        <v>580.035</v>
      </c>
      <c r="E409" s="29">
        <f>F409</f>
        <v>580.035</v>
      </c>
      <c r="F409" s="29">
        <f>ROUND(580.035,3)</f>
        <v>580.035</v>
      </c>
      <c r="G409" s="25"/>
      <c r="H409" s="26"/>
    </row>
    <row r="410" spans="1:8" ht="12.75" customHeight="1">
      <c r="A410" s="23">
        <v>43314</v>
      </c>
      <c r="B410" s="23"/>
      <c r="C410" s="29">
        <f>ROUND(552.155,3)</f>
        <v>552.155</v>
      </c>
      <c r="D410" s="29">
        <f>F410</f>
        <v>590.957</v>
      </c>
      <c r="E410" s="29">
        <f>F410</f>
        <v>590.957</v>
      </c>
      <c r="F410" s="29">
        <f>ROUND(590.957,3)</f>
        <v>590.957</v>
      </c>
      <c r="G410" s="25"/>
      <c r="H410" s="26"/>
    </row>
    <row r="411" spans="1:8" ht="12.75" customHeight="1">
      <c r="A411" s="23" t="s">
        <v>87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43041</v>
      </c>
      <c r="B412" s="23"/>
      <c r="C412" s="29">
        <f>ROUND(634.606,3)</f>
        <v>634.606</v>
      </c>
      <c r="D412" s="29">
        <f>F412</f>
        <v>642.61</v>
      </c>
      <c r="E412" s="29">
        <f>F412</f>
        <v>642.61</v>
      </c>
      <c r="F412" s="29">
        <f>ROUND(642.61,3)</f>
        <v>642.61</v>
      </c>
      <c r="G412" s="25"/>
      <c r="H412" s="26"/>
    </row>
    <row r="413" spans="1:8" ht="12.75" customHeight="1">
      <c r="A413" s="23">
        <v>43132</v>
      </c>
      <c r="B413" s="23"/>
      <c r="C413" s="29">
        <f>ROUND(634.606,3)</f>
        <v>634.606</v>
      </c>
      <c r="D413" s="29">
        <f>F413</f>
        <v>654.43</v>
      </c>
      <c r="E413" s="29">
        <f>F413</f>
        <v>654.43</v>
      </c>
      <c r="F413" s="29">
        <f>ROUND(654.43,3)</f>
        <v>654.43</v>
      </c>
      <c r="G413" s="25"/>
      <c r="H413" s="26"/>
    </row>
    <row r="414" spans="1:8" ht="12.75" customHeight="1">
      <c r="A414" s="23">
        <v>43223</v>
      </c>
      <c r="B414" s="23"/>
      <c r="C414" s="29">
        <f>ROUND(634.606,3)</f>
        <v>634.606</v>
      </c>
      <c r="D414" s="29">
        <f>F414</f>
        <v>666.649</v>
      </c>
      <c r="E414" s="29">
        <f>F414</f>
        <v>666.649</v>
      </c>
      <c r="F414" s="29">
        <f>ROUND(666.649,3)</f>
        <v>666.649</v>
      </c>
      <c r="G414" s="25"/>
      <c r="H414" s="26"/>
    </row>
    <row r="415" spans="1:8" ht="12.75" customHeight="1">
      <c r="A415" s="23">
        <v>43314</v>
      </c>
      <c r="B415" s="23"/>
      <c r="C415" s="29">
        <f>ROUND(634.606,3)</f>
        <v>634.606</v>
      </c>
      <c r="D415" s="29">
        <f>F415</f>
        <v>679.203</v>
      </c>
      <c r="E415" s="29">
        <f>F415</f>
        <v>679.203</v>
      </c>
      <c r="F415" s="29">
        <f>ROUND(679.203,3)</f>
        <v>679.203</v>
      </c>
      <c r="G415" s="25"/>
      <c r="H415" s="26"/>
    </row>
    <row r="416" spans="1:8" ht="12.75" customHeight="1">
      <c r="A416" s="23" t="s">
        <v>88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43041</v>
      </c>
      <c r="B417" s="23"/>
      <c r="C417" s="29">
        <f>ROUND(568.893,3)</f>
        <v>568.893</v>
      </c>
      <c r="D417" s="29">
        <f>F417</f>
        <v>576.068</v>
      </c>
      <c r="E417" s="29">
        <f>F417</f>
        <v>576.068</v>
      </c>
      <c r="F417" s="29">
        <f>ROUND(576.068,3)</f>
        <v>576.068</v>
      </c>
      <c r="G417" s="25"/>
      <c r="H417" s="26"/>
    </row>
    <row r="418" spans="1:8" ht="12.75" customHeight="1">
      <c r="A418" s="23">
        <v>43132</v>
      </c>
      <c r="B418" s="23"/>
      <c r="C418" s="29">
        <f>ROUND(568.893,3)</f>
        <v>568.893</v>
      </c>
      <c r="D418" s="29">
        <f>F418</f>
        <v>586.665</v>
      </c>
      <c r="E418" s="29">
        <f>F418</f>
        <v>586.665</v>
      </c>
      <c r="F418" s="29">
        <f>ROUND(586.665,3)</f>
        <v>586.665</v>
      </c>
      <c r="G418" s="25"/>
      <c r="H418" s="26"/>
    </row>
    <row r="419" spans="1:8" ht="12.75" customHeight="1">
      <c r="A419" s="23">
        <v>43223</v>
      </c>
      <c r="B419" s="23"/>
      <c r="C419" s="29">
        <f>ROUND(568.893,3)</f>
        <v>568.893</v>
      </c>
      <c r="D419" s="29">
        <f>F419</f>
        <v>597.618</v>
      </c>
      <c r="E419" s="29">
        <f>F419</f>
        <v>597.618</v>
      </c>
      <c r="F419" s="29">
        <f>ROUND(597.618,3)</f>
        <v>597.618</v>
      </c>
      <c r="G419" s="25"/>
      <c r="H419" s="26"/>
    </row>
    <row r="420" spans="1:8" ht="12.75" customHeight="1">
      <c r="A420" s="23">
        <v>43314</v>
      </c>
      <c r="B420" s="23"/>
      <c r="C420" s="29">
        <f>ROUND(568.893,3)</f>
        <v>568.893</v>
      </c>
      <c r="D420" s="29">
        <f>F420</f>
        <v>608.872</v>
      </c>
      <c r="E420" s="29">
        <f>F420</f>
        <v>608.872</v>
      </c>
      <c r="F420" s="29">
        <f>ROUND(608.872,3)</f>
        <v>608.872</v>
      </c>
      <c r="G420" s="25"/>
      <c r="H420" s="26"/>
    </row>
    <row r="421" spans="1:8" ht="12.75" customHeight="1">
      <c r="A421" s="23" t="s">
        <v>89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43041</v>
      </c>
      <c r="B422" s="23"/>
      <c r="C422" s="29">
        <f>ROUND(246.608681475257,3)</f>
        <v>246.609</v>
      </c>
      <c r="D422" s="29">
        <f>F422</f>
        <v>249.757</v>
      </c>
      <c r="E422" s="29">
        <f>F422</f>
        <v>249.757</v>
      </c>
      <c r="F422" s="29">
        <f>ROUND(249.757,3)</f>
        <v>249.757</v>
      </c>
      <c r="G422" s="25"/>
      <c r="H422" s="26"/>
    </row>
    <row r="423" spans="1:8" ht="12.75" customHeight="1">
      <c r="A423" s="23">
        <v>43132</v>
      </c>
      <c r="B423" s="23"/>
      <c r="C423" s="29">
        <f>ROUND(246.608681475257,3)</f>
        <v>246.609</v>
      </c>
      <c r="D423" s="29">
        <f>F423</f>
        <v>254.438</v>
      </c>
      <c r="E423" s="29">
        <f>F423</f>
        <v>254.438</v>
      </c>
      <c r="F423" s="29">
        <f>ROUND(254.438,3)</f>
        <v>254.438</v>
      </c>
      <c r="G423" s="25"/>
      <c r="H423" s="26"/>
    </row>
    <row r="424" spans="1:8" ht="12.75" customHeight="1">
      <c r="A424" s="23">
        <v>43223</v>
      </c>
      <c r="B424" s="23"/>
      <c r="C424" s="29">
        <f>ROUND(246.608681475257,3)</f>
        <v>246.609</v>
      </c>
      <c r="D424" s="29">
        <f>F424</f>
        <v>259.299</v>
      </c>
      <c r="E424" s="29">
        <f>F424</f>
        <v>259.299</v>
      </c>
      <c r="F424" s="29">
        <f>ROUND(259.299,3)</f>
        <v>259.299</v>
      </c>
      <c r="G424" s="25"/>
      <c r="H424" s="26"/>
    </row>
    <row r="425" spans="1:8" ht="12.75" customHeight="1">
      <c r="A425" s="23">
        <v>43314</v>
      </c>
      <c r="B425" s="23"/>
      <c r="C425" s="29">
        <f>ROUND(246.608681475257,3)</f>
        <v>246.609</v>
      </c>
      <c r="D425" s="29">
        <f>F425</f>
        <v>264.217</v>
      </c>
      <c r="E425" s="29">
        <f>F425</f>
        <v>264.217</v>
      </c>
      <c r="F425" s="29">
        <f>ROUND(264.217,3)</f>
        <v>264.217</v>
      </c>
      <c r="G425" s="25"/>
      <c r="H425" s="26"/>
    </row>
    <row r="426" spans="1:8" ht="12.75" customHeight="1">
      <c r="A426" s="23" t="s">
        <v>90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43041</v>
      </c>
      <c r="B427" s="23"/>
      <c r="C427" s="29">
        <f>ROUND(675.731,3)</f>
        <v>675.731</v>
      </c>
      <c r="D427" s="29">
        <f>F427</f>
        <v>709.665</v>
      </c>
      <c r="E427" s="29">
        <f>F427</f>
        <v>709.665</v>
      </c>
      <c r="F427" s="29">
        <f>ROUND(709.665,3)</f>
        <v>709.665</v>
      </c>
      <c r="G427" s="25"/>
      <c r="H427" s="26"/>
    </row>
    <row r="428" spans="1:8" ht="12.75" customHeight="1">
      <c r="A428" s="23">
        <v>43132</v>
      </c>
      <c r="B428" s="23"/>
      <c r="C428" s="29">
        <f>ROUND(675.731,3)</f>
        <v>675.731</v>
      </c>
      <c r="D428" s="29">
        <f>F428</f>
        <v>724.173</v>
      </c>
      <c r="E428" s="29">
        <f>F428</f>
        <v>724.173</v>
      </c>
      <c r="F428" s="29">
        <f>ROUND(724.173,3)</f>
        <v>724.173</v>
      </c>
      <c r="G428" s="25"/>
      <c r="H428" s="26"/>
    </row>
    <row r="429" spans="1:8" ht="12.75" customHeight="1">
      <c r="A429" s="23" t="s">
        <v>91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42996</v>
      </c>
      <c r="B430" s="23"/>
      <c r="C430" s="25">
        <f>ROUND(23159.1896985009,2)</f>
        <v>23159.19</v>
      </c>
      <c r="D430" s="25">
        <f>F430</f>
        <v>23159.73</v>
      </c>
      <c r="E430" s="25">
        <f>F430</f>
        <v>23159.73</v>
      </c>
      <c r="F430" s="25">
        <f>ROUND(23159.73,2)</f>
        <v>23159.73</v>
      </c>
      <c r="G430" s="25"/>
      <c r="H430" s="26"/>
    </row>
    <row r="431" spans="1:8" ht="12.75" customHeight="1">
      <c r="A431" s="23">
        <v>43087</v>
      </c>
      <c r="B431" s="23"/>
      <c r="C431" s="25">
        <f>ROUND(23159.1896985009,2)</f>
        <v>23159.19</v>
      </c>
      <c r="D431" s="25">
        <f>F431</f>
        <v>23527.4</v>
      </c>
      <c r="E431" s="25">
        <f>F431</f>
        <v>23527.4</v>
      </c>
      <c r="F431" s="25">
        <f>ROUND(23527.4,2)</f>
        <v>23527.4</v>
      </c>
      <c r="G431" s="25"/>
      <c r="H431" s="26"/>
    </row>
    <row r="432" spans="1:8" ht="12.75" customHeight="1">
      <c r="A432" s="23">
        <v>43178</v>
      </c>
      <c r="B432" s="23"/>
      <c r="C432" s="25">
        <f>ROUND(23159.1896985009,2)</f>
        <v>23159.19</v>
      </c>
      <c r="D432" s="25">
        <f>F432</f>
        <v>23891.76</v>
      </c>
      <c r="E432" s="25">
        <f>F432</f>
        <v>23891.76</v>
      </c>
      <c r="F432" s="25">
        <f>ROUND(23891.76,2)</f>
        <v>23891.76</v>
      </c>
      <c r="G432" s="25"/>
      <c r="H432" s="26"/>
    </row>
    <row r="433" spans="1:8" ht="12.75" customHeight="1">
      <c r="A433" s="23" t="s">
        <v>92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42998</v>
      </c>
      <c r="B434" s="23"/>
      <c r="C434" s="29">
        <f>ROUND(7.05,3)</f>
        <v>7.05</v>
      </c>
      <c r="D434" s="29">
        <f>ROUND(7.06,3)</f>
        <v>7.06</v>
      </c>
      <c r="E434" s="29">
        <f>ROUND(6.96,3)</f>
        <v>6.96</v>
      </c>
      <c r="F434" s="29">
        <f>ROUND(7.01,3)</f>
        <v>7.01</v>
      </c>
      <c r="G434" s="25"/>
      <c r="H434" s="26"/>
    </row>
    <row r="435" spans="1:8" ht="12.75" customHeight="1">
      <c r="A435" s="23">
        <v>43026</v>
      </c>
      <c r="B435" s="23"/>
      <c r="C435" s="29">
        <f>ROUND(7.05,3)</f>
        <v>7.05</v>
      </c>
      <c r="D435" s="29">
        <f>ROUND(6.95,3)</f>
        <v>6.95</v>
      </c>
      <c r="E435" s="29">
        <f>ROUND(6.85,3)</f>
        <v>6.85</v>
      </c>
      <c r="F435" s="29">
        <f>ROUND(6.9,3)</f>
        <v>6.9</v>
      </c>
      <c r="G435" s="25"/>
      <c r="H435" s="26"/>
    </row>
    <row r="436" spans="1:8" ht="12.75" customHeight="1">
      <c r="A436" s="23">
        <v>43054</v>
      </c>
      <c r="B436" s="23"/>
      <c r="C436" s="29">
        <f>ROUND(7.05,3)</f>
        <v>7.05</v>
      </c>
      <c r="D436" s="29">
        <f>ROUND(6.93,3)</f>
        <v>6.93</v>
      </c>
      <c r="E436" s="29">
        <f>ROUND(6.83,3)</f>
        <v>6.83</v>
      </c>
      <c r="F436" s="29">
        <f>ROUND(6.88,3)</f>
        <v>6.88</v>
      </c>
      <c r="G436" s="25"/>
      <c r="H436" s="26"/>
    </row>
    <row r="437" spans="1:8" ht="12.75" customHeight="1">
      <c r="A437" s="23">
        <v>43089</v>
      </c>
      <c r="B437" s="23"/>
      <c r="C437" s="29">
        <f>ROUND(7.05,3)</f>
        <v>7.05</v>
      </c>
      <c r="D437" s="29">
        <f>ROUND(6.81,3)</f>
        <v>6.81</v>
      </c>
      <c r="E437" s="29">
        <f>ROUND(6.71,3)</f>
        <v>6.71</v>
      </c>
      <c r="F437" s="29">
        <f>ROUND(6.76,3)</f>
        <v>6.76</v>
      </c>
      <c r="G437" s="25"/>
      <c r="H437" s="26"/>
    </row>
    <row r="438" spans="1:8" ht="12.75" customHeight="1">
      <c r="A438" s="23">
        <v>43117</v>
      </c>
      <c r="B438" s="23"/>
      <c r="C438" s="29">
        <f>ROUND(7.05,3)</f>
        <v>7.05</v>
      </c>
      <c r="D438" s="29">
        <f>ROUND(6.8,3)</f>
        <v>6.8</v>
      </c>
      <c r="E438" s="29">
        <f>ROUND(6.7,3)</f>
        <v>6.7</v>
      </c>
      <c r="F438" s="29">
        <f>ROUND(6.75,3)</f>
        <v>6.75</v>
      </c>
      <c r="G438" s="25"/>
      <c r="H438" s="26"/>
    </row>
    <row r="439" spans="1:8" ht="12.75" customHeight="1">
      <c r="A439" s="23">
        <v>43152</v>
      </c>
      <c r="B439" s="23"/>
      <c r="C439" s="29">
        <f>ROUND(7.05,3)</f>
        <v>7.05</v>
      </c>
      <c r="D439" s="29">
        <f>ROUND(6.72,3)</f>
        <v>6.72</v>
      </c>
      <c r="E439" s="29">
        <f>ROUND(6.62,3)</f>
        <v>6.62</v>
      </c>
      <c r="F439" s="29">
        <f>ROUND(6.67,3)</f>
        <v>6.67</v>
      </c>
      <c r="G439" s="25"/>
      <c r="H439" s="26"/>
    </row>
    <row r="440" spans="1:8" ht="12.75" customHeight="1">
      <c r="A440" s="23">
        <v>43179</v>
      </c>
      <c r="B440" s="23"/>
      <c r="C440" s="29">
        <f>ROUND(7.05,3)</f>
        <v>7.05</v>
      </c>
      <c r="D440" s="29">
        <f>ROUND(6.71,3)</f>
        <v>6.71</v>
      </c>
      <c r="E440" s="29">
        <f>ROUND(6.61,3)</f>
        <v>6.61</v>
      </c>
      <c r="F440" s="29">
        <f>ROUND(6.66,3)</f>
        <v>6.66</v>
      </c>
      <c r="G440" s="25"/>
      <c r="H440" s="26"/>
    </row>
    <row r="441" spans="1:8" ht="12.75" customHeight="1">
      <c r="A441" s="23">
        <v>43269</v>
      </c>
      <c r="B441" s="23"/>
      <c r="C441" s="29">
        <f>ROUND(7.05,3)</f>
        <v>7.05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43271</v>
      </c>
      <c r="B442" s="23"/>
      <c r="C442" s="29">
        <f>ROUND(7.05,3)</f>
        <v>7.05</v>
      </c>
      <c r="D442" s="29">
        <f>ROUND(6.61,3)</f>
        <v>6.61</v>
      </c>
      <c r="E442" s="29">
        <f>ROUND(6.51,3)</f>
        <v>6.51</v>
      </c>
      <c r="F442" s="29">
        <f>ROUND(6.56,3)</f>
        <v>6.56</v>
      </c>
      <c r="G442" s="25"/>
      <c r="H442" s="26"/>
    </row>
    <row r="443" spans="1:8" ht="12.75" customHeight="1">
      <c r="A443" s="23">
        <v>43362</v>
      </c>
      <c r="B443" s="23"/>
      <c r="C443" s="29">
        <f>ROUND(7.05,3)</f>
        <v>7.05</v>
      </c>
      <c r="D443" s="29">
        <f>ROUND(6.6,3)</f>
        <v>6.6</v>
      </c>
      <c r="E443" s="29">
        <f>ROUND(6.5,3)</f>
        <v>6.5</v>
      </c>
      <c r="F443" s="29">
        <f>ROUND(6.55,3)</f>
        <v>6.55</v>
      </c>
      <c r="G443" s="25"/>
      <c r="H443" s="26"/>
    </row>
    <row r="444" spans="1:8" ht="12.75" customHeight="1">
      <c r="A444" s="23">
        <v>43453</v>
      </c>
      <c r="B444" s="23"/>
      <c r="C444" s="29">
        <f>ROUND(7.05,3)</f>
        <v>7.05</v>
      </c>
      <c r="D444" s="29">
        <f>ROUND(6.63,3)</f>
        <v>6.63</v>
      </c>
      <c r="E444" s="29">
        <f>ROUND(6.53,3)</f>
        <v>6.53</v>
      </c>
      <c r="F444" s="29">
        <f>ROUND(6.58,3)</f>
        <v>6.58</v>
      </c>
      <c r="G444" s="25"/>
      <c r="H444" s="26"/>
    </row>
    <row r="445" spans="1:8" ht="12.75" customHeight="1">
      <c r="A445" s="23">
        <v>43544</v>
      </c>
      <c r="B445" s="23"/>
      <c r="C445" s="29">
        <f>ROUND(7.05,3)</f>
        <v>7.05</v>
      </c>
      <c r="D445" s="29">
        <f>ROUND(6.69,3)</f>
        <v>6.69</v>
      </c>
      <c r="E445" s="29">
        <f>ROUND(6.59,3)</f>
        <v>6.59</v>
      </c>
      <c r="F445" s="29">
        <f>ROUND(6.64,3)</f>
        <v>6.64</v>
      </c>
      <c r="G445" s="25"/>
      <c r="H445" s="26"/>
    </row>
    <row r="446" spans="1:8" ht="12.75" customHeight="1">
      <c r="A446" s="23">
        <v>43635</v>
      </c>
      <c r="B446" s="23"/>
      <c r="C446" s="29">
        <f>ROUND(7.05,3)</f>
        <v>7.05</v>
      </c>
      <c r="D446" s="29">
        <f>ROUND(6.76,3)</f>
        <v>6.76</v>
      </c>
      <c r="E446" s="29">
        <f>ROUND(6.66,3)</f>
        <v>6.66</v>
      </c>
      <c r="F446" s="29">
        <f>ROUND(6.71,3)</f>
        <v>6.71</v>
      </c>
      <c r="G446" s="25"/>
      <c r="H446" s="26"/>
    </row>
    <row r="447" spans="1:8" ht="12.75" customHeight="1">
      <c r="A447" s="23" t="s">
        <v>93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ROUND(567.692,3)</f>
        <v>567.692</v>
      </c>
      <c r="D448" s="29">
        <f>F448</f>
        <v>574.852</v>
      </c>
      <c r="E448" s="29">
        <f>F448</f>
        <v>574.852</v>
      </c>
      <c r="F448" s="29">
        <f>ROUND(574.852,3)</f>
        <v>574.852</v>
      </c>
      <c r="G448" s="25"/>
      <c r="H448" s="26"/>
    </row>
    <row r="449" spans="1:8" ht="12.75" customHeight="1">
      <c r="A449" s="23">
        <v>43132</v>
      </c>
      <c r="B449" s="23"/>
      <c r="C449" s="29">
        <f>ROUND(567.692,3)</f>
        <v>567.692</v>
      </c>
      <c r="D449" s="29">
        <f>F449</f>
        <v>585.426</v>
      </c>
      <c r="E449" s="29">
        <f>F449</f>
        <v>585.426</v>
      </c>
      <c r="F449" s="29">
        <f>ROUND(585.426,3)</f>
        <v>585.426</v>
      </c>
      <c r="G449" s="25"/>
      <c r="H449" s="26"/>
    </row>
    <row r="450" spans="1:8" ht="12.75" customHeight="1">
      <c r="A450" s="23">
        <v>43223</v>
      </c>
      <c r="B450" s="23"/>
      <c r="C450" s="29">
        <f>ROUND(567.692,3)</f>
        <v>567.692</v>
      </c>
      <c r="D450" s="29">
        <f>F450</f>
        <v>596.357</v>
      </c>
      <c r="E450" s="29">
        <f>F450</f>
        <v>596.357</v>
      </c>
      <c r="F450" s="29">
        <f>ROUND(596.357,3)</f>
        <v>596.357</v>
      </c>
      <c r="G450" s="25"/>
      <c r="H450" s="26"/>
    </row>
    <row r="451" spans="1:8" ht="12.75" customHeight="1">
      <c r="A451" s="23">
        <v>43314</v>
      </c>
      <c r="B451" s="23"/>
      <c r="C451" s="29">
        <f>ROUND(567.692,3)</f>
        <v>567.692</v>
      </c>
      <c r="D451" s="29">
        <f>F451</f>
        <v>607.586</v>
      </c>
      <c r="E451" s="29">
        <f>F451</f>
        <v>607.586</v>
      </c>
      <c r="F451" s="29">
        <f>ROUND(607.586,3)</f>
        <v>607.586</v>
      </c>
      <c r="G451" s="25"/>
      <c r="H451" s="26"/>
    </row>
    <row r="452" spans="1:8" ht="12.75" customHeight="1">
      <c r="A452" s="23" t="s">
        <v>94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42999</v>
      </c>
      <c r="B453" s="23"/>
      <c r="C453" s="24">
        <f>ROUND(99.733564694683,5)</f>
        <v>99.73356</v>
      </c>
      <c r="D453" s="24">
        <f>F453</f>
        <v>99.6125</v>
      </c>
      <c r="E453" s="24">
        <f>F453</f>
        <v>99.6125</v>
      </c>
      <c r="F453" s="24">
        <f>ROUND(99.6124955073117,5)</f>
        <v>99.6125</v>
      </c>
      <c r="G453" s="25"/>
      <c r="H453" s="26"/>
    </row>
    <row r="454" spans="1:8" ht="12.75" customHeight="1">
      <c r="A454" s="23" t="s">
        <v>95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43090</v>
      </c>
      <c r="B455" s="23"/>
      <c r="C455" s="24">
        <f>ROUND(99.733564694683,5)</f>
        <v>99.73356</v>
      </c>
      <c r="D455" s="24">
        <f>F455</f>
        <v>99.74263</v>
      </c>
      <c r="E455" s="24">
        <f>F455</f>
        <v>99.74263</v>
      </c>
      <c r="F455" s="24">
        <f>ROUND(99.7426312072257,5)</f>
        <v>99.74263</v>
      </c>
      <c r="G455" s="25"/>
      <c r="H455" s="26"/>
    </row>
    <row r="456" spans="1:8" ht="12.75" customHeight="1">
      <c r="A456" s="23" t="s">
        <v>96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43174</v>
      </c>
      <c r="B457" s="23"/>
      <c r="C457" s="24">
        <f>ROUND(99.733564694683,5)</f>
        <v>99.73356</v>
      </c>
      <c r="D457" s="24">
        <f>F457</f>
        <v>99.61491</v>
      </c>
      <c r="E457" s="24">
        <f>F457</f>
        <v>99.61491</v>
      </c>
      <c r="F457" s="24">
        <f>ROUND(99.6149073437353,5)</f>
        <v>99.61491</v>
      </c>
      <c r="G457" s="25"/>
      <c r="H457" s="26"/>
    </row>
    <row r="458" spans="1:8" ht="12.75" customHeight="1">
      <c r="A458" s="23" t="s">
        <v>97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43272</v>
      </c>
      <c r="B459" s="23"/>
      <c r="C459" s="24">
        <f>ROUND(99.733564694683,5)</f>
        <v>99.73356</v>
      </c>
      <c r="D459" s="24">
        <f>F459</f>
        <v>99.66383</v>
      </c>
      <c r="E459" s="24">
        <f>F459</f>
        <v>99.66383</v>
      </c>
      <c r="F459" s="24">
        <f>ROUND(99.663825714301,5)</f>
        <v>99.66383</v>
      </c>
      <c r="G459" s="25"/>
      <c r="H459" s="26"/>
    </row>
    <row r="460" spans="1:8" ht="12.75" customHeight="1">
      <c r="A460" s="23" t="s">
        <v>98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43363</v>
      </c>
      <c r="B461" s="23"/>
      <c r="C461" s="24">
        <f>ROUND(99.733564694683,5)</f>
        <v>99.73356</v>
      </c>
      <c r="D461" s="24">
        <f>F461</f>
        <v>99.73356</v>
      </c>
      <c r="E461" s="24">
        <f>F461</f>
        <v>99.73356</v>
      </c>
      <c r="F461" s="24">
        <f>ROUND(99.733564694683,5)</f>
        <v>99.73356</v>
      </c>
      <c r="G461" s="25"/>
      <c r="H461" s="26"/>
    </row>
    <row r="462" spans="1:8" ht="12.75" customHeight="1">
      <c r="A462" s="23" t="s">
        <v>99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43087</v>
      </c>
      <c r="B463" s="23"/>
      <c r="C463" s="24">
        <f>ROUND(99.3697494153927,5)</f>
        <v>99.36975</v>
      </c>
      <c r="D463" s="24">
        <f>F463</f>
        <v>99.77381</v>
      </c>
      <c r="E463" s="24">
        <f>F463</f>
        <v>99.77381</v>
      </c>
      <c r="F463" s="24">
        <f>ROUND(99.773806115321,5)</f>
        <v>99.77381</v>
      </c>
      <c r="G463" s="25"/>
      <c r="H463" s="26"/>
    </row>
    <row r="464" spans="1:8" ht="12.75" customHeight="1">
      <c r="A464" s="23" t="s">
        <v>100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43175</v>
      </c>
      <c r="B465" s="23"/>
      <c r="C465" s="24">
        <f>ROUND(99.3697494153927,5)</f>
        <v>99.36975</v>
      </c>
      <c r="D465" s="24">
        <f>F465</f>
        <v>98.89202</v>
      </c>
      <c r="E465" s="24">
        <f>F465</f>
        <v>98.89202</v>
      </c>
      <c r="F465" s="24">
        <f>ROUND(98.892022219345,5)</f>
        <v>98.89202</v>
      </c>
      <c r="G465" s="25"/>
      <c r="H465" s="26"/>
    </row>
    <row r="466" spans="1:8" ht="12.75" customHeight="1">
      <c r="A466" s="23" t="s">
        <v>101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43266</v>
      </c>
      <c r="B467" s="23"/>
      <c r="C467" s="24">
        <f>ROUND(99.3697494153927,5)</f>
        <v>99.36975</v>
      </c>
      <c r="D467" s="24">
        <f>F467</f>
        <v>98.35803</v>
      </c>
      <c r="E467" s="24">
        <f>F467</f>
        <v>98.35803</v>
      </c>
      <c r="F467" s="24">
        <f>ROUND(98.3580312624043,5)</f>
        <v>98.35803</v>
      </c>
      <c r="G467" s="25"/>
      <c r="H467" s="26"/>
    </row>
    <row r="468" spans="1:8" ht="12.75" customHeight="1">
      <c r="A468" s="23" t="s">
        <v>102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43364</v>
      </c>
      <c r="B469" s="23"/>
      <c r="C469" s="24">
        <f>ROUND(99.3697494153927,5)</f>
        <v>99.36975</v>
      </c>
      <c r="D469" s="24">
        <f>F469</f>
        <v>98.19838</v>
      </c>
      <c r="E469" s="24">
        <f>F469</f>
        <v>98.19838</v>
      </c>
      <c r="F469" s="24">
        <f>ROUND(98.1983808483893,5)</f>
        <v>98.19838</v>
      </c>
      <c r="G469" s="25"/>
      <c r="H469" s="26"/>
    </row>
    <row r="470" spans="1:8" ht="12.75" customHeight="1">
      <c r="A470" s="23" t="s">
        <v>103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43455</v>
      </c>
      <c r="B471" s="23"/>
      <c r="C471" s="25">
        <f>ROUND(99.3697494153927,2)</f>
        <v>99.37</v>
      </c>
      <c r="D471" s="25">
        <f>F471</f>
        <v>98.47</v>
      </c>
      <c r="E471" s="25">
        <f>F471</f>
        <v>98.47</v>
      </c>
      <c r="F471" s="25">
        <f>ROUND(98.4685219802784,2)</f>
        <v>98.47</v>
      </c>
      <c r="G471" s="25"/>
      <c r="H471" s="26"/>
    </row>
    <row r="472" spans="1:8" ht="12.75" customHeight="1">
      <c r="A472" s="23" t="s">
        <v>104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43539</v>
      </c>
      <c r="B473" s="23"/>
      <c r="C473" s="24">
        <f>ROUND(99.3697494153927,5)</f>
        <v>99.36975</v>
      </c>
      <c r="D473" s="24">
        <f>F473</f>
        <v>98.76043</v>
      </c>
      <c r="E473" s="24">
        <f>F473</f>
        <v>98.76043</v>
      </c>
      <c r="F473" s="24">
        <f>ROUND(98.7604253957926,5)</f>
        <v>98.76043</v>
      </c>
      <c r="G473" s="25"/>
      <c r="H473" s="26"/>
    </row>
    <row r="474" spans="1:8" ht="12.75" customHeight="1">
      <c r="A474" s="23" t="s">
        <v>105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43637</v>
      </c>
      <c r="B475" s="23"/>
      <c r="C475" s="24">
        <f>ROUND(99.3697494153927,5)</f>
        <v>99.36975</v>
      </c>
      <c r="D475" s="24">
        <f>F475</f>
        <v>99.05442</v>
      </c>
      <c r="E475" s="24">
        <f>F475</f>
        <v>99.05442</v>
      </c>
      <c r="F475" s="24">
        <f>ROUND(99.0544211835674,5)</f>
        <v>99.05442</v>
      </c>
      <c r="G475" s="25"/>
      <c r="H475" s="26"/>
    </row>
    <row r="476" spans="1:8" ht="12.75" customHeight="1">
      <c r="A476" s="23" t="s">
        <v>106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43728</v>
      </c>
      <c r="B477" s="23"/>
      <c r="C477" s="24">
        <f>ROUND(99.3697494153927,5)</f>
        <v>99.36975</v>
      </c>
      <c r="D477" s="24">
        <f>F477</f>
        <v>99.36975</v>
      </c>
      <c r="E477" s="24">
        <f>F477</f>
        <v>99.36975</v>
      </c>
      <c r="F477" s="24">
        <f>ROUND(99.3697494153927,5)</f>
        <v>99.36975</v>
      </c>
      <c r="G477" s="25"/>
      <c r="H477" s="26"/>
    </row>
    <row r="478" spans="1:8" ht="12.75" customHeight="1">
      <c r="A478" s="23" t="s">
        <v>107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44182</v>
      </c>
      <c r="B479" s="23"/>
      <c r="C479" s="24">
        <f>ROUND(99.4618437110494,5)</f>
        <v>99.46184</v>
      </c>
      <c r="D479" s="24">
        <f>F479</f>
        <v>95.26915</v>
      </c>
      <c r="E479" s="24">
        <f>F479</f>
        <v>95.26915</v>
      </c>
      <c r="F479" s="24">
        <f>ROUND(95.26915032224,5)</f>
        <v>95.26915</v>
      </c>
      <c r="G479" s="25"/>
      <c r="H479" s="26"/>
    </row>
    <row r="480" spans="1:8" ht="12.75" customHeight="1">
      <c r="A480" s="23" t="s">
        <v>108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44271</v>
      </c>
      <c r="B481" s="23"/>
      <c r="C481" s="24">
        <f>ROUND(99.4618437110494,5)</f>
        <v>99.46184</v>
      </c>
      <c r="D481" s="24">
        <f>F481</f>
        <v>94.45018</v>
      </c>
      <c r="E481" s="24">
        <f>F481</f>
        <v>94.45018</v>
      </c>
      <c r="F481" s="24">
        <f>ROUND(94.450181615689,5)</f>
        <v>94.45018</v>
      </c>
      <c r="G481" s="25"/>
      <c r="H481" s="26"/>
    </row>
    <row r="482" spans="1:8" ht="12.75" customHeight="1">
      <c r="A482" s="23" t="s">
        <v>109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44362</v>
      </c>
      <c r="B483" s="23"/>
      <c r="C483" s="24">
        <f>ROUND(99.4618437110494,5)</f>
        <v>99.46184</v>
      </c>
      <c r="D483" s="24">
        <f>F483</f>
        <v>93.61134</v>
      </c>
      <c r="E483" s="24">
        <f>F483</f>
        <v>93.61134</v>
      </c>
      <c r="F483" s="24">
        <f>ROUND(93.6113383436565,5)</f>
        <v>93.61134</v>
      </c>
      <c r="G483" s="25"/>
      <c r="H483" s="26"/>
    </row>
    <row r="484" spans="1:8" ht="12.75" customHeight="1">
      <c r="A484" s="23" t="s">
        <v>110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44460</v>
      </c>
      <c r="B485" s="23"/>
      <c r="C485" s="24">
        <f>ROUND(99.4618437110494,5)</f>
        <v>99.46184</v>
      </c>
      <c r="D485" s="24">
        <f>F485</f>
        <v>93.76251</v>
      </c>
      <c r="E485" s="24">
        <f>F485</f>
        <v>93.76251</v>
      </c>
      <c r="F485" s="24">
        <f>ROUND(93.762505628264,5)</f>
        <v>93.76251</v>
      </c>
      <c r="G485" s="25"/>
      <c r="H485" s="26"/>
    </row>
    <row r="486" spans="1:8" ht="12.75" customHeight="1">
      <c r="A486" s="23" t="s">
        <v>111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44551</v>
      </c>
      <c r="B487" s="23"/>
      <c r="C487" s="24">
        <f>ROUND(99.4618437110494,5)</f>
        <v>99.46184</v>
      </c>
      <c r="D487" s="24">
        <f>F487</f>
        <v>95.94342</v>
      </c>
      <c r="E487" s="24">
        <f>F487</f>
        <v>95.94342</v>
      </c>
      <c r="F487" s="24">
        <f>ROUND(95.9434173444774,5)</f>
        <v>95.94342</v>
      </c>
      <c r="G487" s="25"/>
      <c r="H487" s="26"/>
    </row>
    <row r="488" spans="1:8" ht="12.75" customHeight="1">
      <c r="A488" s="23" t="s">
        <v>112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44635</v>
      </c>
      <c r="B489" s="23"/>
      <c r="C489" s="24">
        <f>ROUND(99.4618437110494,5)</f>
        <v>99.46184</v>
      </c>
      <c r="D489" s="24">
        <f>F489</f>
        <v>96.05886</v>
      </c>
      <c r="E489" s="24">
        <f>F489</f>
        <v>96.05886</v>
      </c>
      <c r="F489" s="24">
        <f>ROUND(96.0588591084633,5)</f>
        <v>96.05886</v>
      </c>
      <c r="G489" s="25"/>
      <c r="H489" s="26"/>
    </row>
    <row r="490" spans="1:8" ht="12.75" customHeight="1">
      <c r="A490" s="23" t="s">
        <v>113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44733</v>
      </c>
      <c r="B491" s="23"/>
      <c r="C491" s="24">
        <f>ROUND(99.4618437110494,5)</f>
        <v>99.46184</v>
      </c>
      <c r="D491" s="24">
        <f>F491</f>
        <v>97.25483</v>
      </c>
      <c r="E491" s="24">
        <f>F491</f>
        <v>97.25483</v>
      </c>
      <c r="F491" s="24">
        <f>ROUND(97.254828373495,5)</f>
        <v>97.25483</v>
      </c>
      <c r="G491" s="25"/>
      <c r="H491" s="26"/>
    </row>
    <row r="492" spans="1:8" ht="12.75" customHeight="1">
      <c r="A492" s="23" t="s">
        <v>114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44824</v>
      </c>
      <c r="B493" s="23"/>
      <c r="C493" s="24">
        <f>ROUND(99.4618437110494,5)</f>
        <v>99.46184</v>
      </c>
      <c r="D493" s="24">
        <f>F493</f>
        <v>99.46184</v>
      </c>
      <c r="E493" s="24">
        <f>F493</f>
        <v>99.46184</v>
      </c>
      <c r="F493" s="24">
        <f>ROUND(99.4618437110494,5)</f>
        <v>99.46184</v>
      </c>
      <c r="G493" s="25"/>
      <c r="H493" s="26"/>
    </row>
    <row r="494" spans="1:8" ht="12.75" customHeight="1">
      <c r="A494" s="23" t="s">
        <v>115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46008</v>
      </c>
      <c r="B495" s="23"/>
      <c r="C495" s="24">
        <f>ROUND(100.206925054525,5)</f>
        <v>100.20693</v>
      </c>
      <c r="D495" s="24">
        <f>F495</f>
        <v>94.10293</v>
      </c>
      <c r="E495" s="24">
        <f>F495</f>
        <v>94.10293</v>
      </c>
      <c r="F495" s="24">
        <f>ROUND(94.1029327200385,5)</f>
        <v>94.10293</v>
      </c>
      <c r="G495" s="25"/>
      <c r="H495" s="26"/>
    </row>
    <row r="496" spans="1:8" ht="12.75" customHeight="1">
      <c r="A496" s="23" t="s">
        <v>116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46097</v>
      </c>
      <c r="B497" s="23"/>
      <c r="C497" s="24">
        <f>ROUND(100.206925054525,5)</f>
        <v>100.20693</v>
      </c>
      <c r="D497" s="24">
        <f>F497</f>
        <v>91.09538</v>
      </c>
      <c r="E497" s="24">
        <f>F497</f>
        <v>91.09538</v>
      </c>
      <c r="F497" s="24">
        <f>ROUND(91.0953781759422,5)</f>
        <v>91.09538</v>
      </c>
      <c r="G497" s="25"/>
      <c r="H497" s="26"/>
    </row>
    <row r="498" spans="1:8" ht="12.75" customHeight="1">
      <c r="A498" s="23" t="s">
        <v>117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46188</v>
      </c>
      <c r="B499" s="23"/>
      <c r="C499" s="24">
        <f>ROUND(100.206925054525,5)</f>
        <v>100.20693</v>
      </c>
      <c r="D499" s="24">
        <f>F499</f>
        <v>89.84079</v>
      </c>
      <c r="E499" s="24">
        <f>F499</f>
        <v>89.84079</v>
      </c>
      <c r="F499" s="24">
        <f>ROUND(89.8407869388732,5)</f>
        <v>89.84079</v>
      </c>
      <c r="G499" s="25"/>
      <c r="H499" s="26"/>
    </row>
    <row r="500" spans="1:8" ht="12.75" customHeight="1">
      <c r="A500" s="23" t="s">
        <v>118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46286</v>
      </c>
      <c r="B501" s="23"/>
      <c r="C501" s="24">
        <f>ROUND(100.206925054525,5)</f>
        <v>100.20693</v>
      </c>
      <c r="D501" s="24">
        <f>F501</f>
        <v>92.01939</v>
      </c>
      <c r="E501" s="24">
        <f>F501</f>
        <v>92.01939</v>
      </c>
      <c r="F501" s="24">
        <f>ROUND(92.0193861168262,5)</f>
        <v>92.01939</v>
      </c>
      <c r="G501" s="25"/>
      <c r="H501" s="26"/>
    </row>
    <row r="502" spans="1:8" ht="12.75" customHeight="1">
      <c r="A502" s="23" t="s">
        <v>119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46377</v>
      </c>
      <c r="B503" s="23"/>
      <c r="C503" s="24">
        <f>ROUND(100.206925054525,5)</f>
        <v>100.20693</v>
      </c>
      <c r="D503" s="24">
        <f>F503</f>
        <v>95.821</v>
      </c>
      <c r="E503" s="24">
        <f>F503</f>
        <v>95.821</v>
      </c>
      <c r="F503" s="24">
        <f>ROUND(95.8210035197444,5)</f>
        <v>95.821</v>
      </c>
      <c r="G503" s="25"/>
      <c r="H503" s="26"/>
    </row>
    <row r="504" spans="1:8" ht="12.75" customHeight="1">
      <c r="A504" s="23" t="s">
        <v>120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46461</v>
      </c>
      <c r="B505" s="23"/>
      <c r="C505" s="24">
        <f>ROUND(100.206925054525,5)</f>
        <v>100.20693</v>
      </c>
      <c r="D505" s="24">
        <f>F505</f>
        <v>94.37548</v>
      </c>
      <c r="E505" s="24">
        <f>F505</f>
        <v>94.37548</v>
      </c>
      <c r="F505" s="24">
        <f>ROUND(94.3754808603058,5)</f>
        <v>94.37548</v>
      </c>
      <c r="G505" s="25"/>
      <c r="H505" s="26"/>
    </row>
    <row r="506" spans="1:8" ht="12.75" customHeight="1">
      <c r="A506" s="23" t="s">
        <v>121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46559</v>
      </c>
      <c r="B507" s="23"/>
      <c r="C507" s="24">
        <f>ROUND(100.206925054525,5)</f>
        <v>100.20693</v>
      </c>
      <c r="D507" s="24">
        <f>F507</f>
        <v>96.46274</v>
      </c>
      <c r="E507" s="24">
        <f>F507</f>
        <v>96.46274</v>
      </c>
      <c r="F507" s="24">
        <f>ROUND(96.4627448609078,5)</f>
        <v>96.46274</v>
      </c>
      <c r="G507" s="25"/>
      <c r="H507" s="26"/>
    </row>
    <row r="508" spans="1:8" ht="12.75" customHeight="1">
      <c r="A508" s="23" t="s">
        <v>122</v>
      </c>
      <c r="B508" s="23"/>
      <c r="C508" s="27"/>
      <c r="D508" s="27"/>
      <c r="E508" s="27"/>
      <c r="F508" s="27"/>
      <c r="G508" s="25"/>
      <c r="H508" s="26"/>
    </row>
    <row r="509" spans="1:8" ht="12.75" customHeight="1" thickBot="1">
      <c r="A509" s="31">
        <v>46650</v>
      </c>
      <c r="B509" s="31"/>
      <c r="C509" s="32">
        <f>ROUND(100.206925054525,5)</f>
        <v>100.20693</v>
      </c>
      <c r="D509" s="32">
        <f>F509</f>
        <v>100.20693</v>
      </c>
      <c r="E509" s="32">
        <f>F509</f>
        <v>100.20693</v>
      </c>
      <c r="F509" s="32">
        <f>ROUND(100.206925054525,5)</f>
        <v>100.20693</v>
      </c>
      <c r="G509" s="33"/>
      <c r="H509" s="34"/>
    </row>
  </sheetData>
  <sheetProtection/>
  <mergeCells count="508">
    <mergeCell ref="A508:B508"/>
    <mergeCell ref="A509:B509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2017-08-31T16:01:11Z</dcterms:modified>
  <cp:category/>
  <cp:version/>
  <cp:contentType/>
  <cp:contentStatus/>
</cp:coreProperties>
</file>