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<sst xmlns="http://schemas.openxmlformats.org/spreadsheetml/2006/main" count="128" uniqueCount="124">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</sst>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ROUND(100.04296185692,2)</f>
        <v>100.04</v>
      </c>
      <c r="D6" s="24">
        <f>F6</f>
        <v>99.91</v>
      </c>
      <c r="E6" s="24">
        <f>F6</f>
        <v>99.91</v>
      </c>
      <c r="F6" s="24">
        <f>ROUND(99.9071844998325,2)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ROUND(100.04296185692,2)</f>
        <v>100.04</v>
      </c>
      <c r="D7" s="24">
        <f>F7</f>
        <v>100.02</v>
      </c>
      <c r="E7" s="24">
        <f>F7</f>
        <v>100.02</v>
      </c>
      <c r="F7" s="24">
        <f>ROUND(100.024421260706,2)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ROUND(100.04296185692,2)</f>
        <v>100.04</v>
      </c>
      <c r="D8" s="24">
        <f>F8</f>
        <v>100.45</v>
      </c>
      <c r="E8" s="24">
        <f>F8</f>
        <v>100.45</v>
      </c>
      <c r="F8" s="24">
        <f>ROUND(100.449486466801,2)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ROUND(100.04296185692,2)</f>
        <v>100.04</v>
      </c>
      <c r="D9" s="24">
        <f>F9</f>
        <v>99.42</v>
      </c>
      <c r="E9" s="24">
        <f>F9</f>
        <v>99.42</v>
      </c>
      <c r="F9" s="24">
        <f>ROUND(99.4177735971482,2)</f>
        <v>99.42</v>
      </c>
      <c r="G9" s="24"/>
      <c r="H9" s="35"/>
    </row>
    <row r="10" spans="1:8" ht="12.75" customHeight="1">
      <c r="A10" s="22">
        <v>43636</v>
      </c>
      <c r="B10" s="22"/>
      <c r="C10" s="24">
        <f>ROUND(100.04296185692,2)</f>
        <v>100.04</v>
      </c>
      <c r="D10" s="24">
        <f>F10</f>
        <v>100.04</v>
      </c>
      <c r="E10" s="24">
        <f>F10</f>
        <v>100.04</v>
      </c>
      <c r="F10" s="24">
        <f>ROUND(100.04296185692,2)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ROUND(100.176513344756,2)</f>
        <v>100.18</v>
      </c>
      <c r="D12" s="24">
        <f>F12</f>
        <v>98.59</v>
      </c>
      <c r="E12" s="24">
        <f>F12</f>
        <v>98.59</v>
      </c>
      <c r="F12" s="24">
        <f>ROUND(98.593326054045,2)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ROUND(100.176513344756,2)</f>
        <v>100.18</v>
      </c>
      <c r="D13" s="24">
        <f>F13</f>
        <v>98.49</v>
      </c>
      <c r="E13" s="24">
        <f>F13</f>
        <v>98.49</v>
      </c>
      <c r="F13" s="24">
        <f>ROUND(98.4949551369568,2)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ROUND(100.176513344756,2)</f>
        <v>100.18</v>
      </c>
      <c r="D14" s="24">
        <f>F14</f>
        <v>98.83</v>
      </c>
      <c r="E14" s="24">
        <f>F14</f>
        <v>98.83</v>
      </c>
      <c r="F14" s="24">
        <f>ROUND(98.8299144083556,2)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ROUND(100.176513344756,2)</f>
        <v>100.18</v>
      </c>
      <c r="D15" s="24">
        <f>F15</f>
        <v>99.17</v>
      </c>
      <c r="E15" s="24">
        <f>F15</f>
        <v>99.17</v>
      </c>
      <c r="F15" s="24">
        <f>ROUND(99.166162483777,2)</f>
        <v>99.17</v>
      </c>
      <c r="G15" s="24"/>
      <c r="H15" s="35"/>
    </row>
    <row r="16" spans="1:8" ht="12.75" customHeight="1">
      <c r="A16" s="22">
        <v>43637</v>
      </c>
      <c r="B16" s="22"/>
      <c r="C16" s="24">
        <f>ROUND(100.176513344756,2)</f>
        <v>100.18</v>
      </c>
      <c r="D16" s="24">
        <f>F16</f>
        <v>99.49</v>
      </c>
      <c r="E16" s="24">
        <f>F16</f>
        <v>99.49</v>
      </c>
      <c r="F16" s="24">
        <f>ROUND(99.493434257613,2)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ROUND(100.176513344756,2)</f>
        <v>100.18</v>
      </c>
      <c r="D17" s="24">
        <f>F17</f>
        <v>99.82</v>
      </c>
      <c r="E17" s="24">
        <f>F17</f>
        <v>99.82</v>
      </c>
      <c r="F17" s="24">
        <f>ROUND(99.8247772240889,2)</f>
        <v>99.82</v>
      </c>
      <c r="G17" s="24"/>
      <c r="H17" s="35"/>
    </row>
    <row r="18" spans="1:8" ht="12.75" customHeight="1">
      <c r="A18" s="22">
        <v>43819</v>
      </c>
      <c r="B18" s="22"/>
      <c r="C18" s="24">
        <f>ROUND(100.176513344756,2)</f>
        <v>100.18</v>
      </c>
      <c r="D18" s="24">
        <f>F18</f>
        <v>100.7</v>
      </c>
      <c r="E18" s="24">
        <f>F18</f>
        <v>100.7</v>
      </c>
      <c r="F18" s="24">
        <f>ROUND(100.701999085891,2)</f>
        <v>100.7</v>
      </c>
      <c r="G18" s="24"/>
      <c r="H18" s="35"/>
    </row>
    <row r="19" spans="1:8" ht="12.75" customHeight="1">
      <c r="A19" s="22">
        <v>43913</v>
      </c>
      <c r="B19" s="22"/>
      <c r="C19" s="24">
        <f>ROUND(100.176513344756,2)</f>
        <v>100.18</v>
      </c>
      <c r="D19" s="24">
        <f>F19</f>
        <v>98.38</v>
      </c>
      <c r="E19" s="24">
        <f>F19</f>
        <v>98.38</v>
      </c>
      <c r="F19" s="24">
        <f>ROUND(98.3753499566568,2)</f>
        <v>98.38</v>
      </c>
      <c r="G19" s="24"/>
      <c r="H19" s="35"/>
    </row>
    <row r="20" spans="1:8" ht="12.75" customHeight="1">
      <c r="A20" s="22">
        <v>44004</v>
      </c>
      <c r="B20" s="22"/>
      <c r="C20" s="24">
        <f>ROUND(100.176513344756,2)</f>
        <v>100.18</v>
      </c>
      <c r="D20" s="24">
        <f>F20</f>
        <v>100.18</v>
      </c>
      <c r="E20" s="24">
        <f>F20</f>
        <v>100.18</v>
      </c>
      <c r="F20" s="24">
        <f>ROUND(100.176513344756,2)</f>
        <v>100.18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ROUND(100.036096156566,2)</f>
        <v>100.04</v>
      </c>
      <c r="D22" s="24">
        <f>F22</f>
        <v>95.64</v>
      </c>
      <c r="E22" s="24">
        <f>F22</f>
        <v>95.64</v>
      </c>
      <c r="F22" s="24">
        <f>ROUND(95.6428924236805,2)</f>
        <v>95.64</v>
      </c>
      <c r="G22" s="24"/>
      <c r="H22" s="35"/>
    </row>
    <row r="23" spans="1:8" ht="12.75" customHeight="1">
      <c r="A23" s="22">
        <v>44271</v>
      </c>
      <c r="B23" s="22"/>
      <c r="C23" s="24">
        <f>ROUND(100.036096156566,2)</f>
        <v>100.04</v>
      </c>
      <c r="D23" s="24">
        <f>F23</f>
        <v>94.8</v>
      </c>
      <c r="E23" s="24">
        <f>F23</f>
        <v>94.8</v>
      </c>
      <c r="F23" s="24">
        <f>ROUND(94.8020466359566,2)</f>
        <v>94.8</v>
      </c>
      <c r="G23" s="24"/>
      <c r="H23" s="35"/>
    </row>
    <row r="24" spans="1:8" ht="12.75" customHeight="1">
      <c r="A24" s="22">
        <v>44362</v>
      </c>
      <c r="B24" s="22"/>
      <c r="C24" s="24">
        <f>ROUND(100.036096156566,2)</f>
        <v>100.04</v>
      </c>
      <c r="D24" s="24">
        <f>F24</f>
        <v>93.92</v>
      </c>
      <c r="E24" s="24">
        <f>F24</f>
        <v>93.92</v>
      </c>
      <c r="F24" s="24">
        <f>ROUND(93.9237304947281,2)</f>
        <v>93.92</v>
      </c>
      <c r="G24" s="24"/>
      <c r="H24" s="35"/>
    </row>
    <row r="25" spans="1:8" ht="12.75" customHeight="1">
      <c r="A25" s="22">
        <v>44460</v>
      </c>
      <c r="B25" s="22"/>
      <c r="C25" s="24">
        <f>ROUND(100.036096156566,2)</f>
        <v>100.04</v>
      </c>
      <c r="D25" s="24">
        <f>F25</f>
        <v>94.02</v>
      </c>
      <c r="E25" s="24">
        <f>F25</f>
        <v>94.02</v>
      </c>
      <c r="F25" s="24">
        <f>ROUND(94.0190476195623,2)</f>
        <v>94.02</v>
      </c>
      <c r="G25" s="24"/>
      <c r="H25" s="35"/>
    </row>
    <row r="26" spans="1:8" ht="12.75" customHeight="1">
      <c r="A26" s="22">
        <v>44551</v>
      </c>
      <c r="B26" s="22"/>
      <c r="C26" s="24">
        <f>ROUND(100.036096156566,2)</f>
        <v>100.04</v>
      </c>
      <c r="D26" s="24">
        <f>F26</f>
        <v>96.15</v>
      </c>
      <c r="E26" s="24">
        <f>F26</f>
        <v>96.15</v>
      </c>
      <c r="F26" s="24">
        <f>ROUND(96.1497048684502,2)</f>
        <v>96.15</v>
      </c>
      <c r="G26" s="24"/>
      <c r="H26" s="35"/>
    </row>
    <row r="27" spans="1:8" ht="12.75" customHeight="1">
      <c r="A27" s="22">
        <v>44635</v>
      </c>
      <c r="B27" s="22"/>
      <c r="C27" s="24">
        <f>ROUND(100.036096156566,2)</f>
        <v>100.04</v>
      </c>
      <c r="D27" s="24">
        <f>F27</f>
        <v>96.23</v>
      </c>
      <c r="E27" s="24">
        <f>F27</f>
        <v>96.23</v>
      </c>
      <c r="F27" s="24">
        <f>ROUND(96.2256075598047,2)</f>
        <v>96.23</v>
      </c>
      <c r="G27" s="24"/>
      <c r="H27" s="35"/>
    </row>
    <row r="28" spans="1:8" ht="12.75" customHeight="1">
      <c r="A28" s="22">
        <v>44733</v>
      </c>
      <c r="B28" s="22"/>
      <c r="C28" s="24">
        <f>ROUND(100.036096156566,2)</f>
        <v>100.04</v>
      </c>
      <c r="D28" s="24">
        <f>F28</f>
        <v>97.36</v>
      </c>
      <c r="E28" s="24">
        <f>F28</f>
        <v>97.36</v>
      </c>
      <c r="F28" s="24">
        <f>ROUND(97.3577857724117,2)</f>
        <v>97.36</v>
      </c>
      <c r="G28" s="24"/>
      <c r="H28" s="35"/>
    </row>
    <row r="29" spans="1:8" ht="12.75" customHeight="1">
      <c r="A29" s="22">
        <v>44824</v>
      </c>
      <c r="B29" s="22"/>
      <c r="C29" s="24">
        <f>ROUND(100.036096156566,2)</f>
        <v>100.04</v>
      </c>
      <c r="D29" s="24">
        <f>F29</f>
        <v>99.52</v>
      </c>
      <c r="E29" s="24">
        <f>F29</f>
        <v>99.52</v>
      </c>
      <c r="F29" s="24">
        <f>ROUND(99.5153035233241,2)</f>
        <v>99.52</v>
      </c>
      <c r="G29" s="24"/>
      <c r="H29" s="35"/>
    </row>
    <row r="30" spans="1:8" ht="12.75" customHeight="1">
      <c r="A30" s="22">
        <v>44915</v>
      </c>
      <c r="B30" s="22"/>
      <c r="C30" s="24">
        <f>ROUND(100.036096156566,2)</f>
        <v>100.04</v>
      </c>
      <c r="D30" s="24">
        <f>F30</f>
        <v>100.72</v>
      </c>
      <c r="E30" s="24">
        <f>F30</f>
        <v>100.72</v>
      </c>
      <c r="F30" s="24">
        <f>ROUND(100.7209650021,2)</f>
        <v>100.72</v>
      </c>
      <c r="G30" s="24"/>
      <c r="H30" s="35"/>
    </row>
    <row r="31" spans="1:8" ht="12.75" customHeight="1">
      <c r="A31" s="22">
        <v>45007</v>
      </c>
      <c r="B31" s="22"/>
      <c r="C31" s="24">
        <f>ROUND(100.036096156566,2)</f>
        <v>100.04</v>
      </c>
      <c r="D31" s="24">
        <f>F31</f>
        <v>95.76</v>
      </c>
      <c r="E31" s="24">
        <f>F31</f>
        <v>95.76</v>
      </c>
      <c r="F31" s="24">
        <f>ROUND(95.7555720839739,2)</f>
        <v>95.76</v>
      </c>
      <c r="G31" s="24"/>
      <c r="H31" s="35"/>
    </row>
    <row r="32" spans="1:8" ht="12.75" customHeight="1">
      <c r="A32" s="22">
        <v>45097</v>
      </c>
      <c r="B32" s="22"/>
      <c r="C32" s="24">
        <f>ROUND(100.036096156566,2)</f>
        <v>100.04</v>
      </c>
      <c r="D32" s="24">
        <f>F32</f>
        <v>100.04</v>
      </c>
      <c r="E32" s="24">
        <f>F32</f>
        <v>100.04</v>
      </c>
      <c r="F32" s="24">
        <f>ROUND(100.036096156566,2)</f>
        <v>100.04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ROUND(99.9786788212262,2)</f>
        <v>99.98</v>
      </c>
      <c r="D34" s="24">
        <f>F34</f>
        <v>93.33</v>
      </c>
      <c r="E34" s="24">
        <f>F34</f>
        <v>93.33</v>
      </c>
      <c r="F34" s="24">
        <f>ROUND(93.3340681510929,2)</f>
        <v>93.33</v>
      </c>
      <c r="G34" s="24"/>
      <c r="H34" s="35"/>
    </row>
    <row r="35" spans="1:8" ht="12.75" customHeight="1">
      <c r="A35" s="22">
        <v>46097</v>
      </c>
      <c r="B35" s="22"/>
      <c r="C35" s="24">
        <f>ROUND(99.9786788212262,2)</f>
        <v>99.98</v>
      </c>
      <c r="D35" s="24">
        <f>F35</f>
        <v>90.25</v>
      </c>
      <c r="E35" s="24">
        <f>F35</f>
        <v>90.25</v>
      </c>
      <c r="F35" s="24">
        <f>ROUND(90.253409104009,2)</f>
        <v>90.25</v>
      </c>
      <c r="G35" s="24"/>
      <c r="H35" s="35"/>
    </row>
    <row r="36" spans="1:8" ht="12.75" customHeight="1">
      <c r="A36" s="22">
        <v>46188</v>
      </c>
      <c r="B36" s="22"/>
      <c r="C36" s="24">
        <f>ROUND(99.9786788212262,2)</f>
        <v>99.98</v>
      </c>
      <c r="D36" s="24">
        <f>F36</f>
        <v>88.92</v>
      </c>
      <c r="E36" s="24">
        <f>F36</f>
        <v>88.92</v>
      </c>
      <c r="F36" s="24">
        <f>ROUND(88.9224392452184,2)</f>
        <v>88.92</v>
      </c>
      <c r="G36" s="24"/>
      <c r="H36" s="35"/>
    </row>
    <row r="37" spans="1:8" ht="12.75" customHeight="1">
      <c r="A37" s="22">
        <v>46286</v>
      </c>
      <c r="B37" s="22"/>
      <c r="C37" s="24">
        <f>ROUND(99.9786788212262,2)</f>
        <v>99.98</v>
      </c>
      <c r="D37" s="24">
        <f>F37</f>
        <v>91.03</v>
      </c>
      <c r="E37" s="24">
        <f>F37</f>
        <v>91.03</v>
      </c>
      <c r="F37" s="24">
        <f>ROUND(91.027670691399,2)</f>
        <v>91.03</v>
      </c>
      <c r="G37" s="24"/>
      <c r="H37" s="35"/>
    </row>
    <row r="38" spans="1:8" ht="12.75" customHeight="1">
      <c r="A38" s="22">
        <v>46377</v>
      </c>
      <c r="B38" s="22"/>
      <c r="C38" s="24">
        <f>ROUND(99.9786788212262,2)</f>
        <v>99.98</v>
      </c>
      <c r="D38" s="24">
        <f>F38</f>
        <v>94.78</v>
      </c>
      <c r="E38" s="24">
        <f>F38</f>
        <v>94.78</v>
      </c>
      <c r="F38" s="24">
        <f>ROUND(94.7828445156776,2)</f>
        <v>94.78</v>
      </c>
      <c r="G38" s="24"/>
      <c r="H38" s="35"/>
    </row>
    <row r="39" spans="1:8" ht="12.75" customHeight="1">
      <c r="A39" s="22">
        <v>46461</v>
      </c>
      <c r="B39" s="22"/>
      <c r="C39" s="24">
        <f>ROUND(99.9786788212262,2)</f>
        <v>99.98</v>
      </c>
      <c r="D39" s="24">
        <f>F39</f>
        <v>93.29</v>
      </c>
      <c r="E39" s="24">
        <f>F39</f>
        <v>93.29</v>
      </c>
      <c r="F39" s="24">
        <f>ROUND(93.2867376821545,2)</f>
        <v>93.29</v>
      </c>
      <c r="G39" s="24"/>
      <c r="H39" s="35"/>
    </row>
    <row r="40" spans="1:8" ht="12.75" customHeight="1">
      <c r="A40" s="22">
        <v>46559</v>
      </c>
      <c r="B40" s="22"/>
      <c r="C40" s="24">
        <f>ROUND(99.9786788212262,2)</f>
        <v>99.98</v>
      </c>
      <c r="D40" s="24">
        <f>F40</f>
        <v>95.32</v>
      </c>
      <c r="E40" s="24">
        <f>F40</f>
        <v>95.32</v>
      </c>
      <c r="F40" s="24">
        <f>ROUND(95.3204430686789,2)</f>
        <v>95.32</v>
      </c>
      <c r="G40" s="24"/>
      <c r="H40" s="35"/>
    </row>
    <row r="41" spans="1:8" ht="12.75" customHeight="1">
      <c r="A41" s="22">
        <v>46650</v>
      </c>
      <c r="B41" s="22"/>
      <c r="C41" s="24">
        <f>ROUND(99.9786788212262,2)</f>
        <v>99.98</v>
      </c>
      <c r="D41" s="24">
        <f>F41</f>
        <v>99.04</v>
      </c>
      <c r="E41" s="24">
        <f>F41</f>
        <v>99.04</v>
      </c>
      <c r="F41" s="24">
        <f>ROUND(99.0360515034543,2)</f>
        <v>99.04</v>
      </c>
      <c r="G41" s="24"/>
      <c r="H41" s="35"/>
    </row>
    <row r="42" spans="1:8" ht="12.75" customHeight="1">
      <c r="A42" s="22">
        <v>46741</v>
      </c>
      <c r="B42" s="22"/>
      <c r="C42" s="24">
        <f>ROUND(99.9786788212262,2)</f>
        <v>99.98</v>
      </c>
      <c r="D42" s="24">
        <f>F42</f>
        <v>99.35</v>
      </c>
      <c r="E42" s="24">
        <f>F42</f>
        <v>99.35</v>
      </c>
      <c r="F42" s="24">
        <f>ROUND(99.3518866494915,2)</f>
        <v>99.35</v>
      </c>
      <c r="G42" s="24"/>
      <c r="H42" s="35"/>
    </row>
    <row r="43" spans="1:8" ht="12.75" customHeight="1">
      <c r="A43" s="22">
        <v>46834</v>
      </c>
      <c r="B43" s="22"/>
      <c r="C43" s="24">
        <f>ROUND(99.9786788212262,2)</f>
        <v>99.98</v>
      </c>
      <c r="D43" s="24">
        <f>F43</f>
        <v>94.51</v>
      </c>
      <c r="E43" s="24">
        <f>F43</f>
        <v>94.51</v>
      </c>
      <c r="F43" s="24">
        <f>ROUND(94.5073216145494,2)</f>
        <v>94.51</v>
      </c>
      <c r="G43" s="24"/>
      <c r="H43" s="35"/>
    </row>
    <row r="44" spans="1:8" ht="12.75" customHeight="1">
      <c r="A44" s="22">
        <v>46924</v>
      </c>
      <c r="B44" s="22"/>
      <c r="C44" s="24">
        <f>ROUND(99.9786788212262,2)</f>
        <v>99.98</v>
      </c>
      <c r="D44" s="24">
        <f>F44</f>
        <v>99.98</v>
      </c>
      <c r="E44" s="24">
        <f>F44</f>
        <v>99.98</v>
      </c>
      <c r="F44" s="24">
        <f>ROUND(99.9786788212262,2)</f>
        <v>99.98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ROUND(2.12,5)</f>
        <v>2.12</v>
      </c>
      <c r="D46" s="26">
        <f>F46</f>
        <v>2.12</v>
      </c>
      <c r="E46" s="26">
        <f>F46</f>
        <v>2.12</v>
      </c>
      <c r="F46" s="26">
        <f>ROUND(2.12,5)</f>
        <v>2.12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ROUND(2.38,5)</f>
        <v>2.38</v>
      </c>
      <c r="D48" s="26">
        <f>F48</f>
        <v>2.38</v>
      </c>
      <c r="E48" s="26">
        <f>F48</f>
        <v>2.38</v>
      </c>
      <c r="F48" s="26">
        <f>ROUND(2.38,5)</f>
        <v>2.38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ROUND(2.59,5)</f>
        <v>2.59</v>
      </c>
      <c r="D50" s="26">
        <f>F50</f>
        <v>2.59</v>
      </c>
      <c r="E50" s="26">
        <f>F50</f>
        <v>2.59</v>
      </c>
      <c r="F50" s="26">
        <f>ROUND(2.59,5)</f>
        <v>2.59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ROUND(10.19,5)</f>
        <v>10.19</v>
      </c>
      <c r="D54" s="26">
        <f>F54</f>
        <v>10.19</v>
      </c>
      <c r="E54" s="26">
        <f>F54</f>
        <v>10.19</v>
      </c>
      <c r="F54" s="26">
        <f>ROUND(10.19,5)</f>
        <v>10.19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ROUND(7.52,5)</f>
        <v>7.52</v>
      </c>
      <c r="D56" s="26">
        <f>F56</f>
        <v>7.52</v>
      </c>
      <c r="E56" s="26">
        <f>F56</f>
        <v>7.52</v>
      </c>
      <c r="F56" s="26">
        <f>ROUND(7.52,5)</f>
        <v>7.52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ROUND(8.095,3)</f>
        <v>8.095</v>
      </c>
      <c r="D58" s="27">
        <f>F58</f>
        <v>8.095</v>
      </c>
      <c r="E58" s="27">
        <f>F58</f>
        <v>8.095</v>
      </c>
      <c r="F58" s="27">
        <f>ROUND(8.095,3)</f>
        <v>8.095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ROUND(2.4,3)</f>
        <v>2.4</v>
      </c>
      <c r="D62" s="27">
        <f>F62</f>
        <v>2.4</v>
      </c>
      <c r="E62" s="27">
        <f>F62</f>
        <v>2.4</v>
      </c>
      <c r="F62" s="27">
        <f>ROUND(2.4,3)</f>
        <v>2.4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ROUND(6.81,3)</f>
        <v>6.81</v>
      </c>
      <c r="D64" s="27">
        <f>F64</f>
        <v>6.81</v>
      </c>
      <c r="E64" s="27">
        <f>F64</f>
        <v>6.81</v>
      </c>
      <c r="F64" s="27">
        <f>ROUND(6.81,3)</f>
        <v>6.81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ROUND(6.94,3)</f>
        <v>6.94</v>
      </c>
      <c r="D66" s="27">
        <f>F66</f>
        <v>6.94</v>
      </c>
      <c r="E66" s="27">
        <f>F66</f>
        <v>6.94</v>
      </c>
      <c r="F66" s="27">
        <f>ROUND(6.94,3)</f>
        <v>6.94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ROUND(7.165,3)</f>
        <v>7.165</v>
      </c>
      <c r="D68" s="27">
        <f>F68</f>
        <v>7.165</v>
      </c>
      <c r="E68" s="27">
        <f>F68</f>
        <v>7.165</v>
      </c>
      <c r="F68" s="27">
        <f>ROUND(7.165,3)</f>
        <v>7.165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ROUND(8.86,3)</f>
        <v>8.86</v>
      </c>
      <c r="D70" s="27">
        <f>F70</f>
        <v>8.86</v>
      </c>
      <c r="E70" s="27">
        <f>F70</f>
        <v>8.86</v>
      </c>
      <c r="F70" s="27">
        <f>ROUND(8.86,3)</f>
        <v>8.86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ROUND(1.96,3)</f>
        <v>1.96</v>
      </c>
      <c r="D74" s="27">
        <f>F74</f>
        <v>1.96</v>
      </c>
      <c r="E74" s="27">
        <f>F74</f>
        <v>1.96</v>
      </c>
      <c r="F74" s="27">
        <f>ROUND(1.96,3)</f>
        <v>1.96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ROUND(8.555,3)</f>
        <v>8.555</v>
      </c>
      <c r="D76" s="27">
        <f>F76</f>
        <v>8.555</v>
      </c>
      <c r="E76" s="27">
        <f>F76</f>
        <v>8.555</v>
      </c>
      <c r="F76" s="27">
        <f>ROUND(8.555,3)</f>
        <v>8.555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ROUND(2.12,5)</f>
        <v>2.12</v>
      </c>
      <c r="D78" s="26">
        <f>F78</f>
        <v>135.31481</v>
      </c>
      <c r="E78" s="26">
        <f>F78</f>
        <v>135.31481</v>
      </c>
      <c r="F78" s="26">
        <f>ROUND(135.31481,5)</f>
        <v>135.31481</v>
      </c>
      <c r="G78" s="24"/>
      <c r="H78" s="35"/>
    </row>
    <row r="79" spans="1:8" ht="12.75" customHeight="1">
      <c r="A79" s="22">
        <v>43314</v>
      </c>
      <c r="B79" s="22"/>
      <c r="C79" s="26">
        <f>ROUND(2.12,5)</f>
        <v>2.12</v>
      </c>
      <c r="D79" s="26">
        <f>F79</f>
        <v>136.44193</v>
      </c>
      <c r="E79" s="26">
        <f>F79</f>
        <v>136.44193</v>
      </c>
      <c r="F79" s="26">
        <f>ROUND(136.44193,5)</f>
        <v>136.44193</v>
      </c>
      <c r="G79" s="24"/>
      <c r="H79" s="35"/>
    </row>
    <row r="80" spans="1:8" ht="12.75" customHeight="1">
      <c r="A80" s="22">
        <v>43405</v>
      </c>
      <c r="B80" s="22"/>
      <c r="C80" s="26">
        <f>ROUND(2.12,5)</f>
        <v>2.12</v>
      </c>
      <c r="D80" s="26">
        <f>F80</f>
        <v>139.00673</v>
      </c>
      <c r="E80" s="26">
        <f>F80</f>
        <v>139.00673</v>
      </c>
      <c r="F80" s="26">
        <f>ROUND(139.00673,5)</f>
        <v>139.00673</v>
      </c>
      <c r="G80" s="24"/>
      <c r="H80" s="35"/>
    </row>
    <row r="81" spans="1:8" ht="12.75" customHeight="1">
      <c r="A81" s="22">
        <v>43503</v>
      </c>
      <c r="B81" s="22"/>
      <c r="C81" s="26">
        <f>ROUND(2.12,5)</f>
        <v>2.12</v>
      </c>
      <c r="D81" s="26">
        <f>F81</f>
        <v>140.46255</v>
      </c>
      <c r="E81" s="26">
        <f>F81</f>
        <v>140.46255</v>
      </c>
      <c r="F81" s="26">
        <f>ROUND(140.46255,5)</f>
        <v>140.46255</v>
      </c>
      <c r="G81" s="24"/>
      <c r="H81" s="35"/>
    </row>
    <row r="82" spans="1:8" ht="12.75" customHeight="1">
      <c r="A82" s="22">
        <v>43587</v>
      </c>
      <c r="B82" s="22"/>
      <c r="C82" s="26">
        <f>ROUND(2.12,5)</f>
        <v>2.12</v>
      </c>
      <c r="D82" s="26">
        <f>F82</f>
        <v>142.91781</v>
      </c>
      <c r="E82" s="26">
        <f>F82</f>
        <v>142.91781</v>
      </c>
      <c r="F82" s="26">
        <f>ROUND(142.91781,5)</f>
        <v>142.91781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ROUND(102.701,5)</f>
        <v>102.701</v>
      </c>
      <c r="D84" s="26">
        <f>F84</f>
        <v>103.21399</v>
      </c>
      <c r="E84" s="26">
        <f>F84</f>
        <v>103.21399</v>
      </c>
      <c r="F84" s="26">
        <f>ROUND(103.21399,5)</f>
        <v>103.21399</v>
      </c>
      <c r="G84" s="24"/>
      <c r="H84" s="35"/>
    </row>
    <row r="85" spans="1:8" ht="12.75" customHeight="1">
      <c r="A85" s="22">
        <v>43314</v>
      </c>
      <c r="B85" s="22"/>
      <c r="C85" s="26">
        <f>ROUND(102.701,5)</f>
        <v>102.701</v>
      </c>
      <c r="D85" s="26">
        <f>F85</f>
        <v>105.12661</v>
      </c>
      <c r="E85" s="26">
        <f>F85</f>
        <v>105.12661</v>
      </c>
      <c r="F85" s="26">
        <f>ROUND(105.12661,5)</f>
        <v>105.12661</v>
      </c>
      <c r="G85" s="24"/>
      <c r="H85" s="35"/>
    </row>
    <row r="86" spans="1:8" ht="12.75" customHeight="1">
      <c r="A86" s="22">
        <v>43405</v>
      </c>
      <c r="B86" s="22"/>
      <c r="C86" s="26">
        <f>ROUND(102.701,5)</f>
        <v>102.701</v>
      </c>
      <c r="D86" s="26">
        <f>F86</f>
        <v>106.05635</v>
      </c>
      <c r="E86" s="26">
        <f>F86</f>
        <v>106.05635</v>
      </c>
      <c r="F86" s="26">
        <f>ROUND(106.05635,5)</f>
        <v>106.05635</v>
      </c>
      <c r="G86" s="24"/>
      <c r="H86" s="35"/>
    </row>
    <row r="87" spans="1:8" ht="12.75" customHeight="1">
      <c r="A87" s="22">
        <v>43503</v>
      </c>
      <c r="B87" s="22"/>
      <c r="C87" s="26">
        <f>ROUND(102.701,5)</f>
        <v>102.701</v>
      </c>
      <c r="D87" s="26">
        <f>F87</f>
        <v>108.2388</v>
      </c>
      <c r="E87" s="26">
        <f>F87</f>
        <v>108.2388</v>
      </c>
      <c r="F87" s="26">
        <f>ROUND(108.2388,5)</f>
        <v>108.2388</v>
      </c>
      <c r="G87" s="24"/>
      <c r="H87" s="35"/>
    </row>
    <row r="88" spans="1:8" ht="12.75" customHeight="1">
      <c r="A88" s="22">
        <v>43587</v>
      </c>
      <c r="B88" s="22"/>
      <c r="C88" s="26">
        <f>ROUND(102.701,5)</f>
        <v>102.701</v>
      </c>
      <c r="D88" s="26">
        <f>F88</f>
        <v>110.13115</v>
      </c>
      <c r="E88" s="26">
        <f>F88</f>
        <v>110.13115</v>
      </c>
      <c r="F88" s="26">
        <f>ROUND(110.13115,5)</f>
        <v>110.13115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ROUND(8.485,5)</f>
        <v>8.485</v>
      </c>
      <c r="D90" s="26">
        <f>F90</f>
        <v>8.4956</v>
      </c>
      <c r="E90" s="26">
        <f>F90</f>
        <v>8.4956</v>
      </c>
      <c r="F90" s="26">
        <f>ROUND(8.4956,5)</f>
        <v>8.4956</v>
      </c>
      <c r="G90" s="24"/>
      <c r="H90" s="35"/>
    </row>
    <row r="91" spans="1:8" ht="12.75" customHeight="1">
      <c r="A91" s="22">
        <v>43314</v>
      </c>
      <c r="B91" s="22"/>
      <c r="C91" s="26">
        <f>ROUND(8.485,5)</f>
        <v>8.485</v>
      </c>
      <c r="D91" s="26">
        <f>F91</f>
        <v>8.53229</v>
      </c>
      <c r="E91" s="26">
        <f>F91</f>
        <v>8.53229</v>
      </c>
      <c r="F91" s="26">
        <f>ROUND(8.53229,5)</f>
        <v>8.53229</v>
      </c>
      <c r="G91" s="24"/>
      <c r="H91" s="35"/>
    </row>
    <row r="92" spans="1:8" ht="12.75" customHeight="1">
      <c r="A92" s="22">
        <v>43405</v>
      </c>
      <c r="B92" s="22"/>
      <c r="C92" s="26">
        <f>ROUND(8.485,5)</f>
        <v>8.485</v>
      </c>
      <c r="D92" s="26">
        <f>F92</f>
        <v>8.56265</v>
      </c>
      <c r="E92" s="26">
        <f>F92</f>
        <v>8.56265</v>
      </c>
      <c r="F92" s="26">
        <f>ROUND(8.56265,5)</f>
        <v>8.56265</v>
      </c>
      <c r="G92" s="24"/>
      <c r="H92" s="35"/>
    </row>
    <row r="93" spans="1:8" ht="12.75" customHeight="1">
      <c r="A93" s="22">
        <v>43503</v>
      </c>
      <c r="B93" s="22"/>
      <c r="C93" s="26">
        <f>ROUND(8.485,5)</f>
        <v>8.485</v>
      </c>
      <c r="D93" s="26">
        <f>F93</f>
        <v>8.59658</v>
      </c>
      <c r="E93" s="26">
        <f>F93</f>
        <v>8.59658</v>
      </c>
      <c r="F93" s="26">
        <f>ROUND(8.59658,5)</f>
        <v>8.59658</v>
      </c>
      <c r="G93" s="24"/>
      <c r="H93" s="35"/>
    </row>
    <row r="94" spans="1:8" ht="12.75" customHeight="1">
      <c r="A94" s="22">
        <v>43587</v>
      </c>
      <c r="B94" s="22"/>
      <c r="C94" s="26">
        <f>ROUND(8.485,5)</f>
        <v>8.485</v>
      </c>
      <c r="D94" s="26">
        <f>F94</f>
        <v>8.62696</v>
      </c>
      <c r="E94" s="26">
        <f>F94</f>
        <v>8.62696</v>
      </c>
      <c r="F94" s="26">
        <f>ROUND(8.62696,5)</f>
        <v>8.62696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ROUND(8.665,5)</f>
        <v>8.665</v>
      </c>
      <c r="D96" s="26">
        <f>F96</f>
        <v>8.67532</v>
      </c>
      <c r="E96" s="26">
        <f>F96</f>
        <v>8.67532</v>
      </c>
      <c r="F96" s="26">
        <f>ROUND(8.67532,5)</f>
        <v>8.67532</v>
      </c>
      <c r="G96" s="24"/>
      <c r="H96" s="35"/>
    </row>
    <row r="97" spans="1:8" ht="12.75" customHeight="1">
      <c r="A97" s="22">
        <v>43314</v>
      </c>
      <c r="B97" s="22"/>
      <c r="C97" s="26">
        <f>ROUND(8.665,5)</f>
        <v>8.665</v>
      </c>
      <c r="D97" s="26">
        <f>F97</f>
        <v>8.71154</v>
      </c>
      <c r="E97" s="26">
        <f>F97</f>
        <v>8.71154</v>
      </c>
      <c r="F97" s="26">
        <f>ROUND(8.71154,5)</f>
        <v>8.71154</v>
      </c>
      <c r="G97" s="24"/>
      <c r="H97" s="35"/>
    </row>
    <row r="98" spans="1:8" ht="12.75" customHeight="1">
      <c r="A98" s="22">
        <v>43405</v>
      </c>
      <c r="B98" s="22"/>
      <c r="C98" s="26">
        <f>ROUND(8.665,5)</f>
        <v>8.665</v>
      </c>
      <c r="D98" s="26">
        <f>F98</f>
        <v>8.74732</v>
      </c>
      <c r="E98" s="26">
        <f>F98</f>
        <v>8.74732</v>
      </c>
      <c r="F98" s="26">
        <f>ROUND(8.74732,5)</f>
        <v>8.74732</v>
      </c>
      <c r="G98" s="24"/>
      <c r="H98" s="35"/>
    </row>
    <row r="99" spans="1:8" ht="12.75" customHeight="1">
      <c r="A99" s="22">
        <v>43503</v>
      </c>
      <c r="B99" s="22"/>
      <c r="C99" s="26">
        <f>ROUND(8.665,5)</f>
        <v>8.665</v>
      </c>
      <c r="D99" s="26">
        <f>F99</f>
        <v>8.78698</v>
      </c>
      <c r="E99" s="26">
        <f>F99</f>
        <v>8.78698</v>
      </c>
      <c r="F99" s="26">
        <f>ROUND(8.78698,5)</f>
        <v>8.78698</v>
      </c>
      <c r="G99" s="24"/>
      <c r="H99" s="35"/>
    </row>
    <row r="100" spans="1:8" ht="12.75" customHeight="1">
      <c r="A100" s="22">
        <v>43587</v>
      </c>
      <c r="B100" s="22"/>
      <c r="C100" s="26">
        <f>ROUND(8.665,5)</f>
        <v>8.665</v>
      </c>
      <c r="D100" s="26">
        <f>F100</f>
        <v>8.81844</v>
      </c>
      <c r="E100" s="26">
        <f>F100</f>
        <v>8.81844</v>
      </c>
      <c r="F100" s="26">
        <f>ROUND(8.81844,5)</f>
        <v>8.81844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ROUND(107.92319,5)</f>
        <v>107.92319</v>
      </c>
      <c r="D102" s="26">
        <f>F102</f>
        <v>108.46225</v>
      </c>
      <c r="E102" s="26">
        <f>F102</f>
        <v>108.46225</v>
      </c>
      <c r="F102" s="26">
        <f>ROUND(108.46225,5)</f>
        <v>108.46225</v>
      </c>
      <c r="G102" s="24"/>
      <c r="H102" s="35"/>
    </row>
    <row r="103" spans="1:8" ht="12.75" customHeight="1">
      <c r="A103" s="22">
        <v>43314</v>
      </c>
      <c r="B103" s="22"/>
      <c r="C103" s="26">
        <f>ROUND(107.92319,5)</f>
        <v>107.92319</v>
      </c>
      <c r="D103" s="26">
        <f>F103</f>
        <v>110.47215</v>
      </c>
      <c r="E103" s="26">
        <f>F103</f>
        <v>110.47215</v>
      </c>
      <c r="F103" s="26">
        <f>ROUND(110.47215,5)</f>
        <v>110.47215</v>
      </c>
      <c r="G103" s="24"/>
      <c r="H103" s="35"/>
    </row>
    <row r="104" spans="1:8" ht="12.75" customHeight="1">
      <c r="A104" s="22">
        <v>43405</v>
      </c>
      <c r="B104" s="22"/>
      <c r="C104" s="26">
        <f>ROUND(107.92319,5)</f>
        <v>107.92319</v>
      </c>
      <c r="D104" s="26">
        <f>F104</f>
        <v>111.42869</v>
      </c>
      <c r="E104" s="26">
        <f>F104</f>
        <v>111.42869</v>
      </c>
      <c r="F104" s="26">
        <f>ROUND(111.42869,5)</f>
        <v>111.42869</v>
      </c>
      <c r="G104" s="24"/>
      <c r="H104" s="35"/>
    </row>
    <row r="105" spans="1:8" ht="12.75" customHeight="1">
      <c r="A105" s="22">
        <v>43503</v>
      </c>
      <c r="B105" s="22"/>
      <c r="C105" s="26">
        <f>ROUND(107.92319,5)</f>
        <v>107.92319</v>
      </c>
      <c r="D105" s="26">
        <f>F105</f>
        <v>113.72172</v>
      </c>
      <c r="E105" s="26">
        <f>F105</f>
        <v>113.72172</v>
      </c>
      <c r="F105" s="26">
        <f>ROUND(113.72172,5)</f>
        <v>113.72172</v>
      </c>
      <c r="G105" s="24"/>
      <c r="H105" s="35"/>
    </row>
    <row r="106" spans="1:8" ht="12.75" customHeight="1">
      <c r="A106" s="22">
        <v>43587</v>
      </c>
      <c r="B106" s="22"/>
      <c r="C106" s="26">
        <f>ROUND(107.92319,5)</f>
        <v>107.92319</v>
      </c>
      <c r="D106" s="26">
        <f>F106</f>
        <v>115.66939</v>
      </c>
      <c r="E106" s="26">
        <f>F106</f>
        <v>115.66939</v>
      </c>
      <c r="F106" s="26">
        <f>ROUND(115.66939,5)</f>
        <v>115.66939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ROUND(8.925,5)</f>
        <v>8.925</v>
      </c>
      <c r="D108" s="26">
        <f>F108</f>
        <v>8.93693</v>
      </c>
      <c r="E108" s="26">
        <f>F108</f>
        <v>8.93693</v>
      </c>
      <c r="F108" s="26">
        <f>ROUND(8.93693,5)</f>
        <v>8.93693</v>
      </c>
      <c r="G108" s="24"/>
      <c r="H108" s="35"/>
    </row>
    <row r="109" spans="1:8" ht="12.75" customHeight="1">
      <c r="A109" s="22">
        <v>43314</v>
      </c>
      <c r="B109" s="22"/>
      <c r="C109" s="26">
        <f>ROUND(8.925,5)</f>
        <v>8.925</v>
      </c>
      <c r="D109" s="26">
        <f>F109</f>
        <v>8.97897</v>
      </c>
      <c r="E109" s="26">
        <f>F109</f>
        <v>8.97897</v>
      </c>
      <c r="F109" s="26">
        <f>ROUND(8.97897,5)</f>
        <v>8.97897</v>
      </c>
      <c r="G109" s="24"/>
      <c r="H109" s="35"/>
    </row>
    <row r="110" spans="1:8" ht="12.75" customHeight="1">
      <c r="A110" s="22">
        <v>43405</v>
      </c>
      <c r="B110" s="22"/>
      <c r="C110" s="26">
        <f>ROUND(8.925,5)</f>
        <v>8.925</v>
      </c>
      <c r="D110" s="26">
        <f>F110</f>
        <v>9.01549</v>
      </c>
      <c r="E110" s="26">
        <f>F110</f>
        <v>9.01549</v>
      </c>
      <c r="F110" s="26">
        <f>ROUND(9.01549,5)</f>
        <v>9.01549</v>
      </c>
      <c r="G110" s="24"/>
      <c r="H110" s="35"/>
    </row>
    <row r="111" spans="1:8" ht="12.75" customHeight="1">
      <c r="A111" s="22">
        <v>43503</v>
      </c>
      <c r="B111" s="22"/>
      <c r="C111" s="26">
        <f>ROUND(8.925,5)</f>
        <v>8.925</v>
      </c>
      <c r="D111" s="26">
        <f>F111</f>
        <v>9.05619</v>
      </c>
      <c r="E111" s="26">
        <f>F111</f>
        <v>9.05619</v>
      </c>
      <c r="F111" s="26">
        <f>ROUND(9.05619,5)</f>
        <v>9.05619</v>
      </c>
      <c r="G111" s="24"/>
      <c r="H111" s="35"/>
    </row>
    <row r="112" spans="1:8" ht="12.75" customHeight="1">
      <c r="A112" s="22">
        <v>43587</v>
      </c>
      <c r="B112" s="22"/>
      <c r="C112" s="26">
        <f>ROUND(8.925,5)</f>
        <v>8.925</v>
      </c>
      <c r="D112" s="26">
        <f>F112</f>
        <v>9.09213</v>
      </c>
      <c r="E112" s="26">
        <f>F112</f>
        <v>9.09213</v>
      </c>
      <c r="F112" s="26">
        <f>ROUND(9.09213,5)</f>
        <v>9.09213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ROUND(2.38,5)</f>
        <v>2.38</v>
      </c>
      <c r="D114" s="26">
        <f>F114</f>
        <v>133.63446</v>
      </c>
      <c r="E114" s="26">
        <f>F114</f>
        <v>133.63446</v>
      </c>
      <c r="F114" s="26">
        <f>ROUND(133.63446,5)</f>
        <v>133.63446</v>
      </c>
      <c r="G114" s="24"/>
      <c r="H114" s="35"/>
    </row>
    <row r="115" spans="1:8" ht="12.75" customHeight="1">
      <c r="A115" s="22">
        <v>43314</v>
      </c>
      <c r="B115" s="22"/>
      <c r="C115" s="26">
        <f>ROUND(2.38,5)</f>
        <v>2.38</v>
      </c>
      <c r="D115" s="26">
        <f>F115</f>
        <v>134.55775</v>
      </c>
      <c r="E115" s="26">
        <f>F115</f>
        <v>134.55775</v>
      </c>
      <c r="F115" s="26">
        <f>ROUND(134.55775,5)</f>
        <v>134.55775</v>
      </c>
      <c r="G115" s="24"/>
      <c r="H115" s="35"/>
    </row>
    <row r="116" spans="1:8" ht="12.75" customHeight="1">
      <c r="A116" s="22">
        <v>43405</v>
      </c>
      <c r="B116" s="22"/>
      <c r="C116" s="26">
        <f>ROUND(2.38,5)</f>
        <v>2.38</v>
      </c>
      <c r="D116" s="26">
        <f>F116</f>
        <v>137.08726</v>
      </c>
      <c r="E116" s="26">
        <f>F116</f>
        <v>137.08726</v>
      </c>
      <c r="F116" s="26">
        <f>ROUND(137.08726,5)</f>
        <v>137.08726</v>
      </c>
      <c r="G116" s="24"/>
      <c r="H116" s="35"/>
    </row>
    <row r="117" spans="1:8" ht="12.75" customHeight="1">
      <c r="A117" s="22">
        <v>43503</v>
      </c>
      <c r="B117" s="22"/>
      <c r="C117" s="26">
        <f>ROUND(2.38,5)</f>
        <v>2.38</v>
      </c>
      <c r="D117" s="26">
        <f>F117</f>
        <v>138.32786</v>
      </c>
      <c r="E117" s="26">
        <f>F117</f>
        <v>138.32786</v>
      </c>
      <c r="F117" s="26">
        <f>ROUND(138.32786,5)</f>
        <v>138.32786</v>
      </c>
      <c r="G117" s="24"/>
      <c r="H117" s="35"/>
    </row>
    <row r="118" spans="1:8" ht="12.75" customHeight="1">
      <c r="A118" s="22">
        <v>43587</v>
      </c>
      <c r="B118" s="22"/>
      <c r="C118" s="26">
        <f>ROUND(2.38,5)</f>
        <v>2.38</v>
      </c>
      <c r="D118" s="26">
        <f>F118</f>
        <v>140.74569</v>
      </c>
      <c r="E118" s="26">
        <f>F118</f>
        <v>140.74569</v>
      </c>
      <c r="F118" s="26">
        <f>ROUND(140.74569,5)</f>
        <v>140.74569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ROUND(8.985,5)</f>
        <v>8.985</v>
      </c>
      <c r="D120" s="26">
        <f>F120</f>
        <v>8.9969</v>
      </c>
      <c r="E120" s="26">
        <f>F120</f>
        <v>8.9969</v>
      </c>
      <c r="F120" s="26">
        <f>ROUND(8.9969,5)</f>
        <v>8.9969</v>
      </c>
      <c r="G120" s="24"/>
      <c r="H120" s="35"/>
    </row>
    <row r="121" spans="1:8" ht="12.75" customHeight="1">
      <c r="A121" s="22">
        <v>43314</v>
      </c>
      <c r="B121" s="22"/>
      <c r="C121" s="26">
        <f>ROUND(8.985,5)</f>
        <v>8.985</v>
      </c>
      <c r="D121" s="26">
        <f>F121</f>
        <v>9.03887</v>
      </c>
      <c r="E121" s="26">
        <f>F121</f>
        <v>9.03887</v>
      </c>
      <c r="F121" s="26">
        <f>ROUND(9.03887,5)</f>
        <v>9.03887</v>
      </c>
      <c r="G121" s="24"/>
      <c r="H121" s="35"/>
    </row>
    <row r="122" spans="1:8" ht="12.75" customHeight="1">
      <c r="A122" s="22">
        <v>43405</v>
      </c>
      <c r="B122" s="22"/>
      <c r="C122" s="26">
        <f>ROUND(8.985,5)</f>
        <v>8.985</v>
      </c>
      <c r="D122" s="26">
        <f>F122</f>
        <v>9.07543</v>
      </c>
      <c r="E122" s="26">
        <f>F122</f>
        <v>9.07543</v>
      </c>
      <c r="F122" s="26">
        <f>ROUND(9.07543,5)</f>
        <v>9.07543</v>
      </c>
      <c r="G122" s="24"/>
      <c r="H122" s="35"/>
    </row>
    <row r="123" spans="1:8" ht="12.75" customHeight="1">
      <c r="A123" s="22">
        <v>43503</v>
      </c>
      <c r="B123" s="22"/>
      <c r="C123" s="26">
        <f>ROUND(8.985,5)</f>
        <v>8.985</v>
      </c>
      <c r="D123" s="26">
        <f>F123</f>
        <v>9.11614</v>
      </c>
      <c r="E123" s="26">
        <f>F123</f>
        <v>9.11614</v>
      </c>
      <c r="F123" s="26">
        <f>ROUND(9.11614,5)</f>
        <v>9.11614</v>
      </c>
      <c r="G123" s="24"/>
      <c r="H123" s="35"/>
    </row>
    <row r="124" spans="1:8" ht="12.75" customHeight="1">
      <c r="A124" s="22">
        <v>43587</v>
      </c>
      <c r="B124" s="22"/>
      <c r="C124" s="26">
        <f>ROUND(8.985,5)</f>
        <v>8.985</v>
      </c>
      <c r="D124" s="26">
        <f>F124</f>
        <v>9.152</v>
      </c>
      <c r="E124" s="26">
        <f>F124</f>
        <v>9.152</v>
      </c>
      <c r="F124" s="26">
        <f>ROUND(9.152,5)</f>
        <v>9.152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ROUND(9.035,5)</f>
        <v>9.035</v>
      </c>
      <c r="D126" s="26">
        <f>F126</f>
        <v>9.04665</v>
      </c>
      <c r="E126" s="26">
        <f>F126</f>
        <v>9.04665</v>
      </c>
      <c r="F126" s="26">
        <f>ROUND(9.04665,5)</f>
        <v>9.04665</v>
      </c>
      <c r="G126" s="24"/>
      <c r="H126" s="35"/>
    </row>
    <row r="127" spans="1:8" ht="12.75" customHeight="1">
      <c r="A127" s="22">
        <v>43314</v>
      </c>
      <c r="B127" s="22"/>
      <c r="C127" s="26">
        <f>ROUND(9.035,5)</f>
        <v>9.035</v>
      </c>
      <c r="D127" s="26">
        <f>F127</f>
        <v>9.08773</v>
      </c>
      <c r="E127" s="26">
        <f>F127</f>
        <v>9.08773</v>
      </c>
      <c r="F127" s="26">
        <f>ROUND(9.08773,5)</f>
        <v>9.08773</v>
      </c>
      <c r="G127" s="24"/>
      <c r="H127" s="35"/>
    </row>
    <row r="128" spans="1:8" ht="12.75" customHeight="1">
      <c r="A128" s="22">
        <v>43405</v>
      </c>
      <c r="B128" s="22"/>
      <c r="C128" s="26">
        <f>ROUND(9.035,5)</f>
        <v>9.035</v>
      </c>
      <c r="D128" s="26">
        <f>F128</f>
        <v>9.12359</v>
      </c>
      <c r="E128" s="26">
        <f>F128</f>
        <v>9.12359</v>
      </c>
      <c r="F128" s="26">
        <f>ROUND(9.12359,5)</f>
        <v>9.12359</v>
      </c>
      <c r="G128" s="24"/>
      <c r="H128" s="35"/>
    </row>
    <row r="129" spans="1:8" ht="12.75" customHeight="1">
      <c r="A129" s="22">
        <v>43503</v>
      </c>
      <c r="B129" s="22"/>
      <c r="C129" s="26">
        <f>ROUND(9.035,5)</f>
        <v>9.035</v>
      </c>
      <c r="D129" s="26">
        <f>F129</f>
        <v>9.16344</v>
      </c>
      <c r="E129" s="26">
        <f>F129</f>
        <v>9.16344</v>
      </c>
      <c r="F129" s="26">
        <f>ROUND(9.16344,5)</f>
        <v>9.16344</v>
      </c>
      <c r="G129" s="24"/>
      <c r="H129" s="35"/>
    </row>
    <row r="130" spans="1:8" ht="12.75" customHeight="1">
      <c r="A130" s="22">
        <v>43587</v>
      </c>
      <c r="B130" s="22"/>
      <c r="C130" s="26">
        <f>ROUND(9.035,5)</f>
        <v>9.035</v>
      </c>
      <c r="D130" s="26">
        <f>F130</f>
        <v>9.19846</v>
      </c>
      <c r="E130" s="26">
        <f>F130</f>
        <v>9.19846</v>
      </c>
      <c r="F130" s="26">
        <f>ROUND(9.19846,5)</f>
        <v>9.19846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ROUND(125.45194,5)</f>
        <v>125.45194</v>
      </c>
      <c r="D132" s="26">
        <f>F132</f>
        <v>126.07851</v>
      </c>
      <c r="E132" s="26">
        <f>F132</f>
        <v>126.07851</v>
      </c>
      <c r="F132" s="26">
        <f>ROUND(126.07851,5)</f>
        <v>126.07851</v>
      </c>
      <c r="G132" s="24"/>
      <c r="H132" s="35"/>
    </row>
    <row r="133" spans="1:8" ht="12.75" customHeight="1">
      <c r="A133" s="22">
        <v>43314</v>
      </c>
      <c r="B133" s="22"/>
      <c r="C133" s="26">
        <f>ROUND(125.45194,5)</f>
        <v>125.45194</v>
      </c>
      <c r="D133" s="26">
        <f>F133</f>
        <v>128.41483</v>
      </c>
      <c r="E133" s="26">
        <f>F133</f>
        <v>128.41483</v>
      </c>
      <c r="F133" s="26">
        <f>ROUND(128.41483,5)</f>
        <v>128.41483</v>
      </c>
      <c r="G133" s="24"/>
      <c r="H133" s="35"/>
    </row>
    <row r="134" spans="1:8" ht="12.75" customHeight="1">
      <c r="A134" s="22">
        <v>43405</v>
      </c>
      <c r="B134" s="22"/>
      <c r="C134" s="26">
        <f>ROUND(125.45194,5)</f>
        <v>125.45194</v>
      </c>
      <c r="D134" s="26">
        <f>F134</f>
        <v>129.18442</v>
      </c>
      <c r="E134" s="26">
        <f>F134</f>
        <v>129.18442</v>
      </c>
      <c r="F134" s="26">
        <f>ROUND(129.18442,5)</f>
        <v>129.18442</v>
      </c>
      <c r="G134" s="24"/>
      <c r="H134" s="35"/>
    </row>
    <row r="135" spans="1:8" ht="12.75" customHeight="1">
      <c r="A135" s="22">
        <v>43503</v>
      </c>
      <c r="B135" s="22"/>
      <c r="C135" s="26">
        <f>ROUND(125.45194,5)</f>
        <v>125.45194</v>
      </c>
      <c r="D135" s="26">
        <f>F135</f>
        <v>131.84274</v>
      </c>
      <c r="E135" s="26">
        <f>F135</f>
        <v>131.84274</v>
      </c>
      <c r="F135" s="26">
        <f>ROUND(131.84274,5)</f>
        <v>131.84274</v>
      </c>
      <c r="G135" s="24"/>
      <c r="H135" s="35"/>
    </row>
    <row r="136" spans="1:8" ht="12.75" customHeight="1">
      <c r="A136" s="22">
        <v>43587</v>
      </c>
      <c r="B136" s="22"/>
      <c r="C136" s="26">
        <f>ROUND(125.45194,5)</f>
        <v>125.45194</v>
      </c>
      <c r="D136" s="26">
        <f>F136</f>
        <v>134.14782</v>
      </c>
      <c r="E136" s="26">
        <f>F136</f>
        <v>134.14782</v>
      </c>
      <c r="F136" s="26">
        <f>ROUND(134.14782,5)</f>
        <v>134.14782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ROUND(2.59,5)</f>
        <v>2.59</v>
      </c>
      <c r="D138" s="26">
        <f>F138</f>
        <v>133.95781</v>
      </c>
      <c r="E138" s="26">
        <f>F138</f>
        <v>133.95781</v>
      </c>
      <c r="F138" s="26">
        <f>ROUND(133.95781,5)</f>
        <v>133.95781</v>
      </c>
      <c r="G138" s="24"/>
      <c r="H138" s="35"/>
    </row>
    <row r="139" spans="1:8" ht="12.75" customHeight="1">
      <c r="A139" s="22">
        <v>43314</v>
      </c>
      <c r="B139" s="22"/>
      <c r="C139" s="26">
        <f>ROUND(2.59,5)</f>
        <v>2.59</v>
      </c>
      <c r="D139" s="26">
        <f>F139</f>
        <v>134.70729</v>
      </c>
      <c r="E139" s="26">
        <f>F139</f>
        <v>134.70729</v>
      </c>
      <c r="F139" s="26">
        <f>ROUND(134.70729,5)</f>
        <v>134.70729</v>
      </c>
      <c r="G139" s="24"/>
      <c r="H139" s="35"/>
    </row>
    <row r="140" spans="1:8" ht="12.75" customHeight="1">
      <c r="A140" s="22">
        <v>43405</v>
      </c>
      <c r="B140" s="22"/>
      <c r="C140" s="26">
        <f>ROUND(2.59,5)</f>
        <v>2.59</v>
      </c>
      <c r="D140" s="26">
        <f>F140</f>
        <v>137.23947</v>
      </c>
      <c r="E140" s="26">
        <f>F140</f>
        <v>137.23947</v>
      </c>
      <c r="F140" s="26">
        <f>ROUND(137.23947,5)</f>
        <v>137.23947</v>
      </c>
      <c r="G140" s="24"/>
      <c r="H140" s="35"/>
    </row>
    <row r="141" spans="1:8" ht="12.75" customHeight="1">
      <c r="A141" s="22">
        <v>43503</v>
      </c>
      <c r="B141" s="22"/>
      <c r="C141" s="26">
        <f>ROUND(2.59,5)</f>
        <v>2.59</v>
      </c>
      <c r="D141" s="26">
        <f>F141</f>
        <v>138.30315</v>
      </c>
      <c r="E141" s="26">
        <f>F141</f>
        <v>138.30315</v>
      </c>
      <c r="F141" s="26">
        <f>ROUND(138.30315,5)</f>
        <v>138.30315</v>
      </c>
      <c r="G141" s="24"/>
      <c r="H141" s="35"/>
    </row>
    <row r="142" spans="1:8" ht="12.75" customHeight="1">
      <c r="A142" s="22">
        <v>43587</v>
      </c>
      <c r="B142" s="22"/>
      <c r="C142" s="26">
        <f>ROUND(2.59,5)</f>
        <v>2.59</v>
      </c>
      <c r="D142" s="26">
        <f>F142</f>
        <v>140.72064</v>
      </c>
      <c r="E142" s="26">
        <f>F142</f>
        <v>140.72064</v>
      </c>
      <c r="F142" s="26">
        <f>ROUND(140.72064,5)</f>
        <v>140.72064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132.7742</v>
      </c>
      <c r="E144" s="26">
        <f>F144</f>
        <v>132.7742</v>
      </c>
      <c r="F144" s="26">
        <f>ROUND(132.7742,5)</f>
        <v>132.7742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135.23459</v>
      </c>
      <c r="E145" s="26">
        <f>F145</f>
        <v>135.23459</v>
      </c>
      <c r="F145" s="26">
        <f>ROUND(135.23459,5)</f>
        <v>135.23459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135.97413</v>
      </c>
      <c r="E146" s="26">
        <f>F146</f>
        <v>135.97413</v>
      </c>
      <c r="F146" s="26">
        <f>ROUND(135.97413,5)</f>
        <v>135.97413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138.77223</v>
      </c>
      <c r="E147" s="26">
        <f>F147</f>
        <v>138.77223</v>
      </c>
      <c r="F147" s="26">
        <f>ROUND(138.77223,5)</f>
        <v>138.77223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141.19816</v>
      </c>
      <c r="E148" s="26">
        <f>F148</f>
        <v>141.19816</v>
      </c>
      <c r="F148" s="26">
        <f>ROUND(141.19816,5)</f>
        <v>141.19816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ROUND(10.19,5)</f>
        <v>10.19</v>
      </c>
      <c r="D150" s="26">
        <f>F150</f>
        <v>10.21211</v>
      </c>
      <c r="E150" s="26">
        <f>F150</f>
        <v>10.21211</v>
      </c>
      <c r="F150" s="26">
        <f>ROUND(10.21211,5)</f>
        <v>10.21211</v>
      </c>
      <c r="G150" s="24"/>
      <c r="H150" s="35"/>
    </row>
    <row r="151" spans="1:8" ht="12.75" customHeight="1">
      <c r="A151" s="22">
        <v>43314</v>
      </c>
      <c r="B151" s="22"/>
      <c r="C151" s="26">
        <f>ROUND(10.19,5)</f>
        <v>10.19</v>
      </c>
      <c r="D151" s="26">
        <f>F151</f>
        <v>10.29299</v>
      </c>
      <c r="E151" s="26">
        <f>F151</f>
        <v>10.29299</v>
      </c>
      <c r="F151" s="26">
        <f>ROUND(10.29299,5)</f>
        <v>10.29299</v>
      </c>
      <c r="G151" s="24"/>
      <c r="H151" s="35"/>
    </row>
    <row r="152" spans="1:8" ht="12.75" customHeight="1">
      <c r="A152" s="22">
        <v>43405</v>
      </c>
      <c r="B152" s="22"/>
      <c r="C152" s="26">
        <f>ROUND(10.19,5)</f>
        <v>10.19</v>
      </c>
      <c r="D152" s="26">
        <f>F152</f>
        <v>10.37718</v>
      </c>
      <c r="E152" s="26">
        <f>F152</f>
        <v>10.37718</v>
      </c>
      <c r="F152" s="26">
        <f>ROUND(10.37718,5)</f>
        <v>10.37718</v>
      </c>
      <c r="G152" s="24"/>
      <c r="H152" s="35"/>
    </row>
    <row r="153" spans="1:8" ht="12.75" customHeight="1">
      <c r="A153" s="22">
        <v>43503</v>
      </c>
      <c r="B153" s="22"/>
      <c r="C153" s="26">
        <f>ROUND(10.19,5)</f>
        <v>10.19</v>
      </c>
      <c r="D153" s="26">
        <f>F153</f>
        <v>10.47328</v>
      </c>
      <c r="E153" s="26">
        <f>F153</f>
        <v>10.47328</v>
      </c>
      <c r="F153" s="26">
        <f>ROUND(10.47328,5)</f>
        <v>10.47328</v>
      </c>
      <c r="G153" s="24"/>
      <c r="H153" s="35"/>
    </row>
    <row r="154" spans="1:8" ht="12.75" customHeight="1">
      <c r="A154" s="22">
        <v>43587</v>
      </c>
      <c r="B154" s="22"/>
      <c r="C154" s="26">
        <f>ROUND(10.19,5)</f>
        <v>10.19</v>
      </c>
      <c r="D154" s="26">
        <f>F154</f>
        <v>10.55207</v>
      </c>
      <c r="E154" s="26">
        <f>F154</f>
        <v>10.55207</v>
      </c>
      <c r="F154" s="26">
        <f>ROUND(10.55207,5)</f>
        <v>10.55207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ROUND(10.365,5)</f>
        <v>10.365</v>
      </c>
      <c r="D156" s="26">
        <f>F156</f>
        <v>10.38718</v>
      </c>
      <c r="E156" s="26">
        <f>F156</f>
        <v>10.38718</v>
      </c>
      <c r="F156" s="26">
        <f>ROUND(10.38718,5)</f>
        <v>10.38718</v>
      </c>
      <c r="G156" s="24"/>
      <c r="H156" s="35"/>
    </row>
    <row r="157" spans="1:8" ht="12.75" customHeight="1">
      <c r="A157" s="22">
        <v>43314</v>
      </c>
      <c r="B157" s="22"/>
      <c r="C157" s="26">
        <f>ROUND(10.365,5)</f>
        <v>10.365</v>
      </c>
      <c r="D157" s="26">
        <f>F157</f>
        <v>10.46566</v>
      </c>
      <c r="E157" s="26">
        <f>F157</f>
        <v>10.46566</v>
      </c>
      <c r="F157" s="26">
        <f>ROUND(10.46566,5)</f>
        <v>10.46566</v>
      </c>
      <c r="G157" s="24"/>
      <c r="H157" s="35"/>
    </row>
    <row r="158" spans="1:8" ht="12.75" customHeight="1">
      <c r="A158" s="22">
        <v>43405</v>
      </c>
      <c r="B158" s="22"/>
      <c r="C158" s="26">
        <f>ROUND(10.365,5)</f>
        <v>10.365</v>
      </c>
      <c r="D158" s="26">
        <f>F158</f>
        <v>10.54612</v>
      </c>
      <c r="E158" s="26">
        <f>F158</f>
        <v>10.54612</v>
      </c>
      <c r="F158" s="26">
        <f>ROUND(10.54612,5)</f>
        <v>10.54612</v>
      </c>
      <c r="G158" s="24"/>
      <c r="H158" s="35"/>
    </row>
    <row r="159" spans="1:8" ht="12.75" customHeight="1">
      <c r="A159" s="22">
        <v>43503</v>
      </c>
      <c r="B159" s="22"/>
      <c r="C159" s="26">
        <f>ROUND(10.365,5)</f>
        <v>10.365</v>
      </c>
      <c r="D159" s="26">
        <f>F159</f>
        <v>10.63467</v>
      </c>
      <c r="E159" s="26">
        <f>F159</f>
        <v>10.63467</v>
      </c>
      <c r="F159" s="26">
        <f>ROUND(10.63467,5)</f>
        <v>10.63467</v>
      </c>
      <c r="G159" s="24"/>
      <c r="H159" s="35"/>
    </row>
    <row r="160" spans="1:8" ht="12.75" customHeight="1">
      <c r="A160" s="22">
        <v>43587</v>
      </c>
      <c r="B160" s="22"/>
      <c r="C160" s="26">
        <f>ROUND(10.365,5)</f>
        <v>10.365</v>
      </c>
      <c r="D160" s="26">
        <f>F160</f>
        <v>10.71133</v>
      </c>
      <c r="E160" s="26">
        <f>F160</f>
        <v>10.71133</v>
      </c>
      <c r="F160" s="26">
        <f>ROUND(10.71133,5)</f>
        <v>10.71133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ROUND(7.52,5)</f>
        <v>7.52</v>
      </c>
      <c r="D162" s="26">
        <f>F162</f>
        <v>7.5212</v>
      </c>
      <c r="E162" s="26">
        <f>F162</f>
        <v>7.5212</v>
      </c>
      <c r="F162" s="26">
        <f>ROUND(7.5212,5)</f>
        <v>7.5212</v>
      </c>
      <c r="G162" s="24"/>
      <c r="H162" s="35"/>
    </row>
    <row r="163" spans="1:8" ht="12.75" customHeight="1">
      <c r="A163" s="22">
        <v>43314</v>
      </c>
      <c r="B163" s="22"/>
      <c r="C163" s="26">
        <f>ROUND(7.52,5)</f>
        <v>7.52</v>
      </c>
      <c r="D163" s="26">
        <f>F163</f>
        <v>7.51989</v>
      </c>
      <c r="E163" s="26">
        <f>F163</f>
        <v>7.51989</v>
      </c>
      <c r="F163" s="26">
        <f>ROUND(7.51989,5)</f>
        <v>7.51989</v>
      </c>
      <c r="G163" s="24"/>
      <c r="H163" s="35"/>
    </row>
    <row r="164" spans="1:8" ht="12.75" customHeight="1">
      <c r="A164" s="22">
        <v>43405</v>
      </c>
      <c r="B164" s="22"/>
      <c r="C164" s="26">
        <f>ROUND(7.52,5)</f>
        <v>7.52</v>
      </c>
      <c r="D164" s="26">
        <f>F164</f>
        <v>7.51879</v>
      </c>
      <c r="E164" s="26">
        <f>F164</f>
        <v>7.51879</v>
      </c>
      <c r="F164" s="26">
        <f>ROUND(7.51879,5)</f>
        <v>7.51879</v>
      </c>
      <c r="G164" s="24"/>
      <c r="H164" s="35"/>
    </row>
    <row r="165" spans="1:8" ht="12.75" customHeight="1">
      <c r="A165" s="22">
        <v>43503</v>
      </c>
      <c r="B165" s="22"/>
      <c r="C165" s="26">
        <f>ROUND(7.52,5)</f>
        <v>7.52</v>
      </c>
      <c r="D165" s="26">
        <f>F165</f>
        <v>7.51671</v>
      </c>
      <c r="E165" s="26">
        <f>F165</f>
        <v>7.51671</v>
      </c>
      <c r="F165" s="26">
        <f>ROUND(7.51671,5)</f>
        <v>7.51671</v>
      </c>
      <c r="G165" s="24"/>
      <c r="H165" s="35"/>
    </row>
    <row r="166" spans="1:8" ht="12.75" customHeight="1">
      <c r="A166" s="22">
        <v>43587</v>
      </c>
      <c r="B166" s="22"/>
      <c r="C166" s="26">
        <f>ROUND(7.52,5)</f>
        <v>7.52</v>
      </c>
      <c r="D166" s="26">
        <f>F166</f>
        <v>7.49956</v>
      </c>
      <c r="E166" s="26">
        <f>F166</f>
        <v>7.49956</v>
      </c>
      <c r="F166" s="26">
        <f>ROUND(7.49956,5)</f>
        <v>7.49956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ROUND(8.83,5)</f>
        <v>8.83</v>
      </c>
      <c r="D168" s="26">
        <f>F168</f>
        <v>8.84058</v>
      </c>
      <c r="E168" s="26">
        <f>F168</f>
        <v>8.84058</v>
      </c>
      <c r="F168" s="26">
        <f>ROUND(8.84058,5)</f>
        <v>8.84058</v>
      </c>
      <c r="G168" s="24"/>
      <c r="H168" s="35"/>
    </row>
    <row r="169" spans="1:8" ht="12.75" customHeight="1">
      <c r="A169" s="22">
        <v>43314</v>
      </c>
      <c r="B169" s="22"/>
      <c r="C169" s="26">
        <f>ROUND(8.83,5)</f>
        <v>8.83</v>
      </c>
      <c r="D169" s="26">
        <f>F169</f>
        <v>8.87784</v>
      </c>
      <c r="E169" s="26">
        <f>F169</f>
        <v>8.87784</v>
      </c>
      <c r="F169" s="26">
        <f>ROUND(8.87784,5)</f>
        <v>8.87784</v>
      </c>
      <c r="G169" s="24"/>
      <c r="H169" s="35"/>
    </row>
    <row r="170" spans="1:8" ht="12.75" customHeight="1">
      <c r="A170" s="22">
        <v>43405</v>
      </c>
      <c r="B170" s="22"/>
      <c r="C170" s="26">
        <f>ROUND(8.83,5)</f>
        <v>8.83</v>
      </c>
      <c r="D170" s="26">
        <f>F170</f>
        <v>8.91672</v>
      </c>
      <c r="E170" s="26">
        <f>F170</f>
        <v>8.91672</v>
      </c>
      <c r="F170" s="26">
        <f>ROUND(8.91672,5)</f>
        <v>8.91672</v>
      </c>
      <c r="G170" s="24"/>
      <c r="H170" s="35"/>
    </row>
    <row r="171" spans="1:8" ht="12.75" customHeight="1">
      <c r="A171" s="22">
        <v>43503</v>
      </c>
      <c r="B171" s="22"/>
      <c r="C171" s="26">
        <f>ROUND(8.83,5)</f>
        <v>8.83</v>
      </c>
      <c r="D171" s="26">
        <f>F171</f>
        <v>8.96065</v>
      </c>
      <c r="E171" s="26">
        <f>F171</f>
        <v>8.96065</v>
      </c>
      <c r="F171" s="26">
        <f>ROUND(8.96065,5)</f>
        <v>8.96065</v>
      </c>
      <c r="G171" s="24"/>
      <c r="H171" s="35"/>
    </row>
    <row r="172" spans="1:8" ht="12.75" customHeight="1">
      <c r="A172" s="22">
        <v>43587</v>
      </c>
      <c r="B172" s="22"/>
      <c r="C172" s="26">
        <f>ROUND(8.83,5)</f>
        <v>8.83</v>
      </c>
      <c r="D172" s="26">
        <f>F172</f>
        <v>8.99282</v>
      </c>
      <c r="E172" s="26">
        <f>F172</f>
        <v>8.99282</v>
      </c>
      <c r="F172" s="26">
        <f>ROUND(8.99282,5)</f>
        <v>8.99282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ROUND(8.095,5)</f>
        <v>8.095</v>
      </c>
      <c r="D174" s="26">
        <f>F174</f>
        <v>8.10354</v>
      </c>
      <c r="E174" s="26">
        <f>F174</f>
        <v>8.10354</v>
      </c>
      <c r="F174" s="26">
        <f>ROUND(8.10354,5)</f>
        <v>8.10354</v>
      </c>
      <c r="G174" s="24"/>
      <c r="H174" s="35"/>
    </row>
    <row r="175" spans="1:8" ht="12.75" customHeight="1">
      <c r="A175" s="22">
        <v>43314</v>
      </c>
      <c r="B175" s="22"/>
      <c r="C175" s="26">
        <f>ROUND(8.095,5)</f>
        <v>8.095</v>
      </c>
      <c r="D175" s="26">
        <f>F175</f>
        <v>8.13067</v>
      </c>
      <c r="E175" s="26">
        <f>F175</f>
        <v>8.13067</v>
      </c>
      <c r="F175" s="26">
        <f>ROUND(8.13067,5)</f>
        <v>8.13067</v>
      </c>
      <c r="G175" s="24"/>
      <c r="H175" s="35"/>
    </row>
    <row r="176" spans="1:8" ht="12.75" customHeight="1">
      <c r="A176" s="22">
        <v>43405</v>
      </c>
      <c r="B176" s="22"/>
      <c r="C176" s="26">
        <f>ROUND(8.095,5)</f>
        <v>8.095</v>
      </c>
      <c r="D176" s="26">
        <f>F176</f>
        <v>8.15468</v>
      </c>
      <c r="E176" s="26">
        <f>F176</f>
        <v>8.15468</v>
      </c>
      <c r="F176" s="26">
        <f>ROUND(8.15468,5)</f>
        <v>8.15468</v>
      </c>
      <c r="G176" s="24"/>
      <c r="H176" s="35"/>
    </row>
    <row r="177" spans="1:8" ht="12.75" customHeight="1">
      <c r="A177" s="22">
        <v>43503</v>
      </c>
      <c r="B177" s="22"/>
      <c r="C177" s="26">
        <f>ROUND(8.095,5)</f>
        <v>8.095</v>
      </c>
      <c r="D177" s="26">
        <f>F177</f>
        <v>8.18152</v>
      </c>
      <c r="E177" s="26">
        <f>F177</f>
        <v>8.18152</v>
      </c>
      <c r="F177" s="26">
        <f>ROUND(8.18152,5)</f>
        <v>8.18152</v>
      </c>
      <c r="G177" s="24"/>
      <c r="H177" s="35"/>
    </row>
    <row r="178" spans="1:8" ht="12.75" customHeight="1">
      <c r="A178" s="22">
        <v>43587</v>
      </c>
      <c r="B178" s="22"/>
      <c r="C178" s="26">
        <f>ROUND(8.095,5)</f>
        <v>8.095</v>
      </c>
      <c r="D178" s="26">
        <f>F178</f>
        <v>8.20198</v>
      </c>
      <c r="E178" s="26">
        <f>F178</f>
        <v>8.20198</v>
      </c>
      <c r="F178" s="26">
        <f>ROUND(8.20198,5)</f>
        <v>8.20198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309.36989</v>
      </c>
      <c r="E180" s="26">
        <f>F180</f>
        <v>309.36989</v>
      </c>
      <c r="F180" s="26">
        <f>ROUND(309.36989,5)</f>
        <v>309.36989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307.90576</v>
      </c>
      <c r="E181" s="26">
        <f>F181</f>
        <v>307.90576</v>
      </c>
      <c r="F181" s="26">
        <f>ROUND(307.90576,5)</f>
        <v>307.90576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313.69383</v>
      </c>
      <c r="E182" s="26">
        <f>F182</f>
        <v>313.69383</v>
      </c>
      <c r="F182" s="26">
        <f>ROUND(313.69383,5)</f>
        <v>313.69383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312.83037</v>
      </c>
      <c r="E183" s="26">
        <f>F183</f>
        <v>312.83037</v>
      </c>
      <c r="F183" s="26">
        <f>ROUND(312.83037,5)</f>
        <v>312.83037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318.2974</v>
      </c>
      <c r="E184" s="26">
        <f>F184</f>
        <v>318.2974</v>
      </c>
      <c r="F184" s="26">
        <f>ROUND(318.2974,5)</f>
        <v>318.2974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ROUND(2.4,5)</f>
        <v>2.4</v>
      </c>
      <c r="D186" s="26">
        <f>F186</f>
        <v>248.9746</v>
      </c>
      <c r="E186" s="26">
        <f>F186</f>
        <v>248.9746</v>
      </c>
      <c r="F186" s="26">
        <f>ROUND(248.9746,5)</f>
        <v>248.9746</v>
      </c>
      <c r="G186" s="24"/>
      <c r="H186" s="35"/>
    </row>
    <row r="187" spans="1:8" ht="12.75" customHeight="1">
      <c r="A187" s="22">
        <v>43314</v>
      </c>
      <c r="B187" s="22"/>
      <c r="C187" s="26">
        <f>ROUND(2.4,5)</f>
        <v>2.4</v>
      </c>
      <c r="D187" s="26">
        <f>F187</f>
        <v>249.76548</v>
      </c>
      <c r="E187" s="26">
        <f>F187</f>
        <v>249.76548</v>
      </c>
      <c r="F187" s="26">
        <f>ROUND(249.76548,5)</f>
        <v>249.76548</v>
      </c>
      <c r="G187" s="24"/>
      <c r="H187" s="35"/>
    </row>
    <row r="188" spans="1:8" ht="12.75" customHeight="1">
      <c r="A188" s="22">
        <v>43405</v>
      </c>
      <c r="B188" s="22"/>
      <c r="C188" s="26">
        <f>ROUND(2.4,5)</f>
        <v>2.4</v>
      </c>
      <c r="D188" s="26">
        <f>F188</f>
        <v>254.46058</v>
      </c>
      <c r="E188" s="26">
        <f>F188</f>
        <v>254.46058</v>
      </c>
      <c r="F188" s="26">
        <f>ROUND(254.46058,5)</f>
        <v>254.46058</v>
      </c>
      <c r="G188" s="24"/>
      <c r="H188" s="35"/>
    </row>
    <row r="189" spans="1:8" ht="12.75" customHeight="1">
      <c r="A189" s="22">
        <v>43503</v>
      </c>
      <c r="B189" s="22"/>
      <c r="C189" s="26">
        <f>ROUND(2.4,5)</f>
        <v>2.4</v>
      </c>
      <c r="D189" s="26">
        <f>F189</f>
        <v>255.80973</v>
      </c>
      <c r="E189" s="26">
        <f>F189</f>
        <v>255.80973</v>
      </c>
      <c r="F189" s="26">
        <f>ROUND(255.80973,5)</f>
        <v>255.80973</v>
      </c>
      <c r="G189" s="24"/>
      <c r="H189" s="35"/>
    </row>
    <row r="190" spans="1:8" ht="12.75" customHeight="1">
      <c r="A190" s="22">
        <v>43587</v>
      </c>
      <c r="B190" s="22"/>
      <c r="C190" s="26">
        <f>ROUND(2.4,5)</f>
        <v>2.4</v>
      </c>
      <c r="D190" s="26">
        <f>F190</f>
        <v>260.28109</v>
      </c>
      <c r="E190" s="26">
        <f>F190</f>
        <v>260.28109</v>
      </c>
      <c r="F190" s="26">
        <f>ROUND(260.28109,5)</f>
        <v>260.28109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ROUND(6.81,5)</f>
        <v>6.81</v>
      </c>
      <c r="D194" s="26">
        <f>F194</f>
        <v>6.74664</v>
      </c>
      <c r="E194" s="26">
        <f>F194</f>
        <v>6.74664</v>
      </c>
      <c r="F194" s="26">
        <f>ROUND(6.74664,5)</f>
        <v>6.74664</v>
      </c>
      <c r="G194" s="24"/>
      <c r="H194" s="35"/>
    </row>
    <row r="195" spans="1:8" ht="12.75" customHeight="1">
      <c r="A195" s="22">
        <v>43314</v>
      </c>
      <c r="B195" s="22"/>
      <c r="C195" s="26">
        <f>ROUND(6.81,5)</f>
        <v>6.81</v>
      </c>
      <c r="D195" s="26">
        <f>F195</f>
        <v>6.20609</v>
      </c>
      <c r="E195" s="26">
        <f>F195</f>
        <v>6.20609</v>
      </c>
      <c r="F195" s="26">
        <f>ROUND(6.20609,5)</f>
        <v>6.20609</v>
      </c>
      <c r="G195" s="24"/>
      <c r="H195" s="35"/>
    </row>
    <row r="196" spans="1:8" ht="12.75" customHeight="1">
      <c r="A196" s="22">
        <v>43405</v>
      </c>
      <c r="B196" s="22"/>
      <c r="C196" s="26">
        <f>ROUND(6.81,5)</f>
        <v>6.81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ROUND(6.81,5)</f>
        <v>6.81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ROUND(6.81,5)</f>
        <v>6.81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ROUND(6.94,5)</f>
        <v>6.94</v>
      </c>
      <c r="D200" s="26">
        <f>F200</f>
        <v>6.92325</v>
      </c>
      <c r="E200" s="26">
        <f>F200</f>
        <v>6.92325</v>
      </c>
      <c r="F200" s="26">
        <f>ROUND(6.92325,5)</f>
        <v>6.92325</v>
      </c>
      <c r="G200" s="24"/>
      <c r="H200" s="35"/>
    </row>
    <row r="201" spans="1:8" ht="12.75" customHeight="1">
      <c r="A201" s="22">
        <v>43314</v>
      </c>
      <c r="B201" s="22"/>
      <c r="C201" s="26">
        <f>ROUND(6.94,5)</f>
        <v>6.94</v>
      </c>
      <c r="D201" s="26">
        <f>F201</f>
        <v>6.82639</v>
      </c>
      <c r="E201" s="26">
        <f>F201</f>
        <v>6.82639</v>
      </c>
      <c r="F201" s="26">
        <f>ROUND(6.82639,5)</f>
        <v>6.82639</v>
      </c>
      <c r="G201" s="24"/>
      <c r="H201" s="35"/>
    </row>
    <row r="202" spans="1:8" ht="12.75" customHeight="1">
      <c r="A202" s="22">
        <v>43405</v>
      </c>
      <c r="B202" s="22"/>
      <c r="C202" s="26">
        <f>ROUND(6.94,5)</f>
        <v>6.94</v>
      </c>
      <c r="D202" s="26">
        <f>F202</f>
        <v>6.65241</v>
      </c>
      <c r="E202" s="26">
        <f>F202</f>
        <v>6.65241</v>
      </c>
      <c r="F202" s="26">
        <f>ROUND(6.65241,5)</f>
        <v>6.65241</v>
      </c>
      <c r="G202" s="24"/>
      <c r="H202" s="35"/>
    </row>
    <row r="203" spans="1:8" ht="12.75" customHeight="1">
      <c r="A203" s="22">
        <v>43503</v>
      </c>
      <c r="B203" s="22"/>
      <c r="C203" s="26">
        <f>ROUND(6.94,5)</f>
        <v>6.94</v>
      </c>
      <c r="D203" s="26">
        <f>F203</f>
        <v>6.35515</v>
      </c>
      <c r="E203" s="26">
        <f>F203</f>
        <v>6.35515</v>
      </c>
      <c r="F203" s="26">
        <f>ROUND(6.35515,5)</f>
        <v>6.35515</v>
      </c>
      <c r="G203" s="24"/>
      <c r="H203" s="35"/>
    </row>
    <row r="204" spans="1:8" ht="12.75" customHeight="1">
      <c r="A204" s="22">
        <v>43587</v>
      </c>
      <c r="B204" s="22"/>
      <c r="C204" s="26">
        <f>ROUND(6.94,5)</f>
        <v>6.94</v>
      </c>
      <c r="D204" s="26">
        <f>F204</f>
        <v>5.90667</v>
      </c>
      <c r="E204" s="26">
        <f>F204</f>
        <v>5.90667</v>
      </c>
      <c r="F204" s="26">
        <f>ROUND(5.90667,5)</f>
        <v>5.90667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ROUND(7.165,5)</f>
        <v>7.165</v>
      </c>
      <c r="D206" s="26">
        <f>F206</f>
        <v>7.15879</v>
      </c>
      <c r="E206" s="26">
        <f>F206</f>
        <v>7.15879</v>
      </c>
      <c r="F206" s="26">
        <f>ROUND(7.15879,5)</f>
        <v>7.15879</v>
      </c>
      <c r="G206" s="24"/>
      <c r="H206" s="35"/>
    </row>
    <row r="207" spans="1:8" ht="12.75" customHeight="1">
      <c r="A207" s="22">
        <v>43314</v>
      </c>
      <c r="B207" s="22"/>
      <c r="C207" s="26">
        <f>ROUND(7.165,5)</f>
        <v>7.165</v>
      </c>
      <c r="D207" s="26">
        <f>F207</f>
        <v>7.12368</v>
      </c>
      <c r="E207" s="26">
        <f>F207</f>
        <v>7.12368</v>
      </c>
      <c r="F207" s="26">
        <f>ROUND(7.12368,5)</f>
        <v>7.12368</v>
      </c>
      <c r="G207" s="24"/>
      <c r="H207" s="35"/>
    </row>
    <row r="208" spans="1:8" ht="12.75" customHeight="1">
      <c r="A208" s="22">
        <v>43405</v>
      </c>
      <c r="B208" s="22"/>
      <c r="C208" s="26">
        <f>ROUND(7.165,5)</f>
        <v>7.165</v>
      </c>
      <c r="D208" s="26">
        <f>F208</f>
        <v>7.07308</v>
      </c>
      <c r="E208" s="26">
        <f>F208</f>
        <v>7.07308</v>
      </c>
      <c r="F208" s="26">
        <f>ROUND(7.07308,5)</f>
        <v>7.07308</v>
      </c>
      <c r="G208" s="24"/>
      <c r="H208" s="35"/>
    </row>
    <row r="209" spans="1:8" ht="12.75" customHeight="1">
      <c r="A209" s="22">
        <v>43503</v>
      </c>
      <c r="B209" s="22"/>
      <c r="C209" s="26">
        <f>ROUND(7.165,5)</f>
        <v>7.165</v>
      </c>
      <c r="D209" s="26">
        <f>F209</f>
        <v>7.0029</v>
      </c>
      <c r="E209" s="26">
        <f>F209</f>
        <v>7.0029</v>
      </c>
      <c r="F209" s="26">
        <f>ROUND(7.0029,5)</f>
        <v>7.0029</v>
      </c>
      <c r="G209" s="24"/>
      <c r="H209" s="35"/>
    </row>
    <row r="210" spans="1:8" ht="12.75" customHeight="1">
      <c r="A210" s="22">
        <v>43587</v>
      </c>
      <c r="B210" s="22"/>
      <c r="C210" s="26">
        <f>ROUND(7.165,5)</f>
        <v>7.165</v>
      </c>
      <c r="D210" s="26">
        <f>F210</f>
        <v>6.90926</v>
      </c>
      <c r="E210" s="26">
        <f>F210</f>
        <v>6.90926</v>
      </c>
      <c r="F210" s="26">
        <f>ROUND(6.90926,5)</f>
        <v>6.90926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ROUND(8.86,5)</f>
        <v>8.86</v>
      </c>
      <c r="D212" s="26">
        <f>F212</f>
        <v>8.87005</v>
      </c>
      <c r="E212" s="26">
        <f>F212</f>
        <v>8.87005</v>
      </c>
      <c r="F212" s="26">
        <f>ROUND(8.87005,5)</f>
        <v>8.87005</v>
      </c>
      <c r="G212" s="24"/>
      <c r="H212" s="35"/>
    </row>
    <row r="213" spans="1:8" ht="12.75" customHeight="1">
      <c r="A213" s="22">
        <v>43314</v>
      </c>
      <c r="B213" s="22"/>
      <c r="C213" s="26">
        <f>ROUND(8.86,5)</f>
        <v>8.86</v>
      </c>
      <c r="D213" s="26">
        <f>F213</f>
        <v>8.90549</v>
      </c>
      <c r="E213" s="26">
        <f>F213</f>
        <v>8.90549</v>
      </c>
      <c r="F213" s="26">
        <f>ROUND(8.90549,5)</f>
        <v>8.90549</v>
      </c>
      <c r="G213" s="24"/>
      <c r="H213" s="35"/>
    </row>
    <row r="214" spans="1:8" ht="12.75" customHeight="1">
      <c r="A214" s="22">
        <v>43405</v>
      </c>
      <c r="B214" s="22"/>
      <c r="C214" s="26">
        <f>ROUND(8.86,5)</f>
        <v>8.86</v>
      </c>
      <c r="D214" s="26">
        <f>F214</f>
        <v>8.94048</v>
      </c>
      <c r="E214" s="26">
        <f>F214</f>
        <v>8.94048</v>
      </c>
      <c r="F214" s="26">
        <f>ROUND(8.94048,5)</f>
        <v>8.94048</v>
      </c>
      <c r="G214" s="24"/>
      <c r="H214" s="35"/>
    </row>
    <row r="215" spans="1:8" ht="12.75" customHeight="1">
      <c r="A215" s="22">
        <v>43503</v>
      </c>
      <c r="B215" s="22"/>
      <c r="C215" s="26">
        <f>ROUND(8.86,5)</f>
        <v>8.86</v>
      </c>
      <c r="D215" s="26">
        <f>F215</f>
        <v>8.97902</v>
      </c>
      <c r="E215" s="26">
        <f>F215</f>
        <v>8.97902</v>
      </c>
      <c r="F215" s="26">
        <f>ROUND(8.97902,5)</f>
        <v>8.97902</v>
      </c>
      <c r="G215" s="24"/>
      <c r="H215" s="35"/>
    </row>
    <row r="216" spans="1:8" ht="12.75" customHeight="1">
      <c r="A216" s="22">
        <v>43587</v>
      </c>
      <c r="B216" s="22"/>
      <c r="C216" s="26">
        <f>ROUND(8.86,5)</f>
        <v>8.86</v>
      </c>
      <c r="D216" s="26">
        <f>F216</f>
        <v>9.00983</v>
      </c>
      <c r="E216" s="26">
        <f>F216</f>
        <v>9.00983</v>
      </c>
      <c r="F216" s="26">
        <f>ROUND(9.00983,5)</f>
        <v>9.00983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192.54172</v>
      </c>
      <c r="E218" s="26">
        <f>F218</f>
        <v>192.54172</v>
      </c>
      <c r="F218" s="26">
        <f>ROUND(192.54172,5)</f>
        <v>192.54172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196.10965</v>
      </c>
      <c r="E219" s="26">
        <f>F219</f>
        <v>196.10965</v>
      </c>
      <c r="F219" s="26">
        <f>ROUND(196.10965,5)</f>
        <v>196.10965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197.30337</v>
      </c>
      <c r="E220" s="26">
        <f>F220</f>
        <v>197.30337</v>
      </c>
      <c r="F220" s="26">
        <f>ROUND(197.30337,5)</f>
        <v>197.30337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201.36358</v>
      </c>
      <c r="E221" s="26">
        <f>F221</f>
        <v>201.36358</v>
      </c>
      <c r="F221" s="26">
        <f>ROUND(201.36358,5)</f>
        <v>201.36358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204.88391</v>
      </c>
      <c r="E222" s="26">
        <f>F222</f>
        <v>204.88391</v>
      </c>
      <c r="F222" s="26">
        <f>ROUND(204.88391,5)</f>
        <v>204.88391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ROUND(1.96,5)</f>
        <v>1.96</v>
      </c>
      <c r="D224" s="26">
        <f>F224</f>
        <v>155.64357</v>
      </c>
      <c r="E224" s="26">
        <f>F224</f>
        <v>155.64357</v>
      </c>
      <c r="F224" s="26">
        <f>ROUND(155.64357,5)</f>
        <v>155.64357</v>
      </c>
      <c r="G224" s="24"/>
      <c r="H224" s="35"/>
    </row>
    <row r="225" spans="1:8" ht="12.75" customHeight="1">
      <c r="A225" s="22">
        <v>43314</v>
      </c>
      <c r="B225" s="22"/>
      <c r="C225" s="26">
        <f>ROUND(1.96,5)</f>
        <v>1.96</v>
      </c>
      <c r="D225" s="26">
        <f>F225</f>
        <v>156.42445</v>
      </c>
      <c r="E225" s="26">
        <f>F225</f>
        <v>156.42445</v>
      </c>
      <c r="F225" s="26">
        <f>ROUND(156.42445,5)</f>
        <v>156.42445</v>
      </c>
      <c r="G225" s="24"/>
      <c r="H225" s="35"/>
    </row>
    <row r="226" spans="1:8" ht="12.75" customHeight="1">
      <c r="A226" s="22">
        <v>43405</v>
      </c>
      <c r="B226" s="22"/>
      <c r="C226" s="26">
        <f>ROUND(1.96,5)</f>
        <v>1.96</v>
      </c>
      <c r="D226" s="26">
        <f>F226</f>
        <v>159.3649</v>
      </c>
      <c r="E226" s="26">
        <f>F226</f>
        <v>159.3649</v>
      </c>
      <c r="F226" s="26">
        <f>ROUND(159.3649,5)</f>
        <v>159.3649</v>
      </c>
      <c r="G226" s="24"/>
      <c r="H226" s="35"/>
    </row>
    <row r="227" spans="1:8" ht="12.75" customHeight="1">
      <c r="A227" s="22">
        <v>43503</v>
      </c>
      <c r="B227" s="22"/>
      <c r="C227" s="26">
        <f>ROUND(1.96,5)</f>
        <v>1.96</v>
      </c>
      <c r="D227" s="26">
        <f>F227</f>
        <v>160.50395</v>
      </c>
      <c r="E227" s="26">
        <f>F227</f>
        <v>160.50395</v>
      </c>
      <c r="F227" s="26">
        <f>ROUND(160.50395,5)</f>
        <v>160.50395</v>
      </c>
      <c r="G227" s="24"/>
      <c r="H227" s="35"/>
    </row>
    <row r="228" spans="1:8" ht="12.75" customHeight="1">
      <c r="A228" s="22">
        <v>43587</v>
      </c>
      <c r="B228" s="22"/>
      <c r="C228" s="26">
        <f>ROUND(1.96,5)</f>
        <v>1.96</v>
      </c>
      <c r="D228" s="26">
        <f>F228</f>
        <v>163.30923</v>
      </c>
      <c r="E228" s="26">
        <f>F228</f>
        <v>163.30923</v>
      </c>
      <c r="F228" s="26">
        <f>ROUND(163.30923,5)</f>
        <v>163.30923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ROUND(8.555,5)</f>
        <v>8.555</v>
      </c>
      <c r="D230" s="26">
        <f>F230</f>
        <v>8.56415</v>
      </c>
      <c r="E230" s="26">
        <f>F230</f>
        <v>8.56415</v>
      </c>
      <c r="F230" s="26">
        <f>ROUND(8.56415,5)</f>
        <v>8.56415</v>
      </c>
      <c r="G230" s="24"/>
      <c r="H230" s="35"/>
    </row>
    <row r="231" spans="1:8" ht="12.75" customHeight="1">
      <c r="A231" s="22">
        <v>43314</v>
      </c>
      <c r="B231" s="22"/>
      <c r="C231" s="26">
        <f>ROUND(8.555,5)</f>
        <v>8.555</v>
      </c>
      <c r="D231" s="26">
        <f>F231</f>
        <v>8.59589</v>
      </c>
      <c r="E231" s="26">
        <f>F231</f>
        <v>8.59589</v>
      </c>
      <c r="F231" s="26">
        <f>ROUND(8.59589,5)</f>
        <v>8.59589</v>
      </c>
      <c r="G231" s="24"/>
      <c r="H231" s="35"/>
    </row>
    <row r="232" spans="1:8" ht="12.75" customHeight="1">
      <c r="A232" s="22">
        <v>43405</v>
      </c>
      <c r="B232" s="22"/>
      <c r="C232" s="26">
        <f>ROUND(8.555,5)</f>
        <v>8.555</v>
      </c>
      <c r="D232" s="26">
        <f>F232</f>
        <v>8.62928</v>
      </c>
      <c r="E232" s="26">
        <f>F232</f>
        <v>8.62928</v>
      </c>
      <c r="F232" s="26">
        <f>ROUND(8.62928,5)</f>
        <v>8.62928</v>
      </c>
      <c r="G232" s="24"/>
      <c r="H232" s="35"/>
    </row>
    <row r="233" spans="1:8" ht="12.75" customHeight="1">
      <c r="A233" s="22">
        <v>43503</v>
      </c>
      <c r="B233" s="22"/>
      <c r="C233" s="26">
        <f>ROUND(8.555,5)</f>
        <v>8.555</v>
      </c>
      <c r="D233" s="26">
        <f>F233</f>
        <v>8.66716</v>
      </c>
      <c r="E233" s="26">
        <f>F233</f>
        <v>8.66716</v>
      </c>
      <c r="F233" s="26">
        <f>ROUND(8.66716,5)</f>
        <v>8.66716</v>
      </c>
      <c r="G233" s="24"/>
      <c r="H233" s="35"/>
    </row>
    <row r="234" spans="1:8" ht="12.75" customHeight="1">
      <c r="A234" s="22">
        <v>43587</v>
      </c>
      <c r="B234" s="22"/>
      <c r="C234" s="26">
        <f>ROUND(8.555,5)</f>
        <v>8.555</v>
      </c>
      <c r="D234" s="26">
        <f>F234</f>
        <v>8.69377</v>
      </c>
      <c r="E234" s="26">
        <f>F234</f>
        <v>8.69377</v>
      </c>
      <c r="F234" s="26">
        <f>ROUND(8.69377,5)</f>
        <v>8.69377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ROUND(8.97,5)</f>
        <v>8.97</v>
      </c>
      <c r="D236" s="26">
        <f>F236</f>
        <v>8.97985</v>
      </c>
      <c r="E236" s="26">
        <f>F236</f>
        <v>8.97985</v>
      </c>
      <c r="F236" s="26">
        <f>ROUND(8.97985,5)</f>
        <v>8.97985</v>
      </c>
      <c r="G236" s="24"/>
      <c r="H236" s="35"/>
    </row>
    <row r="237" spans="1:8" ht="12.75" customHeight="1">
      <c r="A237" s="22">
        <v>43314</v>
      </c>
      <c r="B237" s="22"/>
      <c r="C237" s="26">
        <f>ROUND(8.97,5)</f>
        <v>8.97</v>
      </c>
      <c r="D237" s="26">
        <f>F237</f>
        <v>9.01462</v>
      </c>
      <c r="E237" s="26">
        <f>F237</f>
        <v>9.01462</v>
      </c>
      <c r="F237" s="26">
        <f>ROUND(9.01462,5)</f>
        <v>9.01462</v>
      </c>
      <c r="G237" s="24"/>
      <c r="H237" s="35"/>
    </row>
    <row r="238" spans="1:8" ht="12.75" customHeight="1">
      <c r="A238" s="22">
        <v>43405</v>
      </c>
      <c r="B238" s="22"/>
      <c r="C238" s="26">
        <f>ROUND(8.97,5)</f>
        <v>8.97</v>
      </c>
      <c r="D238" s="26">
        <f>F238</f>
        <v>9.05061</v>
      </c>
      <c r="E238" s="26">
        <f>F238</f>
        <v>9.05061</v>
      </c>
      <c r="F238" s="26">
        <f>ROUND(9.05061,5)</f>
        <v>9.05061</v>
      </c>
      <c r="G238" s="24"/>
      <c r="H238" s="35"/>
    </row>
    <row r="239" spans="1:8" ht="12.75" customHeight="1">
      <c r="A239" s="22">
        <v>43503</v>
      </c>
      <c r="B239" s="22"/>
      <c r="C239" s="26">
        <f>ROUND(8.97,5)</f>
        <v>8.97</v>
      </c>
      <c r="D239" s="26">
        <f>F239</f>
        <v>9.09095</v>
      </c>
      <c r="E239" s="26">
        <f>F239</f>
        <v>9.09095</v>
      </c>
      <c r="F239" s="26">
        <f>ROUND(9.09095,5)</f>
        <v>9.09095</v>
      </c>
      <c r="G239" s="24"/>
      <c r="H239" s="35"/>
    </row>
    <row r="240" spans="1:8" ht="12.75" customHeight="1">
      <c r="A240" s="22">
        <v>43587</v>
      </c>
      <c r="B240" s="22"/>
      <c r="C240" s="26">
        <f>ROUND(8.97,5)</f>
        <v>8.97</v>
      </c>
      <c r="D240" s="26">
        <f>F240</f>
        <v>9.12071</v>
      </c>
      <c r="E240" s="26">
        <f>F240</f>
        <v>9.12071</v>
      </c>
      <c r="F240" s="26">
        <f>ROUND(9.12071,5)</f>
        <v>9.12071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ROUND(9,5)</f>
        <v>9</v>
      </c>
      <c r="D242" s="26">
        <f>F242</f>
        <v>9.00995</v>
      </c>
      <c r="E242" s="26">
        <f>F242</f>
        <v>9.00995</v>
      </c>
      <c r="F242" s="26">
        <f>ROUND(9.00995,5)</f>
        <v>9.00995</v>
      </c>
      <c r="G242" s="24"/>
      <c r="H242" s="35"/>
    </row>
    <row r="243" spans="1:8" ht="12.75" customHeight="1">
      <c r="A243" s="22">
        <v>43314</v>
      </c>
      <c r="B243" s="22"/>
      <c r="C243" s="26">
        <f>ROUND(9,5)</f>
        <v>9</v>
      </c>
      <c r="D243" s="26">
        <f>F243</f>
        <v>9.04511</v>
      </c>
      <c r="E243" s="26">
        <f>F243</f>
        <v>9.04511</v>
      </c>
      <c r="F243" s="26">
        <f>ROUND(9.04511,5)</f>
        <v>9.04511</v>
      </c>
      <c r="G243" s="24"/>
      <c r="H243" s="35"/>
    </row>
    <row r="244" spans="1:8" ht="12.75" customHeight="1">
      <c r="A244" s="22">
        <v>43405</v>
      </c>
      <c r="B244" s="22"/>
      <c r="C244" s="26">
        <f>ROUND(9,5)</f>
        <v>9</v>
      </c>
      <c r="D244" s="26">
        <f>F244</f>
        <v>9.08146</v>
      </c>
      <c r="E244" s="26">
        <f>F244</f>
        <v>9.08146</v>
      </c>
      <c r="F244" s="26">
        <f>ROUND(9.08146,5)</f>
        <v>9.08146</v>
      </c>
      <c r="G244" s="24"/>
      <c r="H244" s="35"/>
    </row>
    <row r="245" spans="1:8" ht="12.75" customHeight="1">
      <c r="A245" s="22">
        <v>43503</v>
      </c>
      <c r="B245" s="22"/>
      <c r="C245" s="26">
        <f>ROUND(9,5)</f>
        <v>9</v>
      </c>
      <c r="D245" s="26">
        <f>F245</f>
        <v>9.12218</v>
      </c>
      <c r="E245" s="26">
        <f>F245</f>
        <v>9.12218</v>
      </c>
      <c r="F245" s="26">
        <f>ROUND(9.12218,5)</f>
        <v>9.12218</v>
      </c>
      <c r="G245" s="24"/>
      <c r="H245" s="35"/>
    </row>
    <row r="246" spans="1:8" ht="12.75" customHeight="1">
      <c r="A246" s="22">
        <v>43587</v>
      </c>
      <c r="B246" s="22"/>
      <c r="C246" s="26">
        <f>ROUND(9,5)</f>
        <v>9</v>
      </c>
      <c r="D246" s="26">
        <f>F246</f>
        <v>9.15228</v>
      </c>
      <c r="E246" s="26">
        <f>F246</f>
        <v>9.15228</v>
      </c>
      <c r="F246" s="26">
        <f>ROUND(9.15228,5)</f>
        <v>9.15228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ROUND(14.89347129,4)</f>
        <v>14.8935</v>
      </c>
      <c r="D248" s="25">
        <f>F248</f>
        <v>14.8965</v>
      </c>
      <c r="E248" s="25">
        <f>F248</f>
        <v>14.8965</v>
      </c>
      <c r="F248" s="25">
        <f>ROUND(14.8965,4)</f>
        <v>14.8965</v>
      </c>
      <c r="G248" s="24"/>
      <c r="H248" s="35"/>
    </row>
    <row r="249" spans="1:8" ht="12.75" customHeight="1">
      <c r="A249" s="22">
        <v>43220</v>
      </c>
      <c r="B249" s="22"/>
      <c r="C249" s="25">
        <f>ROUND(14.89347129,4)</f>
        <v>14.8935</v>
      </c>
      <c r="D249" s="25">
        <f>F249</f>
        <v>14.9482</v>
      </c>
      <c r="E249" s="25">
        <f>F249</f>
        <v>14.9482</v>
      </c>
      <c r="F249" s="25">
        <f>ROUND(14.9482,4)</f>
        <v>14.9482</v>
      </c>
      <c r="G249" s="24"/>
      <c r="H249" s="35"/>
    </row>
    <row r="250" spans="1:8" ht="12.75" customHeight="1">
      <c r="A250" s="22">
        <v>43243</v>
      </c>
      <c r="B250" s="22"/>
      <c r="C250" s="25">
        <f>ROUND(14.89347129,4)</f>
        <v>14.8935</v>
      </c>
      <c r="D250" s="25">
        <f>F250</f>
        <v>15.02</v>
      </c>
      <c r="E250" s="25">
        <f>F250</f>
        <v>15.02</v>
      </c>
      <c r="F250" s="25">
        <f>ROUND(15.02,4)</f>
        <v>15.02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ROUND(17.092680345,4)</f>
        <v>17.0927</v>
      </c>
      <c r="D252" s="25">
        <f>F252</f>
        <v>17.1481</v>
      </c>
      <c r="E252" s="25">
        <f>F252</f>
        <v>17.1481</v>
      </c>
      <c r="F252" s="25">
        <f>ROUND(17.1481,4)</f>
        <v>17.1481</v>
      </c>
      <c r="G252" s="24"/>
      <c r="H252" s="35"/>
    </row>
    <row r="253" spans="1:8" ht="12.75" customHeight="1">
      <c r="A253" s="22">
        <v>43235</v>
      </c>
      <c r="B253" s="22"/>
      <c r="C253" s="25">
        <f>ROUND(17.092680345,4)</f>
        <v>17.0927</v>
      </c>
      <c r="D253" s="25">
        <f>F253</f>
        <v>17.1936</v>
      </c>
      <c r="E253" s="25">
        <f>F253</f>
        <v>17.1936</v>
      </c>
      <c r="F253" s="25">
        <f>ROUND(17.1936,4)</f>
        <v>17.1936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ROUND(0.112554504415178,6)</f>
        <v>0.112555</v>
      </c>
      <c r="D255" s="28">
        <f>F255</f>
        <v>0.11302</v>
      </c>
      <c r="E255" s="28">
        <f>F255</f>
        <v>0.11302</v>
      </c>
      <c r="F255" s="28">
        <f>ROUND(0.11302,6)</f>
        <v>0.11302</v>
      </c>
      <c r="G255" s="24"/>
      <c r="H255" s="35"/>
    </row>
    <row r="256" spans="1:8" ht="12.75" customHeight="1">
      <c r="A256" s="22">
        <v>43280</v>
      </c>
      <c r="B256" s="22"/>
      <c r="C256" s="28">
        <f>ROUND(0.112554504415178,6)</f>
        <v>0.112555</v>
      </c>
      <c r="D256" s="28">
        <f>F256</f>
        <v>0.114315</v>
      </c>
      <c r="E256" s="28">
        <f>F256</f>
        <v>0.114315</v>
      </c>
      <c r="F256" s="28">
        <f>ROUND(0.114315,6)</f>
        <v>0.114315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43200</v>
      </c>
      <c r="B258" s="22"/>
      <c r="C258" s="25">
        <f>ROUND(12.0612,4)</f>
        <v>12.0612</v>
      </c>
      <c r="D258" s="25">
        <f>F258</f>
        <v>12.082</v>
      </c>
      <c r="E258" s="25">
        <f>F258</f>
        <v>12.082</v>
      </c>
      <c r="F258" s="25">
        <f>ROUND(12.082,4)</f>
        <v>12.082</v>
      </c>
      <c r="G258" s="24"/>
      <c r="H258" s="35"/>
    </row>
    <row r="259" spans="1:8" ht="12.75" customHeight="1">
      <c r="A259" s="22">
        <v>43206</v>
      </c>
      <c r="B259" s="22"/>
      <c r="C259" s="25">
        <f>ROUND(12.0612,4)</f>
        <v>12.0612</v>
      </c>
      <c r="D259" s="25">
        <f>F259</f>
        <v>12.0679</v>
      </c>
      <c r="E259" s="25">
        <f>F259</f>
        <v>12.0679</v>
      </c>
      <c r="F259" s="25">
        <f>ROUND(12.0679,4)</f>
        <v>12.0679</v>
      </c>
      <c r="G259" s="24"/>
      <c r="H259" s="35"/>
    </row>
    <row r="260" spans="1:8" ht="12.75" customHeight="1">
      <c r="A260" s="22">
        <v>43207</v>
      </c>
      <c r="B260" s="22"/>
      <c r="C260" s="25">
        <f>ROUND(12.0612,4)</f>
        <v>12.0612</v>
      </c>
      <c r="D260" s="25">
        <f>F260</f>
        <v>12.0696</v>
      </c>
      <c r="E260" s="25">
        <f>F260</f>
        <v>12.0696</v>
      </c>
      <c r="F260" s="25">
        <f>ROUND(12.0696,4)</f>
        <v>12.0696</v>
      </c>
      <c r="G260" s="24"/>
      <c r="H260" s="35"/>
    </row>
    <row r="261" spans="1:8" ht="12.75" customHeight="1">
      <c r="A261" s="22">
        <v>43210</v>
      </c>
      <c r="B261" s="22"/>
      <c r="C261" s="25">
        <f>ROUND(12.0612,4)</f>
        <v>12.0612</v>
      </c>
      <c r="D261" s="25">
        <f>F261</f>
        <v>12.0746</v>
      </c>
      <c r="E261" s="25">
        <f>F261</f>
        <v>12.0746</v>
      </c>
      <c r="F261" s="25">
        <f>ROUND(12.0746,4)</f>
        <v>12.0746</v>
      </c>
      <c r="G261" s="24"/>
      <c r="H261" s="35"/>
    </row>
    <row r="262" spans="1:8" ht="12.75" customHeight="1">
      <c r="A262" s="22">
        <v>43214</v>
      </c>
      <c r="B262" s="22"/>
      <c r="C262" s="25">
        <f>ROUND(12.0612,4)</f>
        <v>12.0612</v>
      </c>
      <c r="D262" s="25">
        <f>F262</f>
        <v>12.0812</v>
      </c>
      <c r="E262" s="25">
        <f>F262</f>
        <v>12.0812</v>
      </c>
      <c r="F262" s="25">
        <f>ROUND(12.0812,4)</f>
        <v>12.0812</v>
      </c>
      <c r="G262" s="24"/>
      <c r="H262" s="35"/>
    </row>
    <row r="263" spans="1:8" ht="12.75" customHeight="1">
      <c r="A263" s="22">
        <v>43215</v>
      </c>
      <c r="B263" s="22"/>
      <c r="C263" s="25">
        <f>ROUND(12.0612,4)</f>
        <v>12.0612</v>
      </c>
      <c r="D263" s="25">
        <f>F263</f>
        <v>12.0828</v>
      </c>
      <c r="E263" s="25">
        <f>F263</f>
        <v>12.0828</v>
      </c>
      <c r="F263" s="25">
        <f>ROUND(12.0828,4)</f>
        <v>12.0828</v>
      </c>
      <c r="G263" s="24"/>
      <c r="H263" s="35"/>
    </row>
    <row r="264" spans="1:8" ht="12.75" customHeight="1">
      <c r="A264" s="22">
        <v>43216</v>
      </c>
      <c r="B264" s="22"/>
      <c r="C264" s="25">
        <f>ROUND(12.0612,4)</f>
        <v>12.0612</v>
      </c>
      <c r="D264" s="25">
        <f>F264</f>
        <v>12.0845</v>
      </c>
      <c r="E264" s="25">
        <f>F264</f>
        <v>12.0845</v>
      </c>
      <c r="F264" s="25">
        <f>ROUND(12.0845,4)</f>
        <v>12.0845</v>
      </c>
      <c r="G264" s="24"/>
      <c r="H264" s="35"/>
    </row>
    <row r="265" spans="1:8" ht="12.75" customHeight="1">
      <c r="A265" s="22">
        <v>43220</v>
      </c>
      <c r="B265" s="22"/>
      <c r="C265" s="25">
        <f>ROUND(12.0612,4)</f>
        <v>12.0612</v>
      </c>
      <c r="D265" s="25">
        <f>F265</f>
        <v>12.0911</v>
      </c>
      <c r="E265" s="25">
        <f>F265</f>
        <v>12.0911</v>
      </c>
      <c r="F265" s="25">
        <f>ROUND(12.0911,4)</f>
        <v>12.0911</v>
      </c>
      <c r="G265" s="24"/>
      <c r="H265" s="35"/>
    </row>
    <row r="266" spans="1:8" ht="12.75" customHeight="1">
      <c r="A266" s="22">
        <v>43222</v>
      </c>
      <c r="B266" s="22"/>
      <c r="C266" s="25">
        <f>ROUND(12.0612,4)</f>
        <v>12.0612</v>
      </c>
      <c r="D266" s="25">
        <f>F266</f>
        <v>12.0944</v>
      </c>
      <c r="E266" s="25">
        <f>F266</f>
        <v>12.0944</v>
      </c>
      <c r="F266" s="25">
        <f>ROUND(12.0944,4)</f>
        <v>12.0944</v>
      </c>
      <c r="G266" s="24"/>
      <c r="H266" s="35"/>
    </row>
    <row r="267" spans="1:8" ht="12.75" customHeight="1">
      <c r="A267" s="22">
        <v>43224</v>
      </c>
      <c r="B267" s="22"/>
      <c r="C267" s="25">
        <f>ROUND(12.0612,4)</f>
        <v>12.0612</v>
      </c>
      <c r="D267" s="25">
        <f>F267</f>
        <v>12.0977</v>
      </c>
      <c r="E267" s="25">
        <f>F267</f>
        <v>12.0977</v>
      </c>
      <c r="F267" s="25">
        <f>ROUND(12.0977,4)</f>
        <v>12.0977</v>
      </c>
      <c r="G267" s="24"/>
      <c r="H267" s="35"/>
    </row>
    <row r="268" spans="1:8" ht="12.75" customHeight="1">
      <c r="A268" s="22">
        <v>43227</v>
      </c>
      <c r="B268" s="22"/>
      <c r="C268" s="25">
        <f>ROUND(12.0612,4)</f>
        <v>12.0612</v>
      </c>
      <c r="D268" s="25">
        <f>F268</f>
        <v>12.1026</v>
      </c>
      <c r="E268" s="25">
        <f>F268</f>
        <v>12.1026</v>
      </c>
      <c r="F268" s="25">
        <f>ROUND(12.1026,4)</f>
        <v>12.1026</v>
      </c>
      <c r="G268" s="24"/>
      <c r="H268" s="35"/>
    </row>
    <row r="269" spans="1:8" ht="12.75" customHeight="1">
      <c r="A269" s="22">
        <v>43229</v>
      </c>
      <c r="B269" s="22"/>
      <c r="C269" s="25">
        <f>ROUND(12.0612,4)</f>
        <v>12.0612</v>
      </c>
      <c r="D269" s="25">
        <f>F269</f>
        <v>12.1059</v>
      </c>
      <c r="E269" s="25">
        <f>F269</f>
        <v>12.1059</v>
      </c>
      <c r="F269" s="25">
        <f>ROUND(12.1059,4)</f>
        <v>12.1059</v>
      </c>
      <c r="G269" s="24"/>
      <c r="H269" s="35"/>
    </row>
    <row r="270" spans="1:8" ht="12.75" customHeight="1">
      <c r="A270" s="22">
        <v>43231</v>
      </c>
      <c r="B270" s="22"/>
      <c r="C270" s="25">
        <f>ROUND(12.0612,4)</f>
        <v>12.0612</v>
      </c>
      <c r="D270" s="25">
        <f>F270</f>
        <v>12.1092</v>
      </c>
      <c r="E270" s="25">
        <f>F270</f>
        <v>12.1092</v>
      </c>
      <c r="F270" s="25">
        <f>ROUND(12.1092,4)</f>
        <v>12.1092</v>
      </c>
      <c r="G270" s="24"/>
      <c r="H270" s="35"/>
    </row>
    <row r="271" spans="1:8" ht="12.75" customHeight="1">
      <c r="A271" s="22">
        <v>43234</v>
      </c>
      <c r="B271" s="22"/>
      <c r="C271" s="25">
        <f>ROUND(12.0612,4)</f>
        <v>12.0612</v>
      </c>
      <c r="D271" s="25">
        <f>F271</f>
        <v>12.1142</v>
      </c>
      <c r="E271" s="25">
        <f>F271</f>
        <v>12.1142</v>
      </c>
      <c r="F271" s="25">
        <f>ROUND(12.1142,4)</f>
        <v>12.1142</v>
      </c>
      <c r="G271" s="24"/>
      <c r="H271" s="35"/>
    </row>
    <row r="272" spans="1:8" ht="12.75" customHeight="1">
      <c r="A272" s="22">
        <v>43235</v>
      </c>
      <c r="B272" s="22"/>
      <c r="C272" s="25">
        <f>ROUND(12.0612,4)</f>
        <v>12.0612</v>
      </c>
      <c r="D272" s="25">
        <f>F272</f>
        <v>12.1158</v>
      </c>
      <c r="E272" s="25">
        <f>F272</f>
        <v>12.1158</v>
      </c>
      <c r="F272" s="25">
        <f>ROUND(12.1158,4)</f>
        <v>12.1158</v>
      </c>
      <c r="G272" s="24"/>
      <c r="H272" s="35"/>
    </row>
    <row r="273" spans="1:8" ht="12.75" customHeight="1">
      <c r="A273" s="22">
        <v>43238</v>
      </c>
      <c r="B273" s="22"/>
      <c r="C273" s="25">
        <f>ROUND(12.0612,4)</f>
        <v>12.0612</v>
      </c>
      <c r="D273" s="25">
        <f>F273</f>
        <v>12.1207</v>
      </c>
      <c r="E273" s="25">
        <f>F273</f>
        <v>12.1207</v>
      </c>
      <c r="F273" s="25">
        <f>ROUND(12.1207,4)</f>
        <v>12.1207</v>
      </c>
      <c r="G273" s="24"/>
      <c r="H273" s="35"/>
    </row>
    <row r="274" spans="1:8" ht="12.75" customHeight="1">
      <c r="A274" s="22">
        <v>43251</v>
      </c>
      <c r="B274" s="22"/>
      <c r="C274" s="25">
        <f>ROUND(12.0612,4)</f>
        <v>12.0612</v>
      </c>
      <c r="D274" s="25">
        <f>F274</f>
        <v>12.1419</v>
      </c>
      <c r="E274" s="25">
        <f>F274</f>
        <v>12.1419</v>
      </c>
      <c r="F274" s="25">
        <f>ROUND(12.1419,4)</f>
        <v>12.1419</v>
      </c>
      <c r="G274" s="24"/>
      <c r="H274" s="35"/>
    </row>
    <row r="275" spans="1:8" ht="12.75" customHeight="1">
      <c r="A275" s="22">
        <v>43259</v>
      </c>
      <c r="B275" s="22"/>
      <c r="C275" s="25">
        <f>ROUND(12.0612,4)</f>
        <v>12.0612</v>
      </c>
      <c r="D275" s="25">
        <f>F275</f>
        <v>12.1549</v>
      </c>
      <c r="E275" s="25">
        <f>F275</f>
        <v>12.1549</v>
      </c>
      <c r="F275" s="25">
        <f>ROUND(12.1549,4)</f>
        <v>12.1549</v>
      </c>
      <c r="G275" s="24"/>
      <c r="H275" s="35"/>
    </row>
    <row r="276" spans="1:8" ht="12.75" customHeight="1">
      <c r="A276" s="22">
        <v>43280</v>
      </c>
      <c r="B276" s="22"/>
      <c r="C276" s="25">
        <f>ROUND(12.0612,4)</f>
        <v>12.0612</v>
      </c>
      <c r="D276" s="25">
        <f>F276</f>
        <v>12.1875</v>
      </c>
      <c r="E276" s="25">
        <f>F276</f>
        <v>12.1875</v>
      </c>
      <c r="F276" s="25">
        <f>ROUND(12.1875,4)</f>
        <v>12.1875</v>
      </c>
      <c r="G276" s="24"/>
      <c r="H276" s="35"/>
    </row>
    <row r="277" spans="1:8" ht="12.75" customHeight="1">
      <c r="A277" s="22">
        <v>43283</v>
      </c>
      <c r="B277" s="22"/>
      <c r="C277" s="25">
        <f>ROUND(12.0612,4)</f>
        <v>12.0612</v>
      </c>
      <c r="D277" s="25">
        <f>F277</f>
        <v>12.1921</v>
      </c>
      <c r="E277" s="25">
        <f>F277</f>
        <v>12.1921</v>
      </c>
      <c r="F277" s="25">
        <f>ROUND(12.1921,4)</f>
        <v>12.1921</v>
      </c>
      <c r="G277" s="24"/>
      <c r="H277" s="35"/>
    </row>
    <row r="278" spans="1:8" ht="12.75" customHeight="1">
      <c r="A278" s="22">
        <v>43287</v>
      </c>
      <c r="B278" s="22"/>
      <c r="C278" s="25">
        <f>ROUND(12.0612,4)</f>
        <v>12.0612</v>
      </c>
      <c r="D278" s="25">
        <f>F278</f>
        <v>12.1983</v>
      </c>
      <c r="E278" s="25">
        <f>F278</f>
        <v>12.1983</v>
      </c>
      <c r="F278" s="25">
        <f>ROUND(12.1983,4)</f>
        <v>12.1983</v>
      </c>
      <c r="G278" s="24"/>
      <c r="H278" s="35"/>
    </row>
    <row r="279" spans="1:8" ht="12.75" customHeight="1">
      <c r="A279" s="22">
        <v>43301</v>
      </c>
      <c r="B279" s="22"/>
      <c r="C279" s="25">
        <f>ROUND(12.0612,4)</f>
        <v>12.0612</v>
      </c>
      <c r="D279" s="25">
        <f>F279</f>
        <v>12.2199</v>
      </c>
      <c r="E279" s="25">
        <f>F279</f>
        <v>12.2199</v>
      </c>
      <c r="F279" s="25">
        <f>ROUND(12.2199,4)</f>
        <v>12.2199</v>
      </c>
      <c r="G279" s="24"/>
      <c r="H279" s="35"/>
    </row>
    <row r="280" spans="1:8" ht="12.75" customHeight="1">
      <c r="A280" s="22">
        <v>43305</v>
      </c>
      <c r="B280" s="22"/>
      <c r="C280" s="25">
        <f>ROUND(12.0612,4)</f>
        <v>12.0612</v>
      </c>
      <c r="D280" s="25">
        <f>F280</f>
        <v>12.2261</v>
      </c>
      <c r="E280" s="25">
        <f>F280</f>
        <v>12.2261</v>
      </c>
      <c r="F280" s="25">
        <f>ROUND(12.2261,4)</f>
        <v>12.2261</v>
      </c>
      <c r="G280" s="24"/>
      <c r="H280" s="35"/>
    </row>
    <row r="281" spans="1:8" ht="12.75" customHeight="1">
      <c r="A281" s="22">
        <v>43306</v>
      </c>
      <c r="B281" s="22"/>
      <c r="C281" s="25">
        <f>ROUND(12.0612,4)</f>
        <v>12.0612</v>
      </c>
      <c r="D281" s="25">
        <f>F281</f>
        <v>12.2277</v>
      </c>
      <c r="E281" s="25">
        <f>F281</f>
        <v>12.2277</v>
      </c>
      <c r="F281" s="25">
        <f>ROUND(12.2277,4)</f>
        <v>12.2277</v>
      </c>
      <c r="G281" s="24"/>
      <c r="H281" s="35"/>
    </row>
    <row r="282" spans="1:8" ht="12.75" customHeight="1">
      <c r="A282" s="22">
        <v>43308</v>
      </c>
      <c r="B282" s="22"/>
      <c r="C282" s="25">
        <f>ROUND(12.0612,4)</f>
        <v>12.0612</v>
      </c>
      <c r="D282" s="25">
        <f>F282</f>
        <v>12.2308</v>
      </c>
      <c r="E282" s="25">
        <f>F282</f>
        <v>12.2308</v>
      </c>
      <c r="F282" s="25">
        <f>ROUND(12.2308,4)</f>
        <v>12.2308</v>
      </c>
      <c r="G282" s="24"/>
      <c r="H282" s="35"/>
    </row>
    <row r="283" spans="1:8" ht="12.75" customHeight="1">
      <c r="A283" s="22">
        <v>43312</v>
      </c>
      <c r="B283" s="22"/>
      <c r="C283" s="25">
        <f>ROUND(12.0612,4)</f>
        <v>12.0612</v>
      </c>
      <c r="D283" s="25">
        <f>F283</f>
        <v>12.237</v>
      </c>
      <c r="E283" s="25">
        <f>F283</f>
        <v>12.237</v>
      </c>
      <c r="F283" s="25">
        <f>ROUND(12.237,4)</f>
        <v>12.237</v>
      </c>
      <c r="G283" s="24"/>
      <c r="H283" s="35"/>
    </row>
    <row r="284" spans="1:8" ht="12.75" customHeight="1">
      <c r="A284" s="22">
        <v>43319</v>
      </c>
      <c r="B284" s="22"/>
      <c r="C284" s="25">
        <f>ROUND(12.0612,4)</f>
        <v>12.0612</v>
      </c>
      <c r="D284" s="25">
        <f>F284</f>
        <v>12.2478</v>
      </c>
      <c r="E284" s="25">
        <f>F284</f>
        <v>12.2478</v>
      </c>
      <c r="F284" s="25">
        <f>ROUND(12.2478,4)</f>
        <v>12.2478</v>
      </c>
      <c r="G284" s="24"/>
      <c r="H284" s="35"/>
    </row>
    <row r="285" spans="1:8" ht="12.75" customHeight="1">
      <c r="A285" s="22">
        <v>43325</v>
      </c>
      <c r="B285" s="22"/>
      <c r="C285" s="25">
        <f>ROUND(12.0612,4)</f>
        <v>12.0612</v>
      </c>
      <c r="D285" s="25">
        <f>F285</f>
        <v>12.2571</v>
      </c>
      <c r="E285" s="25">
        <f>F285</f>
        <v>12.2571</v>
      </c>
      <c r="F285" s="25">
        <f>ROUND(12.2571,4)</f>
        <v>12.2571</v>
      </c>
      <c r="G285" s="24"/>
      <c r="H285" s="35"/>
    </row>
    <row r="286" spans="1:8" ht="12.75" customHeight="1">
      <c r="A286" s="22">
        <v>43343</v>
      </c>
      <c r="B286" s="22"/>
      <c r="C286" s="25">
        <f>ROUND(12.0612,4)</f>
        <v>12.0612</v>
      </c>
      <c r="D286" s="25">
        <f>F286</f>
        <v>12.2851</v>
      </c>
      <c r="E286" s="25">
        <f>F286</f>
        <v>12.2851</v>
      </c>
      <c r="F286" s="25">
        <f>ROUND(12.2851,4)</f>
        <v>12.2851</v>
      </c>
      <c r="G286" s="24"/>
      <c r="H286" s="35"/>
    </row>
    <row r="287" spans="1:8" ht="12.75" customHeight="1">
      <c r="A287" s="22">
        <v>43371</v>
      </c>
      <c r="B287" s="22"/>
      <c r="C287" s="25">
        <f>ROUND(12.0612,4)</f>
        <v>12.0612</v>
      </c>
      <c r="D287" s="25">
        <f>F287</f>
        <v>12.3285</v>
      </c>
      <c r="E287" s="25">
        <f>F287</f>
        <v>12.3285</v>
      </c>
      <c r="F287" s="25">
        <f>ROUND(12.3285,4)</f>
        <v>12.3285</v>
      </c>
      <c r="G287" s="24"/>
      <c r="H287" s="35"/>
    </row>
    <row r="288" spans="1:8" ht="12.75" customHeight="1">
      <c r="A288" s="22">
        <v>43398</v>
      </c>
      <c r="B288" s="22"/>
      <c r="C288" s="25">
        <f>ROUND(12.0612,4)</f>
        <v>12.0612</v>
      </c>
      <c r="D288" s="25">
        <f>F288</f>
        <v>12.3702</v>
      </c>
      <c r="E288" s="25">
        <f>F288</f>
        <v>12.3702</v>
      </c>
      <c r="F288" s="25">
        <f>ROUND(12.3702,4)</f>
        <v>12.3702</v>
      </c>
      <c r="G288" s="24"/>
      <c r="H288" s="35"/>
    </row>
    <row r="289" spans="1:8" ht="12.75" customHeight="1">
      <c r="A289" s="22">
        <v>43402</v>
      </c>
      <c r="B289" s="22"/>
      <c r="C289" s="25">
        <f>ROUND(12.0612,4)</f>
        <v>12.0612</v>
      </c>
      <c r="D289" s="25">
        <f>F289</f>
        <v>12.3764</v>
      </c>
      <c r="E289" s="25">
        <f>F289</f>
        <v>12.3764</v>
      </c>
      <c r="F289" s="25">
        <f>ROUND(12.3764,4)</f>
        <v>12.3764</v>
      </c>
      <c r="G289" s="24"/>
      <c r="H289" s="35"/>
    </row>
    <row r="290" spans="1:8" ht="12.75" customHeight="1">
      <c r="A290" s="22">
        <v>43404</v>
      </c>
      <c r="B290" s="22"/>
      <c r="C290" s="25">
        <f>ROUND(12.0612,4)</f>
        <v>12.0612</v>
      </c>
      <c r="D290" s="25">
        <f>F290</f>
        <v>12.3794</v>
      </c>
      <c r="E290" s="25">
        <f>F290</f>
        <v>12.3794</v>
      </c>
      <c r="F290" s="25">
        <f>ROUND(12.3794,4)</f>
        <v>12.3794</v>
      </c>
      <c r="G290" s="24"/>
      <c r="H290" s="35"/>
    </row>
    <row r="291" spans="1:8" ht="12.75" customHeight="1">
      <c r="A291" s="22">
        <v>43409</v>
      </c>
      <c r="B291" s="22"/>
      <c r="C291" s="25">
        <f>ROUND(12.0612,4)</f>
        <v>12.0612</v>
      </c>
      <c r="D291" s="25">
        <f>F291</f>
        <v>12.3871</v>
      </c>
      <c r="E291" s="25">
        <f>F291</f>
        <v>12.3871</v>
      </c>
      <c r="F291" s="25">
        <f>ROUND(12.3871,4)</f>
        <v>12.3871</v>
      </c>
      <c r="G291" s="24"/>
      <c r="H291" s="35"/>
    </row>
    <row r="292" spans="1:8" ht="12.75" customHeight="1">
      <c r="A292" s="22">
        <v>43417</v>
      </c>
      <c r="B292" s="22"/>
      <c r="C292" s="25">
        <f>ROUND(12.0612,4)</f>
        <v>12.0612</v>
      </c>
      <c r="D292" s="25">
        <f>F292</f>
        <v>12.3994</v>
      </c>
      <c r="E292" s="25">
        <f>F292</f>
        <v>12.3994</v>
      </c>
      <c r="F292" s="25">
        <f>ROUND(12.3994,4)</f>
        <v>12.3994</v>
      </c>
      <c r="G292" s="24"/>
      <c r="H292" s="35"/>
    </row>
    <row r="293" spans="1:8" ht="12.75" customHeight="1">
      <c r="A293" s="22">
        <v>43420</v>
      </c>
      <c r="B293" s="22"/>
      <c r="C293" s="25">
        <f>ROUND(12.0612,4)</f>
        <v>12.0612</v>
      </c>
      <c r="D293" s="25">
        <f>F293</f>
        <v>12.404</v>
      </c>
      <c r="E293" s="25">
        <f>F293</f>
        <v>12.404</v>
      </c>
      <c r="F293" s="25">
        <f>ROUND(12.404,4)</f>
        <v>12.404</v>
      </c>
      <c r="G293" s="24"/>
      <c r="H293" s="35"/>
    </row>
    <row r="294" spans="1:8" ht="12.75" customHeight="1">
      <c r="A294" s="22">
        <v>43434</v>
      </c>
      <c r="B294" s="22"/>
      <c r="C294" s="25">
        <f>ROUND(12.0612,4)</f>
        <v>12.0612</v>
      </c>
      <c r="D294" s="25">
        <f>F294</f>
        <v>12.4256</v>
      </c>
      <c r="E294" s="25">
        <f>F294</f>
        <v>12.4256</v>
      </c>
      <c r="F294" s="25">
        <f>ROUND(12.4256,4)</f>
        <v>12.4256</v>
      </c>
      <c r="G294" s="24"/>
      <c r="H294" s="35"/>
    </row>
    <row r="295" spans="1:8" ht="12.75" customHeight="1">
      <c r="A295" s="22">
        <v>43445</v>
      </c>
      <c r="B295" s="22"/>
      <c r="C295" s="25">
        <f>ROUND(12.0612,4)</f>
        <v>12.0612</v>
      </c>
      <c r="D295" s="25">
        <f>F295</f>
        <v>12.4425</v>
      </c>
      <c r="E295" s="25">
        <f>F295</f>
        <v>12.4425</v>
      </c>
      <c r="F295" s="25">
        <f>ROUND(12.4425,4)</f>
        <v>12.4425</v>
      </c>
      <c r="G295" s="24"/>
      <c r="H295" s="35"/>
    </row>
    <row r="296" spans="1:8" ht="12.75" customHeight="1">
      <c r="A296" s="22">
        <v>43465</v>
      </c>
      <c r="B296" s="22"/>
      <c r="C296" s="25">
        <f>ROUND(12.0612,4)</f>
        <v>12.0612</v>
      </c>
      <c r="D296" s="25">
        <f>F296</f>
        <v>12.4732</v>
      </c>
      <c r="E296" s="25">
        <f>F296</f>
        <v>12.4732</v>
      </c>
      <c r="F296" s="25">
        <f>ROUND(12.4732,4)</f>
        <v>12.4732</v>
      </c>
      <c r="G296" s="24"/>
      <c r="H296" s="35"/>
    </row>
    <row r="297" spans="1:8" ht="12.75" customHeight="1">
      <c r="A297" s="22">
        <v>43509</v>
      </c>
      <c r="B297" s="22"/>
      <c r="C297" s="25">
        <f>ROUND(12.0612,4)</f>
        <v>12.0612</v>
      </c>
      <c r="D297" s="25">
        <f>F297</f>
        <v>12.5396</v>
      </c>
      <c r="E297" s="25">
        <f>F297</f>
        <v>12.5396</v>
      </c>
      <c r="F297" s="25">
        <f>ROUND(12.5396,4)</f>
        <v>12.5396</v>
      </c>
      <c r="G297" s="24"/>
      <c r="H297" s="35"/>
    </row>
    <row r="298" spans="1:8" ht="12.75" customHeight="1">
      <c r="A298" s="22">
        <v>43551</v>
      </c>
      <c r="B298" s="22"/>
      <c r="C298" s="25">
        <f>ROUND(12.0612,4)</f>
        <v>12.0612</v>
      </c>
      <c r="D298" s="25">
        <f>F298</f>
        <v>12.6024</v>
      </c>
      <c r="E298" s="25">
        <f>F298</f>
        <v>12.6024</v>
      </c>
      <c r="F298" s="25">
        <f>ROUND(12.6024,4)</f>
        <v>12.6024</v>
      </c>
      <c r="G298" s="24"/>
      <c r="H298" s="35"/>
    </row>
    <row r="299" spans="1:8" ht="12.75" customHeight="1">
      <c r="A299" s="22">
        <v>44040</v>
      </c>
      <c r="B299" s="22"/>
      <c r="C299" s="25">
        <f>ROUND(12.0612,4)</f>
        <v>12.0612</v>
      </c>
      <c r="D299" s="25">
        <f>F299</f>
        <v>13.3894</v>
      </c>
      <c r="E299" s="25">
        <f>F299</f>
        <v>13.3894</v>
      </c>
      <c r="F299" s="25">
        <f>ROUND(13.3894,4)</f>
        <v>13.3894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ROUND(8.88458445262495,4)</f>
        <v>8.8846</v>
      </c>
      <c r="D301" s="25">
        <f>F301</f>
        <v>8.848</v>
      </c>
      <c r="E301" s="25">
        <f>F301</f>
        <v>8.848</v>
      </c>
      <c r="F301" s="25">
        <f>ROUND(8.848,4)</f>
        <v>8.848</v>
      </c>
      <c r="G301" s="24"/>
      <c r="H301" s="35"/>
    </row>
    <row r="302" spans="1:8" ht="12.75" customHeight="1">
      <c r="A302" s="22">
        <v>43280</v>
      </c>
      <c r="B302" s="22"/>
      <c r="C302" s="25">
        <f>ROUND(8.88458445262495,4)</f>
        <v>8.8846</v>
      </c>
      <c r="D302" s="25">
        <f>F302</f>
        <v>8.7478</v>
      </c>
      <c r="E302" s="25">
        <f>F302</f>
        <v>8.7478</v>
      </c>
      <c r="F302" s="25">
        <f>ROUND(8.7478,4)</f>
        <v>8.7478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ROUND(1.234825,4)</f>
        <v>1.2348</v>
      </c>
      <c r="D304" s="25">
        <f>F304</f>
        <v>1.2407</v>
      </c>
      <c r="E304" s="25">
        <f>F304</f>
        <v>1.2407</v>
      </c>
      <c r="F304" s="25">
        <f>ROUND(1.2407,4)</f>
        <v>1.2407</v>
      </c>
      <c r="G304" s="24"/>
      <c r="H304" s="35"/>
    </row>
    <row r="305" spans="1:8" ht="12.75" customHeight="1">
      <c r="A305" s="22">
        <v>43360</v>
      </c>
      <c r="B305" s="22"/>
      <c r="C305" s="25">
        <f>ROUND(1.234825,4)</f>
        <v>1.2348</v>
      </c>
      <c r="D305" s="25">
        <f>F305</f>
        <v>1.2497</v>
      </c>
      <c r="E305" s="25">
        <f>F305</f>
        <v>1.2497</v>
      </c>
      <c r="F305" s="25">
        <f>ROUND(1.2497,4)</f>
        <v>1.2497</v>
      </c>
      <c r="G305" s="24"/>
      <c r="H305" s="35"/>
    </row>
    <row r="306" spans="1:8" ht="12.75" customHeight="1">
      <c r="A306" s="22">
        <v>43448</v>
      </c>
      <c r="B306" s="22"/>
      <c r="C306" s="25">
        <f>ROUND(1.234825,4)</f>
        <v>1.2348</v>
      </c>
      <c r="D306" s="25">
        <f>F306</f>
        <v>1.2588</v>
      </c>
      <c r="E306" s="25">
        <f>F306</f>
        <v>1.2588</v>
      </c>
      <c r="F306" s="25">
        <f>ROUND(1.2588,4)</f>
        <v>1.2588</v>
      </c>
      <c r="G306" s="24"/>
      <c r="H306" s="35"/>
    </row>
    <row r="307" spans="1:8" ht="12.75" customHeight="1">
      <c r="A307" s="22">
        <v>43542</v>
      </c>
      <c r="B307" s="22"/>
      <c r="C307" s="25">
        <f>ROUND(1.234825,4)</f>
        <v>1.2348</v>
      </c>
      <c r="D307" s="25">
        <f>F307</f>
        <v>1.2695</v>
      </c>
      <c r="E307" s="25">
        <f>F307</f>
        <v>1.2695</v>
      </c>
      <c r="F307" s="25">
        <f>ROUND(1.2695,4)</f>
        <v>1.2695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ROUND(1.4171625,4)</f>
        <v>1.4172</v>
      </c>
      <c r="D309" s="25">
        <f>F309</f>
        <v>1.421</v>
      </c>
      <c r="E309" s="25">
        <f>F309</f>
        <v>1.421</v>
      </c>
      <c r="F309" s="25">
        <f>ROUND(1.421,4)</f>
        <v>1.421</v>
      </c>
      <c r="G309" s="24"/>
      <c r="H309" s="35"/>
    </row>
    <row r="310" spans="1:8" ht="12.75" customHeight="1">
      <c r="A310" s="22">
        <v>43360</v>
      </c>
      <c r="B310" s="22"/>
      <c r="C310" s="25">
        <f>ROUND(1.4171625,4)</f>
        <v>1.4172</v>
      </c>
      <c r="D310" s="25">
        <f>F310</f>
        <v>1.4266</v>
      </c>
      <c r="E310" s="25">
        <f>F310</f>
        <v>1.4266</v>
      </c>
      <c r="F310" s="25">
        <f>ROUND(1.4266,4)</f>
        <v>1.4266</v>
      </c>
      <c r="G310" s="24"/>
      <c r="H310" s="35"/>
    </row>
    <row r="311" spans="1:8" ht="12.75" customHeight="1">
      <c r="A311" s="22">
        <v>43448</v>
      </c>
      <c r="B311" s="22"/>
      <c r="C311" s="25">
        <f>ROUND(1.4171625,4)</f>
        <v>1.4172</v>
      </c>
      <c r="D311" s="25">
        <f>F311</f>
        <v>1.4322</v>
      </c>
      <c r="E311" s="25">
        <f>F311</f>
        <v>1.4322</v>
      </c>
      <c r="F311" s="25">
        <f>ROUND(1.4322,4)</f>
        <v>1.4322</v>
      </c>
      <c r="G311" s="24"/>
      <c r="H311" s="35"/>
    </row>
    <row r="312" spans="1:8" ht="12.75" customHeight="1">
      <c r="A312" s="22">
        <v>43542</v>
      </c>
      <c r="B312" s="22"/>
      <c r="C312" s="25">
        <f>ROUND(1.4171625,4)</f>
        <v>1.4172</v>
      </c>
      <c r="D312" s="25">
        <f>F312</f>
        <v>1.4384</v>
      </c>
      <c r="E312" s="25">
        <f>F312</f>
        <v>1.4384</v>
      </c>
      <c r="F312" s="25">
        <f>ROUND(1.4384,4)</f>
        <v>1.4384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ROUND(8.88458445262495,4)</f>
        <v>8.8846</v>
      </c>
      <c r="D314" s="25">
        <f>F314</f>
        <v>8.7675</v>
      </c>
      <c r="E314" s="25">
        <f>F314</f>
        <v>8.7675</v>
      </c>
      <c r="F314" s="25">
        <f>ROUND(8.7675,4)</f>
        <v>8.7675</v>
      </c>
      <c r="G314" s="24"/>
      <c r="H314" s="35"/>
    </row>
    <row r="315" spans="1:8" ht="12.75" customHeight="1">
      <c r="A315" s="22">
        <v>43360</v>
      </c>
      <c r="B315" s="22"/>
      <c r="C315" s="25">
        <f>ROUND(8.88458445262495,4)</f>
        <v>8.8846</v>
      </c>
      <c r="D315" s="25">
        <f>F315</f>
        <v>8.6104</v>
      </c>
      <c r="E315" s="25">
        <f>F315</f>
        <v>8.6104</v>
      </c>
      <c r="F315" s="25">
        <f>ROUND(8.6104,4)</f>
        <v>8.6104</v>
      </c>
      <c r="G315" s="24"/>
      <c r="H315" s="35"/>
    </row>
    <row r="316" spans="1:8" ht="12.75" customHeight="1">
      <c r="A316" s="22">
        <v>43448</v>
      </c>
      <c r="B316" s="22"/>
      <c r="C316" s="25">
        <f>ROUND(8.88458445262495,4)</f>
        <v>8.8846</v>
      </c>
      <c r="D316" s="25">
        <f>F316</f>
        <v>8.4597</v>
      </c>
      <c r="E316" s="25">
        <f>F316</f>
        <v>8.4597</v>
      </c>
      <c r="F316" s="25">
        <f>ROUND(8.4597,4)</f>
        <v>8.4597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ROUND(9.35587284,4)</f>
        <v>9.3559</v>
      </c>
      <c r="D318" s="25">
        <f>F318</f>
        <v>9.4423</v>
      </c>
      <c r="E318" s="25">
        <f>F318</f>
        <v>9.4423</v>
      </c>
      <c r="F318" s="25">
        <f>ROUND(9.4423,4)</f>
        <v>9.4423</v>
      </c>
      <c r="G318" s="24"/>
      <c r="H318" s="35"/>
    </row>
    <row r="319" spans="1:8" ht="12.75" customHeight="1">
      <c r="A319" s="22">
        <v>43360</v>
      </c>
      <c r="B319" s="22"/>
      <c r="C319" s="25">
        <f>ROUND(9.35587284,4)</f>
        <v>9.3559</v>
      </c>
      <c r="D319" s="25">
        <f>F319</f>
        <v>9.5577</v>
      </c>
      <c r="E319" s="25">
        <f>F319</f>
        <v>9.5577</v>
      </c>
      <c r="F319" s="25">
        <f>ROUND(9.5577,4)</f>
        <v>9.5577</v>
      </c>
      <c r="G319" s="24"/>
      <c r="H319" s="35"/>
    </row>
    <row r="320" spans="1:8" ht="12.75" customHeight="1">
      <c r="A320" s="22">
        <v>43448</v>
      </c>
      <c r="B320" s="22"/>
      <c r="C320" s="25">
        <f>ROUND(9.35587284,4)</f>
        <v>9.3559</v>
      </c>
      <c r="D320" s="25">
        <f>F320</f>
        <v>9.6707</v>
      </c>
      <c r="E320" s="25">
        <f>F320</f>
        <v>9.6707</v>
      </c>
      <c r="F320" s="25">
        <f>ROUND(9.6707,4)</f>
        <v>9.6707</v>
      </c>
      <c r="G320" s="24"/>
      <c r="H320" s="35"/>
    </row>
    <row r="321" spans="1:8" ht="12.75" customHeight="1">
      <c r="A321" s="22">
        <v>43542</v>
      </c>
      <c r="B321" s="22"/>
      <c r="C321" s="25">
        <f>ROUND(9.35587284,4)</f>
        <v>9.3559</v>
      </c>
      <c r="D321" s="25">
        <f>F321</f>
        <v>9.7899</v>
      </c>
      <c r="E321" s="25">
        <f>F321</f>
        <v>9.7899</v>
      </c>
      <c r="F321" s="25">
        <f>ROUND(9.7899,4)</f>
        <v>9.7899</v>
      </c>
      <c r="G321" s="24"/>
      <c r="H321" s="35"/>
    </row>
    <row r="322" spans="1:8" ht="12.75" customHeight="1">
      <c r="A322" s="22">
        <v>43630</v>
      </c>
      <c r="B322" s="22"/>
      <c r="C322" s="25">
        <f>ROUND(9.35587284,4)</f>
        <v>9.3559</v>
      </c>
      <c r="D322" s="25">
        <f>F322</f>
        <v>9.9035</v>
      </c>
      <c r="E322" s="25">
        <f>F322</f>
        <v>9.9035</v>
      </c>
      <c r="F322" s="25">
        <f>ROUND(9.9035,4)</f>
        <v>9.9035</v>
      </c>
      <c r="G322" s="24"/>
      <c r="H322" s="35"/>
    </row>
    <row r="323" spans="1:8" ht="12.75" customHeight="1">
      <c r="A323" s="22">
        <v>43724</v>
      </c>
      <c r="B323" s="22"/>
      <c r="C323" s="25">
        <f>ROUND(9.35587284,4)</f>
        <v>9.3559</v>
      </c>
      <c r="D323" s="25">
        <f>F323</f>
        <v>10.0243</v>
      </c>
      <c r="E323" s="25">
        <f>F323</f>
        <v>10.0243</v>
      </c>
      <c r="F323" s="25">
        <f>ROUND(10.0243,4)</f>
        <v>10.0243</v>
      </c>
      <c r="G323" s="24"/>
      <c r="H323" s="35"/>
    </row>
    <row r="324" spans="1:8" ht="12.75" customHeight="1">
      <c r="A324" s="22">
        <v>43812</v>
      </c>
      <c r="B324" s="22"/>
      <c r="C324" s="25">
        <f>ROUND(9.35587284,4)</f>
        <v>9.3559</v>
      </c>
      <c r="D324" s="25">
        <f>F324</f>
        <v>10.1389</v>
      </c>
      <c r="E324" s="25">
        <f>F324</f>
        <v>10.1389</v>
      </c>
      <c r="F324" s="25">
        <f>ROUND(10.1389,4)</f>
        <v>10.1389</v>
      </c>
      <c r="G324" s="24"/>
      <c r="H324" s="35"/>
    </row>
    <row r="325" spans="1:8" ht="12.75" customHeight="1">
      <c r="A325" s="22">
        <v>43906</v>
      </c>
      <c r="B325" s="22"/>
      <c r="C325" s="25">
        <f>ROUND(9.35587284,4)</f>
        <v>9.3559</v>
      </c>
      <c r="D325" s="25">
        <f>F325</f>
        <v>10.2601</v>
      </c>
      <c r="E325" s="25">
        <f>F325</f>
        <v>10.2601</v>
      </c>
      <c r="F325" s="25">
        <f>ROUND(10.2601,4)</f>
        <v>10.2601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ROUND(3.28365685660614,4)</f>
        <v>3.2837</v>
      </c>
      <c r="D327" s="25">
        <f>F327</f>
        <v>3.5399</v>
      </c>
      <c r="E327" s="25">
        <f>F327</f>
        <v>3.5399</v>
      </c>
      <c r="F327" s="25">
        <f>ROUND(3.5399,4)</f>
        <v>3.5399</v>
      </c>
      <c r="G327" s="24"/>
      <c r="H327" s="35"/>
    </row>
    <row r="328" spans="1:8" ht="12.75" customHeight="1">
      <c r="A328" s="22">
        <v>43360</v>
      </c>
      <c r="B328" s="22"/>
      <c r="C328" s="25">
        <f>ROUND(3.28365685660614,4)</f>
        <v>3.2837</v>
      </c>
      <c r="D328" s="25">
        <f>F328</f>
        <v>3.5792</v>
      </c>
      <c r="E328" s="25">
        <f>F328</f>
        <v>3.5792</v>
      </c>
      <c r="F328" s="25">
        <f>ROUND(3.5792,4)</f>
        <v>3.5792</v>
      </c>
      <c r="G328" s="24"/>
      <c r="H328" s="35"/>
    </row>
    <row r="329" spans="1:8" ht="12.75" customHeight="1">
      <c r="A329" s="22">
        <v>43448</v>
      </c>
      <c r="B329" s="22"/>
      <c r="C329" s="25">
        <f>ROUND(3.28365685660614,4)</f>
        <v>3.2837</v>
      </c>
      <c r="D329" s="25">
        <f>F329</f>
        <v>3.6216</v>
      </c>
      <c r="E329" s="25">
        <f>F329</f>
        <v>3.6216</v>
      </c>
      <c r="F329" s="25">
        <f>ROUND(3.6216,4)</f>
        <v>3.6216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ROUND(1.25315868,4)</f>
        <v>1.2532</v>
      </c>
      <c r="D331" s="25">
        <f>F331</f>
        <v>1.2597</v>
      </c>
      <c r="E331" s="25">
        <f>F331</f>
        <v>1.2597</v>
      </c>
      <c r="F331" s="25">
        <f>ROUND(1.2597,4)</f>
        <v>1.2597</v>
      </c>
      <c r="G331" s="24"/>
      <c r="H331" s="35"/>
    </row>
    <row r="332" spans="1:8" ht="12.75" customHeight="1">
      <c r="A332" s="22">
        <v>43360</v>
      </c>
      <c r="B332" s="22"/>
      <c r="C332" s="25">
        <f>ROUND(1.25315868,4)</f>
        <v>1.2532</v>
      </c>
      <c r="D332" s="25">
        <f>F332</f>
        <v>1.2677</v>
      </c>
      <c r="E332" s="25">
        <f>F332</f>
        <v>1.2677</v>
      </c>
      <c r="F332" s="25">
        <f>ROUND(1.2677,4)</f>
        <v>1.2677</v>
      </c>
      <c r="G332" s="24"/>
      <c r="H332" s="35"/>
    </row>
    <row r="333" spans="1:8" ht="12.75" customHeight="1">
      <c r="A333" s="22">
        <v>43448</v>
      </c>
      <c r="B333" s="22"/>
      <c r="C333" s="25">
        <f>ROUND(1.25315868,4)</f>
        <v>1.2532</v>
      </c>
      <c r="D333" s="25">
        <f>F333</f>
        <v>1.2756</v>
      </c>
      <c r="E333" s="25">
        <f>F333</f>
        <v>1.2756</v>
      </c>
      <c r="F333" s="25">
        <f>ROUND(1.2756,4)</f>
        <v>1.2756</v>
      </c>
      <c r="G333" s="24"/>
      <c r="H333" s="35"/>
    </row>
    <row r="334" spans="1:8" ht="12.75" customHeight="1">
      <c r="A334" s="22">
        <v>43542</v>
      </c>
      <c r="B334" s="22"/>
      <c r="C334" s="25">
        <f>ROUND(1.25315868,4)</f>
        <v>1.2532</v>
      </c>
      <c r="D334" s="25">
        <f>F334</f>
        <v>1.2819</v>
      </c>
      <c r="E334" s="25">
        <f>F334</f>
        <v>1.2819</v>
      </c>
      <c r="F334" s="25">
        <f>ROUND(1.2819,4)</f>
        <v>1.2819</v>
      </c>
      <c r="G334" s="24"/>
      <c r="H334" s="35"/>
    </row>
    <row r="335" spans="1:8" ht="12.75" customHeight="1">
      <c r="A335" s="22">
        <v>43630</v>
      </c>
      <c r="B335" s="22"/>
      <c r="C335" s="25">
        <f>ROUND(1.25315868,4)</f>
        <v>1.2532</v>
      </c>
      <c r="D335" s="25">
        <f>F335</f>
        <v>1.3438</v>
      </c>
      <c r="E335" s="25">
        <f>F335</f>
        <v>1.3438</v>
      </c>
      <c r="F335" s="25">
        <f>ROUND(1.3438,4)</f>
        <v>1.3438</v>
      </c>
      <c r="G335" s="24"/>
      <c r="H335" s="35"/>
    </row>
    <row r="336" spans="1:8" ht="12.75" customHeight="1">
      <c r="A336" s="22">
        <v>43724</v>
      </c>
      <c r="B336" s="22"/>
      <c r="C336" s="25">
        <f>ROUND(1.25315868,4)</f>
        <v>1.2532</v>
      </c>
      <c r="D336" s="25">
        <f>F336</f>
        <v>1.3551</v>
      </c>
      <c r="E336" s="25">
        <f>F336</f>
        <v>1.3551</v>
      </c>
      <c r="F336" s="25">
        <f>ROUND(1.3551,4)</f>
        <v>1.3551</v>
      </c>
      <c r="G336" s="24"/>
      <c r="H336" s="35"/>
    </row>
    <row r="337" spans="1:8" ht="12.75" customHeight="1">
      <c r="A337" s="22">
        <v>43812</v>
      </c>
      <c r="B337" s="22"/>
      <c r="C337" s="25">
        <f>ROUND(1.25315868,4)</f>
        <v>1.2532</v>
      </c>
      <c r="D337" s="25">
        <f>F337</f>
        <v>1.3622</v>
      </c>
      <c r="E337" s="25">
        <f>F337</f>
        <v>1.3622</v>
      </c>
      <c r="F337" s="25">
        <f>ROUND(1.3622,4)</f>
        <v>1.3622</v>
      </c>
      <c r="G337" s="24"/>
      <c r="H337" s="35"/>
    </row>
    <row r="338" spans="1:8" ht="12.75" customHeight="1">
      <c r="A338" s="22">
        <v>43906</v>
      </c>
      <c r="B338" s="22"/>
      <c r="C338" s="25">
        <f>ROUND(1.25315868,4)</f>
        <v>1.2532</v>
      </c>
      <c r="D338" s="25">
        <f>F338</f>
        <v>1.3677</v>
      </c>
      <c r="E338" s="25">
        <f>F338</f>
        <v>1.3677</v>
      </c>
      <c r="F338" s="25">
        <f>ROUND(1.3677,4)</f>
        <v>1.3677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ROUND(9.5541825095057,4)</f>
        <v>9.5542</v>
      </c>
      <c r="D340" s="25">
        <f>F340</f>
        <v>9.6534</v>
      </c>
      <c r="E340" s="25">
        <f>F340</f>
        <v>9.6534</v>
      </c>
      <c r="F340" s="25">
        <f>ROUND(9.6534,4)</f>
        <v>9.6534</v>
      </c>
      <c r="G340" s="24"/>
      <c r="H340" s="35"/>
    </row>
    <row r="341" spans="1:8" ht="12.75" customHeight="1">
      <c r="A341" s="22">
        <v>43360</v>
      </c>
      <c r="B341" s="22"/>
      <c r="C341" s="25">
        <f>ROUND(9.5541825095057,4)</f>
        <v>9.5542</v>
      </c>
      <c r="D341" s="25">
        <f>F341</f>
        <v>9.7827</v>
      </c>
      <c r="E341" s="25">
        <f>F341</f>
        <v>9.7827</v>
      </c>
      <c r="F341" s="25">
        <f>ROUND(9.7827,4)</f>
        <v>9.7827</v>
      </c>
      <c r="G341" s="24"/>
      <c r="H341" s="35"/>
    </row>
    <row r="342" spans="1:8" ht="12.75" customHeight="1">
      <c r="A342" s="22">
        <v>43448</v>
      </c>
      <c r="B342" s="22"/>
      <c r="C342" s="25">
        <f>ROUND(9.5541825095057,4)</f>
        <v>9.5542</v>
      </c>
      <c r="D342" s="25">
        <f>F342</f>
        <v>9.9054</v>
      </c>
      <c r="E342" s="25">
        <f>F342</f>
        <v>9.9054</v>
      </c>
      <c r="F342" s="25">
        <f>ROUND(9.9054,4)</f>
        <v>9.9054</v>
      </c>
      <c r="G342" s="24"/>
      <c r="H342" s="35"/>
    </row>
    <row r="343" spans="1:8" ht="12.75" customHeight="1">
      <c r="A343" s="22">
        <v>43542</v>
      </c>
      <c r="B343" s="22"/>
      <c r="C343" s="25">
        <f>ROUND(9.5541825095057,4)</f>
        <v>9.5542</v>
      </c>
      <c r="D343" s="25">
        <f>F343</f>
        <v>9.9212</v>
      </c>
      <c r="E343" s="25">
        <f>F343</f>
        <v>9.9212</v>
      </c>
      <c r="F343" s="25">
        <f>ROUND(9.9212,4)</f>
        <v>9.9212</v>
      </c>
      <c r="G343" s="24"/>
      <c r="H343" s="35"/>
    </row>
    <row r="344" spans="1:8" ht="12.75" customHeight="1">
      <c r="A344" s="22">
        <v>43630</v>
      </c>
      <c r="B344" s="22"/>
      <c r="C344" s="25">
        <f>ROUND(9.5541825095057,4)</f>
        <v>9.5542</v>
      </c>
      <c r="D344" s="25">
        <f>F344</f>
        <v>10.0474</v>
      </c>
      <c r="E344" s="25">
        <f>F344</f>
        <v>10.0474</v>
      </c>
      <c r="F344" s="25">
        <f>ROUND(10.0474,4)</f>
        <v>10.0474</v>
      </c>
      <c r="G344" s="24"/>
      <c r="H344" s="35"/>
    </row>
    <row r="345" spans="1:8" ht="12.75" customHeight="1">
      <c r="A345" s="22">
        <v>43724</v>
      </c>
      <c r="B345" s="22"/>
      <c r="C345" s="25">
        <f>ROUND(9.5541825095057,4)</f>
        <v>9.5542</v>
      </c>
      <c r="D345" s="25">
        <f>F345</f>
        <v>10.1678</v>
      </c>
      <c r="E345" s="25">
        <f>F345</f>
        <v>10.1678</v>
      </c>
      <c r="F345" s="25">
        <f>ROUND(10.1678,4)</f>
        <v>10.1678</v>
      </c>
      <c r="G345" s="24"/>
      <c r="H345" s="35"/>
    </row>
    <row r="346" spans="1:8" ht="12.75" customHeight="1">
      <c r="A346" s="22">
        <v>43812</v>
      </c>
      <c r="B346" s="22"/>
      <c r="C346" s="25">
        <f>ROUND(9.5541825095057,4)</f>
        <v>9.5542</v>
      </c>
      <c r="D346" s="25">
        <f>F346</f>
        <v>10.2945</v>
      </c>
      <c r="E346" s="25">
        <f>F346</f>
        <v>10.2945</v>
      </c>
      <c r="F346" s="25">
        <f>ROUND(10.2945,4)</f>
        <v>10.2945</v>
      </c>
      <c r="G346" s="24"/>
      <c r="H346" s="35"/>
    </row>
    <row r="347" spans="1:8" ht="12.75" customHeight="1">
      <c r="A347" s="22">
        <v>43906</v>
      </c>
      <c r="B347" s="22"/>
      <c r="C347" s="25">
        <f>ROUND(9.5541825095057,4)</f>
        <v>9.5542</v>
      </c>
      <c r="D347" s="25">
        <f>F347</f>
        <v>10.4141</v>
      </c>
      <c r="E347" s="25">
        <f>F347</f>
        <v>10.4141</v>
      </c>
      <c r="F347" s="25">
        <f>ROUND(10.4141,4)</f>
        <v>10.4141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ROUND(1.93777813159256,4)</f>
        <v>1.9378</v>
      </c>
      <c r="D349" s="25">
        <f>F349</f>
        <v>1.9336</v>
      </c>
      <c r="E349" s="25">
        <f>F349</f>
        <v>1.9336</v>
      </c>
      <c r="F349" s="25">
        <f>ROUND(1.9336,4)</f>
        <v>1.9336</v>
      </c>
      <c r="G349" s="24"/>
      <c r="H349" s="35"/>
    </row>
    <row r="350" spans="1:8" ht="12.75" customHeight="1">
      <c r="A350" s="22">
        <v>43360</v>
      </c>
      <c r="B350" s="22"/>
      <c r="C350" s="25">
        <f>ROUND(1.93777813159256,4)</f>
        <v>1.9378</v>
      </c>
      <c r="D350" s="25">
        <f>F350</f>
        <v>1.9499</v>
      </c>
      <c r="E350" s="25">
        <f>F350</f>
        <v>1.9499</v>
      </c>
      <c r="F350" s="25">
        <f>ROUND(1.9499,4)</f>
        <v>1.9499</v>
      </c>
      <c r="G350" s="24"/>
      <c r="H350" s="35"/>
    </row>
    <row r="351" spans="1:8" ht="12.75" customHeight="1">
      <c r="A351" s="22">
        <v>43448</v>
      </c>
      <c r="B351" s="22"/>
      <c r="C351" s="25">
        <f>ROUND(1.93777813159256,4)</f>
        <v>1.9378</v>
      </c>
      <c r="D351" s="25">
        <f>F351</f>
        <v>1.9657</v>
      </c>
      <c r="E351" s="25">
        <f>F351</f>
        <v>1.9657</v>
      </c>
      <c r="F351" s="25">
        <f>ROUND(1.9657,4)</f>
        <v>1.9657</v>
      </c>
      <c r="G351" s="24"/>
      <c r="H351" s="35"/>
    </row>
    <row r="352" spans="1:8" ht="12.75" customHeight="1">
      <c r="A352" s="22">
        <v>43542</v>
      </c>
      <c r="B352" s="22"/>
      <c r="C352" s="25">
        <f>ROUND(1.93777813159256,4)</f>
        <v>1.9378</v>
      </c>
      <c r="D352" s="25">
        <f>F352</f>
        <v>1.9818</v>
      </c>
      <c r="E352" s="25">
        <f>F352</f>
        <v>1.9818</v>
      </c>
      <c r="F352" s="25">
        <f>ROUND(1.9818,4)</f>
        <v>1.9818</v>
      </c>
      <c r="G352" s="24"/>
      <c r="H352" s="35"/>
    </row>
    <row r="353" spans="1:8" ht="12.75" customHeight="1">
      <c r="A353" s="22">
        <v>43630</v>
      </c>
      <c r="B353" s="22"/>
      <c r="C353" s="25">
        <f>ROUND(1.93777813159256,4)</f>
        <v>1.9378</v>
      </c>
      <c r="D353" s="25">
        <f>F353</f>
        <v>1.9969</v>
      </c>
      <c r="E353" s="25">
        <f>F353</f>
        <v>1.9969</v>
      </c>
      <c r="F353" s="25">
        <f>ROUND(1.9969,4)</f>
        <v>1.9969</v>
      </c>
      <c r="G353" s="24"/>
      <c r="H353" s="35"/>
    </row>
    <row r="354" spans="1:8" ht="12.75" customHeight="1">
      <c r="A354" s="22">
        <v>43724</v>
      </c>
      <c r="B354" s="22"/>
      <c r="C354" s="25">
        <f>ROUND(1.93777813159256,4)</f>
        <v>1.9378</v>
      </c>
      <c r="D354" s="25">
        <f>F354</f>
        <v>2.013</v>
      </c>
      <c r="E354" s="25">
        <f>F354</f>
        <v>2.013</v>
      </c>
      <c r="F354" s="25">
        <f>ROUND(2.013,4)</f>
        <v>2.013</v>
      </c>
      <c r="G354" s="24"/>
      <c r="H354" s="35"/>
    </row>
    <row r="355" spans="1:8" ht="12.75" customHeight="1">
      <c r="A355" s="22">
        <v>43812</v>
      </c>
      <c r="B355" s="22"/>
      <c r="C355" s="25">
        <f>ROUND(1.93777813159256,4)</f>
        <v>1.9378</v>
      </c>
      <c r="D355" s="25">
        <f>F355</f>
        <v>2.0281</v>
      </c>
      <c r="E355" s="25">
        <f>F355</f>
        <v>2.0281</v>
      </c>
      <c r="F355" s="25">
        <f>ROUND(2.0281,4)</f>
        <v>2.0281</v>
      </c>
      <c r="G355" s="24"/>
      <c r="H355" s="35"/>
    </row>
    <row r="356" spans="1:8" ht="12.75" customHeight="1">
      <c r="A356" s="22">
        <v>43906</v>
      </c>
      <c r="B356" s="22"/>
      <c r="C356" s="25">
        <f>ROUND(1.93777813159256,4)</f>
        <v>1.9378</v>
      </c>
      <c r="D356" s="25">
        <f>F356</f>
        <v>2.0441</v>
      </c>
      <c r="E356" s="25">
        <f>F356</f>
        <v>2.0441</v>
      </c>
      <c r="F356" s="25">
        <f>ROUND(2.0441,4)</f>
        <v>2.0441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ROUND(2.00019900497512,4)</f>
        <v>2.0002</v>
      </c>
      <c r="D358" s="25">
        <f>F358</f>
        <v>2.0284</v>
      </c>
      <c r="E358" s="25">
        <f>F358</f>
        <v>2.0284</v>
      </c>
      <c r="F358" s="25">
        <f>ROUND(2.0284,4)</f>
        <v>2.0284</v>
      </c>
      <c r="G358" s="24"/>
      <c r="H358" s="35"/>
    </row>
    <row r="359" spans="1:8" ht="12.75" customHeight="1">
      <c r="A359" s="22">
        <v>43360</v>
      </c>
      <c r="B359" s="22"/>
      <c r="C359" s="25">
        <f>ROUND(2.00019900497512,4)</f>
        <v>2.0002</v>
      </c>
      <c r="D359" s="25">
        <f>F359</f>
        <v>2.0673</v>
      </c>
      <c r="E359" s="25">
        <f>F359</f>
        <v>2.0673</v>
      </c>
      <c r="F359" s="25">
        <f>ROUND(2.0673,4)</f>
        <v>2.0673</v>
      </c>
      <c r="G359" s="24"/>
      <c r="H359" s="35"/>
    </row>
    <row r="360" spans="1:8" ht="12.75" customHeight="1">
      <c r="A360" s="22">
        <v>43448</v>
      </c>
      <c r="B360" s="22"/>
      <c r="C360" s="25">
        <f>ROUND(2.00019900497512,4)</f>
        <v>2.0002</v>
      </c>
      <c r="D360" s="25">
        <f>F360</f>
        <v>2.1067</v>
      </c>
      <c r="E360" s="25">
        <f>F360</f>
        <v>2.1067</v>
      </c>
      <c r="F360" s="25">
        <f>ROUND(2.1067,4)</f>
        <v>2.1067</v>
      </c>
      <c r="G360" s="24"/>
      <c r="H360" s="35"/>
    </row>
    <row r="361" spans="1:8" ht="12.75" customHeight="1">
      <c r="A361" s="22">
        <v>43542</v>
      </c>
      <c r="B361" s="22"/>
      <c r="C361" s="25">
        <f>ROUND(2.00019900497512,4)</f>
        <v>2.0002</v>
      </c>
      <c r="D361" s="25">
        <f>F361</f>
        <v>2.1486</v>
      </c>
      <c r="E361" s="25">
        <f>F361</f>
        <v>2.1486</v>
      </c>
      <c r="F361" s="25">
        <f>ROUND(2.1486,4)</f>
        <v>2.1486</v>
      </c>
      <c r="G361" s="24"/>
      <c r="H361" s="35"/>
    </row>
    <row r="362" spans="1:8" ht="12.75" customHeight="1">
      <c r="A362" s="22">
        <v>43630</v>
      </c>
      <c r="B362" s="22"/>
      <c r="C362" s="25">
        <f>ROUND(2.00019900497512,4)</f>
        <v>2.0002</v>
      </c>
      <c r="D362" s="25">
        <f>F362</f>
        <v>2.2558</v>
      </c>
      <c r="E362" s="25">
        <f>F362</f>
        <v>2.2558</v>
      </c>
      <c r="F362" s="25">
        <f>ROUND(2.2558,4)</f>
        <v>2.2558</v>
      </c>
      <c r="G362" s="24"/>
      <c r="H362" s="35"/>
    </row>
    <row r="363" spans="1:8" ht="12.75" customHeight="1">
      <c r="A363" s="22">
        <v>43724</v>
      </c>
      <c r="B363" s="22"/>
      <c r="C363" s="25">
        <f>ROUND(2.00019900497512,4)</f>
        <v>2.0002</v>
      </c>
      <c r="D363" s="25">
        <f>F363</f>
        <v>2.3073</v>
      </c>
      <c r="E363" s="25">
        <f>F363</f>
        <v>2.3073</v>
      </c>
      <c r="F363" s="25">
        <f>ROUND(2.3073,4)</f>
        <v>2.3073</v>
      </c>
      <c r="G363" s="24"/>
      <c r="H363" s="35"/>
    </row>
    <row r="364" spans="1:8" ht="12.75" customHeight="1">
      <c r="A364" s="22">
        <v>43812</v>
      </c>
      <c r="B364" s="22"/>
      <c r="C364" s="25">
        <f>ROUND(2.00019900497512,4)</f>
        <v>2.0002</v>
      </c>
      <c r="D364" s="25">
        <f>F364</f>
        <v>2.3673</v>
      </c>
      <c r="E364" s="25">
        <f>F364</f>
        <v>2.3673</v>
      </c>
      <c r="F364" s="25">
        <f>ROUND(2.3673,4)</f>
        <v>2.3673</v>
      </c>
      <c r="G364" s="24"/>
      <c r="H364" s="35"/>
    </row>
    <row r="365" spans="1:8" ht="12.75" customHeight="1">
      <c r="A365" s="22">
        <v>43906</v>
      </c>
      <c r="B365" s="22"/>
      <c r="C365" s="25">
        <f>ROUND(2.00019900497512,4)</f>
        <v>2.0002</v>
      </c>
      <c r="D365" s="25">
        <f>F365</f>
        <v>2.4299</v>
      </c>
      <c r="E365" s="25">
        <f>F365</f>
        <v>2.4299</v>
      </c>
      <c r="F365" s="25">
        <f>ROUND(2.4299,4)</f>
        <v>2.4299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ROUND(14.89347129,4)</f>
        <v>14.8935</v>
      </c>
      <c r="D367" s="25">
        <f>F367</f>
        <v>15.1007</v>
      </c>
      <c r="E367" s="25">
        <f>F367</f>
        <v>15.1007</v>
      </c>
      <c r="F367" s="25">
        <f>ROUND(15.1007,4)</f>
        <v>15.1007</v>
      </c>
      <c r="G367" s="24"/>
      <c r="H367" s="35"/>
    </row>
    <row r="368" spans="1:8" ht="12.75" customHeight="1">
      <c r="A368" s="22">
        <v>43360</v>
      </c>
      <c r="B368" s="22"/>
      <c r="C368" s="25">
        <f>ROUND(14.89347129,4)</f>
        <v>14.8935</v>
      </c>
      <c r="D368" s="25">
        <f>F368</f>
        <v>15.3857</v>
      </c>
      <c r="E368" s="25">
        <f>F368</f>
        <v>15.3857</v>
      </c>
      <c r="F368" s="25">
        <f>ROUND(15.3857,4)</f>
        <v>15.3857</v>
      </c>
      <c r="G368" s="24"/>
      <c r="H368" s="35"/>
    </row>
    <row r="369" spans="1:8" ht="12.75" customHeight="1">
      <c r="A369" s="22">
        <v>43448</v>
      </c>
      <c r="B369" s="22"/>
      <c r="C369" s="25">
        <f>ROUND(14.89347129,4)</f>
        <v>14.8935</v>
      </c>
      <c r="D369" s="25">
        <f>F369</f>
        <v>15.6682</v>
      </c>
      <c r="E369" s="25">
        <f>F369</f>
        <v>15.6682</v>
      </c>
      <c r="F369" s="25">
        <f>ROUND(15.6682,4)</f>
        <v>15.6682</v>
      </c>
      <c r="G369" s="24"/>
      <c r="H369" s="35"/>
    </row>
    <row r="370" spans="1:8" ht="12.75" customHeight="1">
      <c r="A370" s="22">
        <v>43542</v>
      </c>
      <c r="B370" s="22"/>
      <c r="C370" s="25">
        <f>ROUND(14.89347129,4)</f>
        <v>14.8935</v>
      </c>
      <c r="D370" s="25">
        <f>F370</f>
        <v>15.9814</v>
      </c>
      <c r="E370" s="25">
        <f>F370</f>
        <v>15.9814</v>
      </c>
      <c r="F370" s="25">
        <f>ROUND(15.9814,4)</f>
        <v>15.9814</v>
      </c>
      <c r="G370" s="24"/>
      <c r="H370" s="35"/>
    </row>
    <row r="371" spans="1:8" ht="12.75" customHeight="1">
      <c r="A371" s="22">
        <v>43630</v>
      </c>
      <c r="B371" s="22"/>
      <c r="C371" s="25">
        <f>ROUND(14.89347129,4)</f>
        <v>14.8935</v>
      </c>
      <c r="D371" s="25">
        <f>F371</f>
        <v>16.233</v>
      </c>
      <c r="E371" s="25">
        <f>F371</f>
        <v>16.233</v>
      </c>
      <c r="F371" s="25">
        <f>ROUND(16.233,4)</f>
        <v>16.233</v>
      </c>
      <c r="G371" s="24"/>
      <c r="H371" s="35"/>
    </row>
    <row r="372" spans="1:8" ht="12.75" customHeight="1">
      <c r="A372" s="22">
        <v>43724</v>
      </c>
      <c r="B372" s="22"/>
      <c r="C372" s="25">
        <f>ROUND(14.89347129,4)</f>
        <v>14.8935</v>
      </c>
      <c r="D372" s="25">
        <f>F372</f>
        <v>16.5768</v>
      </c>
      <c r="E372" s="25">
        <f>F372</f>
        <v>16.5768</v>
      </c>
      <c r="F372" s="25">
        <f>ROUND(16.5768,4)</f>
        <v>16.5768</v>
      </c>
      <c r="G372" s="24"/>
      <c r="H372" s="35"/>
    </row>
    <row r="373" spans="1:8" ht="12.75" customHeight="1">
      <c r="A373" s="22">
        <v>43812</v>
      </c>
      <c r="B373" s="22"/>
      <c r="C373" s="25">
        <f>ROUND(14.89347129,4)</f>
        <v>14.8935</v>
      </c>
      <c r="D373" s="25">
        <f>F373</f>
        <v>16.9392</v>
      </c>
      <c r="E373" s="25">
        <f>F373</f>
        <v>16.9392</v>
      </c>
      <c r="F373" s="25">
        <f>ROUND(16.9392,4)</f>
        <v>16.9392</v>
      </c>
      <c r="G373" s="24"/>
      <c r="H373" s="35"/>
    </row>
    <row r="374" spans="1:8" ht="12.75" customHeight="1">
      <c r="A374" s="22">
        <v>43906</v>
      </c>
      <c r="B374" s="22"/>
      <c r="C374" s="25">
        <f>ROUND(14.89347129,4)</f>
        <v>14.8935</v>
      </c>
      <c r="D374" s="25">
        <f>F374</f>
        <v>17.3307</v>
      </c>
      <c r="E374" s="25">
        <f>F374</f>
        <v>17.3307</v>
      </c>
      <c r="F374" s="25">
        <f>ROUND(17.3307,4)</f>
        <v>17.3307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ROUND(12.613679146622,4)</f>
        <v>12.6137</v>
      </c>
      <c r="D376" s="25">
        <f>F376</f>
        <v>12.7979</v>
      </c>
      <c r="E376" s="25">
        <f>F376</f>
        <v>12.7979</v>
      </c>
      <c r="F376" s="25">
        <f>ROUND(12.7979,4)</f>
        <v>12.7979</v>
      </c>
      <c r="G376" s="24"/>
      <c r="H376" s="35"/>
    </row>
    <row r="377" spans="1:8" ht="12.75" customHeight="1">
      <c r="A377" s="22">
        <v>43360</v>
      </c>
      <c r="B377" s="22"/>
      <c r="C377" s="25">
        <f>ROUND(12.613679146622,4)</f>
        <v>12.6137</v>
      </c>
      <c r="D377" s="25">
        <f>F377</f>
        <v>13.0531</v>
      </c>
      <c r="E377" s="25">
        <f>F377</f>
        <v>13.0531</v>
      </c>
      <c r="F377" s="25">
        <f>ROUND(13.0531,4)</f>
        <v>13.0531</v>
      </c>
      <c r="G377" s="24"/>
      <c r="H377" s="35"/>
    </row>
    <row r="378" spans="1:8" ht="12.75" customHeight="1">
      <c r="A378" s="22">
        <v>43448</v>
      </c>
      <c r="B378" s="22"/>
      <c r="C378" s="25">
        <f>ROUND(12.613679146622,4)</f>
        <v>12.6137</v>
      </c>
      <c r="D378" s="25">
        <f>F378</f>
        <v>13.3062</v>
      </c>
      <c r="E378" s="25">
        <f>F378</f>
        <v>13.3062</v>
      </c>
      <c r="F378" s="25">
        <f>ROUND(13.3062,4)</f>
        <v>13.3062</v>
      </c>
      <c r="G378" s="24"/>
      <c r="H378" s="35"/>
    </row>
    <row r="379" spans="1:8" ht="12.75" customHeight="1">
      <c r="A379" s="22">
        <v>43542</v>
      </c>
      <c r="B379" s="22"/>
      <c r="C379" s="25">
        <f>ROUND(12.613679146622,4)</f>
        <v>12.6137</v>
      </c>
      <c r="D379" s="25">
        <f>F379</f>
        <v>13.5877</v>
      </c>
      <c r="E379" s="25">
        <f>F379</f>
        <v>13.5877</v>
      </c>
      <c r="F379" s="25">
        <f>ROUND(13.5877,4)</f>
        <v>13.5877</v>
      </c>
      <c r="G379" s="24"/>
      <c r="H379" s="35"/>
    </row>
    <row r="380" spans="1:8" ht="12.75" customHeight="1">
      <c r="A380" s="22">
        <v>43630</v>
      </c>
      <c r="B380" s="22"/>
      <c r="C380" s="25">
        <f>ROUND(12.613679146622,4)</f>
        <v>12.6137</v>
      </c>
      <c r="D380" s="25">
        <f>F380</f>
        <v>13.8063</v>
      </c>
      <c r="E380" s="25">
        <f>F380</f>
        <v>13.8063</v>
      </c>
      <c r="F380" s="25">
        <f>ROUND(13.8063,4)</f>
        <v>13.8063</v>
      </c>
      <c r="G380" s="24"/>
      <c r="H380" s="35"/>
    </row>
    <row r="381" spans="1:8" ht="12.75" customHeight="1">
      <c r="A381" s="22">
        <v>43724</v>
      </c>
      <c r="B381" s="22"/>
      <c r="C381" s="25">
        <f>ROUND(12.613679146622,4)</f>
        <v>12.6137</v>
      </c>
      <c r="D381" s="25">
        <f>F381</f>
        <v>14.3285</v>
      </c>
      <c r="E381" s="25">
        <f>F381</f>
        <v>14.3285</v>
      </c>
      <c r="F381" s="25">
        <f>ROUND(14.3285,4)</f>
        <v>14.3285</v>
      </c>
      <c r="G381" s="24"/>
      <c r="H381" s="35"/>
    </row>
    <row r="382" spans="1:8" ht="12.75" customHeight="1">
      <c r="A382" s="22">
        <v>43812</v>
      </c>
      <c r="B382" s="22"/>
      <c r="C382" s="25">
        <f>ROUND(12.613679146622,4)</f>
        <v>12.6137</v>
      </c>
      <c r="D382" s="25">
        <f>F382</f>
        <v>14.5582</v>
      </c>
      <c r="E382" s="25">
        <f>F382</f>
        <v>14.5582</v>
      </c>
      <c r="F382" s="25">
        <f>ROUND(14.5582,4)</f>
        <v>14.5582</v>
      </c>
      <c r="G382" s="24"/>
      <c r="H382" s="35"/>
    </row>
    <row r="383" spans="1:8" ht="12.75" customHeight="1">
      <c r="A383" s="22">
        <v>43906</v>
      </c>
      <c r="B383" s="22"/>
      <c r="C383" s="25">
        <f>ROUND(12.613679146622,4)</f>
        <v>12.6137</v>
      </c>
      <c r="D383" s="25">
        <f>F383</f>
        <v>14.8177</v>
      </c>
      <c r="E383" s="25">
        <f>F383</f>
        <v>14.8177</v>
      </c>
      <c r="F383" s="25">
        <f>ROUND(14.8177,4)</f>
        <v>14.8177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ROUND(17.092680345,4)</f>
        <v>17.0927</v>
      </c>
      <c r="D385" s="25">
        <f>F385</f>
        <v>17.2945</v>
      </c>
      <c r="E385" s="25">
        <f>F385</f>
        <v>17.2945</v>
      </c>
      <c r="F385" s="25">
        <f>ROUND(17.2945,4)</f>
        <v>17.2945</v>
      </c>
      <c r="G385" s="24"/>
      <c r="H385" s="35"/>
    </row>
    <row r="386" spans="1:8" ht="12.75" customHeight="1">
      <c r="A386" s="22">
        <v>43360</v>
      </c>
      <c r="B386" s="22"/>
      <c r="C386" s="25">
        <f>ROUND(17.092680345,4)</f>
        <v>17.0927</v>
      </c>
      <c r="D386" s="25">
        <f>F386</f>
        <v>17.5637</v>
      </c>
      <c r="E386" s="25">
        <f>F386</f>
        <v>17.5637</v>
      </c>
      <c r="F386" s="25">
        <f>ROUND(17.5637,4)</f>
        <v>17.5637</v>
      </c>
      <c r="G386" s="24"/>
      <c r="H386" s="35"/>
    </row>
    <row r="387" spans="1:8" ht="12.75" customHeight="1">
      <c r="A387" s="22">
        <v>43448</v>
      </c>
      <c r="B387" s="22"/>
      <c r="C387" s="25">
        <f>ROUND(17.092680345,4)</f>
        <v>17.0927</v>
      </c>
      <c r="D387" s="25">
        <f>F387</f>
        <v>17.8261</v>
      </c>
      <c r="E387" s="25">
        <f>F387</f>
        <v>17.8261</v>
      </c>
      <c r="F387" s="25">
        <f>ROUND(17.8261,4)</f>
        <v>17.8261</v>
      </c>
      <c r="G387" s="24"/>
      <c r="H387" s="35"/>
    </row>
    <row r="388" spans="1:8" ht="12.75" customHeight="1">
      <c r="A388" s="22">
        <v>43542</v>
      </c>
      <c r="B388" s="22"/>
      <c r="C388" s="25">
        <f>ROUND(17.092680345,4)</f>
        <v>17.0927</v>
      </c>
      <c r="D388" s="25">
        <f>F388</f>
        <v>18.1076</v>
      </c>
      <c r="E388" s="25">
        <f>F388</f>
        <v>18.1076</v>
      </c>
      <c r="F388" s="25">
        <f>ROUND(18.1076,4)</f>
        <v>18.1076</v>
      </c>
      <c r="G388" s="24"/>
      <c r="H388" s="35"/>
    </row>
    <row r="389" spans="1:8" ht="12.75" customHeight="1">
      <c r="A389" s="22">
        <v>43630</v>
      </c>
      <c r="B389" s="22"/>
      <c r="C389" s="25">
        <f>ROUND(17.092680345,4)</f>
        <v>17.0927</v>
      </c>
      <c r="D389" s="25">
        <f>F389</f>
        <v>18.3744</v>
      </c>
      <c r="E389" s="25">
        <f>F389</f>
        <v>18.3744</v>
      </c>
      <c r="F389" s="25">
        <f>ROUND(18.3744,4)</f>
        <v>18.3744</v>
      </c>
      <c r="G389" s="24"/>
      <c r="H389" s="35"/>
    </row>
    <row r="390" spans="1:8" ht="12.75" customHeight="1">
      <c r="A390" s="22">
        <v>43724</v>
      </c>
      <c r="B390" s="22"/>
      <c r="C390" s="25">
        <f>ROUND(17.092680345,4)</f>
        <v>17.0927</v>
      </c>
      <c r="D390" s="25">
        <f>F390</f>
        <v>18.6602</v>
      </c>
      <c r="E390" s="25">
        <f>F390</f>
        <v>18.6602</v>
      </c>
      <c r="F390" s="25">
        <f>ROUND(18.6602,4)</f>
        <v>18.6602</v>
      </c>
      <c r="G390" s="24"/>
      <c r="H390" s="35"/>
    </row>
    <row r="391" spans="1:8" ht="12.75" customHeight="1">
      <c r="A391" s="22">
        <v>43812</v>
      </c>
      <c r="B391" s="22"/>
      <c r="C391" s="25">
        <f>ROUND(17.092680345,4)</f>
        <v>17.0927</v>
      </c>
      <c r="D391" s="25">
        <f>F391</f>
        <v>18.7321</v>
      </c>
      <c r="E391" s="25">
        <f>F391</f>
        <v>18.7321</v>
      </c>
      <c r="F391" s="25">
        <f>ROUND(18.7321,4)</f>
        <v>18.7321</v>
      </c>
      <c r="G391" s="24"/>
      <c r="H391" s="35"/>
    </row>
    <row r="392" spans="1:8" ht="12.75" customHeight="1">
      <c r="A392" s="22">
        <v>43906</v>
      </c>
      <c r="B392" s="22"/>
      <c r="C392" s="25">
        <f>ROUND(17.092680345,4)</f>
        <v>17.0927</v>
      </c>
      <c r="D392" s="25">
        <f>F392</f>
        <v>19.217</v>
      </c>
      <c r="E392" s="25">
        <f>F392</f>
        <v>19.217</v>
      </c>
      <c r="F392" s="25">
        <f>ROUND(19.217,4)</f>
        <v>19.217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ROUND(1.53656625623451,4)</f>
        <v>1.5366</v>
      </c>
      <c r="D394" s="25">
        <f>F394</f>
        <v>1.5543</v>
      </c>
      <c r="E394" s="25">
        <f>F394</f>
        <v>1.5543</v>
      </c>
      <c r="F394" s="25">
        <f>ROUND(1.5543,4)</f>
        <v>1.5543</v>
      </c>
      <c r="G394" s="24"/>
      <c r="H394" s="35"/>
    </row>
    <row r="395" spans="1:8" ht="12.75" customHeight="1">
      <c r="A395" s="22">
        <v>43360</v>
      </c>
      <c r="B395" s="22"/>
      <c r="C395" s="25">
        <f>ROUND(1.53656625623451,4)</f>
        <v>1.5366</v>
      </c>
      <c r="D395" s="25">
        <f>F395</f>
        <v>1.5762</v>
      </c>
      <c r="E395" s="25">
        <f>F395</f>
        <v>1.5762</v>
      </c>
      <c r="F395" s="25">
        <f>ROUND(1.5762,4)</f>
        <v>1.5762</v>
      </c>
      <c r="G395" s="24"/>
      <c r="H395" s="35"/>
    </row>
    <row r="396" spans="1:8" ht="12.75" customHeight="1">
      <c r="A396" s="22">
        <v>43448</v>
      </c>
      <c r="B396" s="22"/>
      <c r="C396" s="25">
        <f>ROUND(1.53656625623451,4)</f>
        <v>1.5366</v>
      </c>
      <c r="D396" s="25">
        <f>F396</f>
        <v>1.596</v>
      </c>
      <c r="E396" s="25">
        <f>F396</f>
        <v>1.596</v>
      </c>
      <c r="F396" s="25">
        <f>ROUND(1.596,4)</f>
        <v>1.596</v>
      </c>
      <c r="G396" s="24"/>
      <c r="H396" s="35"/>
    </row>
    <row r="397" spans="1:8" ht="12.75" customHeight="1">
      <c r="A397" s="22">
        <v>43542</v>
      </c>
      <c r="B397" s="22"/>
      <c r="C397" s="25">
        <f>ROUND(1.53656625623451,4)</f>
        <v>1.5366</v>
      </c>
      <c r="D397" s="25">
        <f>F397</f>
        <v>1.6161</v>
      </c>
      <c r="E397" s="25">
        <f>F397</f>
        <v>1.6161</v>
      </c>
      <c r="F397" s="25">
        <f>ROUND(1.6161,4)</f>
        <v>1.6161</v>
      </c>
      <c r="G397" s="24"/>
      <c r="H397" s="35"/>
    </row>
    <row r="398" spans="1:8" ht="12.75" customHeight="1">
      <c r="A398" s="22">
        <v>43630</v>
      </c>
      <c r="B398" s="22"/>
      <c r="C398" s="25">
        <f>ROUND(1.53656625623451,4)</f>
        <v>1.5366</v>
      </c>
      <c r="D398" s="25">
        <f>F398</f>
        <v>1.689</v>
      </c>
      <c r="E398" s="25">
        <f>F398</f>
        <v>1.689</v>
      </c>
      <c r="F398" s="25">
        <f>ROUND(1.689,4)</f>
        <v>1.689</v>
      </c>
      <c r="G398" s="24"/>
      <c r="H398" s="35"/>
    </row>
    <row r="399" spans="1:8" ht="12.75" customHeight="1">
      <c r="A399" s="22">
        <v>43724</v>
      </c>
      <c r="B399" s="22"/>
      <c r="C399" s="25">
        <f>ROUND(1.53656625623451,4)</f>
        <v>1.5366</v>
      </c>
      <c r="D399" s="25">
        <f>F399</f>
        <v>1.7106</v>
      </c>
      <c r="E399" s="25">
        <f>F399</f>
        <v>1.7106</v>
      </c>
      <c r="F399" s="25">
        <f>ROUND(1.7106,4)</f>
        <v>1.7106</v>
      </c>
      <c r="G399" s="24"/>
      <c r="H399" s="35"/>
    </row>
    <row r="400" spans="1:8" ht="12.75" customHeight="1">
      <c r="A400" s="22">
        <v>43812</v>
      </c>
      <c r="B400" s="22"/>
      <c r="C400" s="25">
        <f>ROUND(1.53656625623451,4)</f>
        <v>1.5366</v>
      </c>
      <c r="D400" s="25">
        <f>F400</f>
        <v>1.7349</v>
      </c>
      <c r="E400" s="25">
        <f>F400</f>
        <v>1.7349</v>
      </c>
      <c r="F400" s="25">
        <f>ROUND(1.7349,4)</f>
        <v>1.7349</v>
      </c>
      <c r="G400" s="24"/>
      <c r="H400" s="35"/>
    </row>
    <row r="401" spans="1:8" ht="12.75" customHeight="1">
      <c r="A401" s="22">
        <v>43906</v>
      </c>
      <c r="B401" s="22"/>
      <c r="C401" s="25">
        <f>ROUND(1.53656625623451,4)</f>
        <v>1.5366</v>
      </c>
      <c r="D401" s="25">
        <f>F401</f>
        <v>1.7587</v>
      </c>
      <c r="E401" s="25">
        <f>F401</f>
        <v>1.7587</v>
      </c>
      <c r="F401" s="25">
        <f>ROUND(1.7587,4)</f>
        <v>1.7587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ROUND(0.112554504415178,6)</f>
        <v>0.112555</v>
      </c>
      <c r="D403" s="28">
        <f>F403</f>
        <v>0.114057</v>
      </c>
      <c r="E403" s="28">
        <f>F403</f>
        <v>0.114057</v>
      </c>
      <c r="F403" s="28">
        <f>ROUND(0.114057,6)</f>
        <v>0.114057</v>
      </c>
      <c r="G403" s="24"/>
      <c r="H403" s="35"/>
    </row>
    <row r="404" spans="1:8" ht="12.75" customHeight="1">
      <c r="A404" s="22">
        <v>43360</v>
      </c>
      <c r="B404" s="22"/>
      <c r="C404" s="28">
        <f>ROUND(0.112554504415178,6)</f>
        <v>0.112555</v>
      </c>
      <c r="D404" s="28">
        <f>F404</f>
        <v>0.116138</v>
      </c>
      <c r="E404" s="28">
        <f>F404</f>
        <v>0.116138</v>
      </c>
      <c r="F404" s="28">
        <f>ROUND(0.116138,6)</f>
        <v>0.116138</v>
      </c>
      <c r="G404" s="24"/>
      <c r="H404" s="35"/>
    </row>
    <row r="405" spans="1:8" ht="12.75" customHeight="1">
      <c r="A405" s="22">
        <v>43448</v>
      </c>
      <c r="B405" s="22"/>
      <c r="C405" s="28">
        <f>ROUND(0.112554504415178,6)</f>
        <v>0.112555</v>
      </c>
      <c r="D405" s="28">
        <f>F405</f>
        <v>0.118207</v>
      </c>
      <c r="E405" s="28">
        <f>F405</f>
        <v>0.118207</v>
      </c>
      <c r="F405" s="28">
        <f>ROUND(0.118207,6)</f>
        <v>0.118207</v>
      </c>
      <c r="G405" s="24"/>
      <c r="H405" s="35"/>
    </row>
    <row r="406" spans="1:8" ht="12.75" customHeight="1">
      <c r="A406" s="22">
        <v>43542</v>
      </c>
      <c r="B406" s="22"/>
      <c r="C406" s="28">
        <f>ROUND(0.112554504415178,6)</f>
        <v>0.112555</v>
      </c>
      <c r="D406" s="28">
        <f>F406</f>
        <v>0.120524</v>
      </c>
      <c r="E406" s="28">
        <f>F406</f>
        <v>0.120524</v>
      </c>
      <c r="F406" s="28">
        <f>ROUND(0.120524,6)</f>
        <v>0.120524</v>
      </c>
      <c r="G406" s="24"/>
      <c r="H406" s="35"/>
    </row>
    <row r="407" spans="1:8" ht="12.75" customHeight="1">
      <c r="A407" s="22">
        <v>43630</v>
      </c>
      <c r="B407" s="22"/>
      <c r="C407" s="28">
        <f>ROUND(0.112554504415178,6)</f>
        <v>0.112555</v>
      </c>
      <c r="D407" s="28">
        <f>F407</f>
        <v>0.122726</v>
      </c>
      <c r="E407" s="28">
        <f>F407</f>
        <v>0.122726</v>
      </c>
      <c r="F407" s="28">
        <f>ROUND(0.122726,6)</f>
        <v>0.122726</v>
      </c>
      <c r="G407" s="24"/>
      <c r="H407" s="35"/>
    </row>
    <row r="408" spans="1:8" ht="12.75" customHeight="1">
      <c r="A408" s="22">
        <v>43724</v>
      </c>
      <c r="B408" s="22"/>
      <c r="C408" s="28">
        <f>ROUND(0.112554504415178,6)</f>
        <v>0.112555</v>
      </c>
      <c r="D408" s="28">
        <f>F408</f>
        <v>0.12783</v>
      </c>
      <c r="E408" s="28">
        <f>F408</f>
        <v>0.12783</v>
      </c>
      <c r="F408" s="28">
        <f>ROUND(0.12783,6)</f>
        <v>0.12783</v>
      </c>
      <c r="G408" s="24"/>
      <c r="H408" s="35"/>
    </row>
    <row r="409" spans="1:8" ht="12.75" customHeight="1">
      <c r="A409" s="22">
        <v>43812</v>
      </c>
      <c r="B409" s="22"/>
      <c r="C409" s="28">
        <f>ROUND(0.112554504415178,6)</f>
        <v>0.112555</v>
      </c>
      <c r="D409" s="28">
        <f>F409</f>
        <v>0.129676</v>
      </c>
      <c r="E409" s="28">
        <f>F409</f>
        <v>0.129676</v>
      </c>
      <c r="F409" s="28">
        <f>ROUND(0.129676,6)</f>
        <v>0.129676</v>
      </c>
      <c r="G409" s="24"/>
      <c r="H409" s="35"/>
    </row>
    <row r="410" spans="1:8" ht="12.75" customHeight="1">
      <c r="A410" s="22">
        <v>43906</v>
      </c>
      <c r="B410" s="22"/>
      <c r="C410" s="28">
        <f>ROUND(0.112554504415178,6)</f>
        <v>0.112555</v>
      </c>
      <c r="D410" s="28">
        <f>F410</f>
        <v>0.131419</v>
      </c>
      <c r="E410" s="28">
        <f>F410</f>
        <v>0.131419</v>
      </c>
      <c r="F410" s="28">
        <f>ROUND(0.131419,6)</f>
        <v>0.131419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ROUND(0.119403044177701,4)</f>
        <v>0.1194</v>
      </c>
      <c r="D412" s="25">
        <f>F412</f>
        <v>0.1192</v>
      </c>
      <c r="E412" s="25">
        <f>F412</f>
        <v>0.1192</v>
      </c>
      <c r="F412" s="25">
        <f>ROUND(0.1192,4)</f>
        <v>0.1192</v>
      </c>
      <c r="G412" s="24"/>
      <c r="H412" s="35"/>
    </row>
    <row r="413" spans="1:8" ht="12.75" customHeight="1">
      <c r="A413" s="22">
        <v>43360</v>
      </c>
      <c r="B413" s="22"/>
      <c r="C413" s="25">
        <f>ROUND(0.119403044177701,4)</f>
        <v>0.1194</v>
      </c>
      <c r="D413" s="25">
        <f>F413</f>
        <v>0.1188</v>
      </c>
      <c r="E413" s="25">
        <f>F413</f>
        <v>0.1188</v>
      </c>
      <c r="F413" s="25">
        <f>ROUND(0.1188,4)</f>
        <v>0.1188</v>
      </c>
      <c r="G413" s="24"/>
      <c r="H413" s="35"/>
    </row>
    <row r="414" spans="1:8" ht="12.75" customHeight="1">
      <c r="A414" s="22">
        <v>43448</v>
      </c>
      <c r="B414" s="22"/>
      <c r="C414" s="25">
        <f>ROUND(0.119403044177701,4)</f>
        <v>0.1194</v>
      </c>
      <c r="D414" s="25">
        <f>F414</f>
        <v>0.1182</v>
      </c>
      <c r="E414" s="25">
        <f>F414</f>
        <v>0.1182</v>
      </c>
      <c r="F414" s="25">
        <f>ROUND(0.1182,4)</f>
        <v>0.1182</v>
      </c>
      <c r="G414" s="24"/>
      <c r="H414" s="35"/>
    </row>
    <row r="415" spans="1:8" ht="12.75" customHeight="1">
      <c r="A415" s="22">
        <v>43542</v>
      </c>
      <c r="B415" s="22"/>
      <c r="C415" s="25">
        <f>ROUND(0.119403044177701,4)</f>
        <v>0.1194</v>
      </c>
      <c r="D415" s="25">
        <f>F415</f>
        <v>0.1165</v>
      </c>
      <c r="E415" s="25">
        <f>F415</f>
        <v>0.1165</v>
      </c>
      <c r="F415" s="25">
        <f>ROUND(0.1165,4)</f>
        <v>0.1165</v>
      </c>
      <c r="G415" s="24"/>
      <c r="H415" s="35"/>
    </row>
    <row r="416" spans="1:8" ht="12.75" customHeight="1">
      <c r="A416" s="22">
        <v>43630</v>
      </c>
      <c r="B416" s="22"/>
      <c r="C416" s="25">
        <f>ROUND(0.119403044177701,4)</f>
        <v>0.1194</v>
      </c>
      <c r="D416" s="25">
        <f>F416</f>
        <v>0.1146</v>
      </c>
      <c r="E416" s="25">
        <f>F416</f>
        <v>0.1146</v>
      </c>
      <c r="F416" s="25">
        <f>ROUND(0.1146,4)</f>
        <v>0.1146</v>
      </c>
      <c r="G416" s="24"/>
      <c r="H416" s="35"/>
    </row>
    <row r="417" spans="1:8" ht="12.75" customHeight="1">
      <c r="A417" s="22">
        <v>43724</v>
      </c>
      <c r="B417" s="22"/>
      <c r="C417" s="25">
        <f>ROUND(0.119403044177701,4)</f>
        <v>0.1194</v>
      </c>
      <c r="D417" s="25">
        <f>F417</f>
        <v>0.1126</v>
      </c>
      <c r="E417" s="25">
        <f>F417</f>
        <v>0.1126</v>
      </c>
      <c r="F417" s="25">
        <f>ROUND(0.1126,4)</f>
        <v>0.1126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ROUND(1.54424869404896,4)</f>
        <v>1.5442</v>
      </c>
      <c r="D419" s="25">
        <f>F419</f>
        <v>1.5618</v>
      </c>
      <c r="E419" s="25">
        <f>F419</f>
        <v>1.5618</v>
      </c>
      <c r="F419" s="25">
        <f>ROUND(1.5618,4)</f>
        <v>1.5618</v>
      </c>
      <c r="G419" s="24"/>
      <c r="H419" s="35"/>
    </row>
    <row r="420" spans="1:8" ht="12.75" customHeight="1">
      <c r="A420" s="22">
        <v>43360</v>
      </c>
      <c r="B420" s="22"/>
      <c r="C420" s="25">
        <f>ROUND(1.54424869404896,4)</f>
        <v>1.5442</v>
      </c>
      <c r="D420" s="25">
        <f>F420</f>
        <v>1.5856</v>
      </c>
      <c r="E420" s="25">
        <f>F420</f>
        <v>1.5856</v>
      </c>
      <c r="F420" s="25">
        <f>ROUND(1.5856,4)</f>
        <v>1.5856</v>
      </c>
      <c r="G420" s="24"/>
      <c r="H420" s="35"/>
    </row>
    <row r="421" spans="1:8" ht="12.75" customHeight="1">
      <c r="A421" s="22">
        <v>43448</v>
      </c>
      <c r="B421" s="22"/>
      <c r="C421" s="25">
        <f>ROUND(1.54424869404896,4)</f>
        <v>1.5442</v>
      </c>
      <c r="D421" s="25">
        <f>F421</f>
        <v>1.6085</v>
      </c>
      <c r="E421" s="25">
        <f>F421</f>
        <v>1.6085</v>
      </c>
      <c r="F421" s="25">
        <f>ROUND(1.6085,4)</f>
        <v>1.6085</v>
      </c>
      <c r="G421" s="24"/>
      <c r="H421" s="35"/>
    </row>
    <row r="422" spans="1:8" ht="12.75" customHeight="1">
      <c r="A422" s="22">
        <v>43542</v>
      </c>
      <c r="B422" s="22"/>
      <c r="C422" s="25">
        <f>ROUND(1.54424869404896,4)</f>
        <v>1.5442</v>
      </c>
      <c r="D422" s="25">
        <f>F422</f>
        <v>1.6334</v>
      </c>
      <c r="E422" s="25">
        <f>F422</f>
        <v>1.6334</v>
      </c>
      <c r="F422" s="25">
        <f>ROUND(1.6334,4)</f>
        <v>1.6334</v>
      </c>
      <c r="G422" s="24"/>
      <c r="H422" s="35"/>
    </row>
    <row r="423" spans="1:8" ht="12.75" customHeight="1">
      <c r="A423" s="22">
        <v>43630</v>
      </c>
      <c r="B423" s="22"/>
      <c r="C423" s="25">
        <f>ROUND(1.54424869404896,4)</f>
        <v>1.5442</v>
      </c>
      <c r="D423" s="25">
        <f>F423</f>
        <v>1.6546</v>
      </c>
      <c r="E423" s="25">
        <f>F423</f>
        <v>1.6546</v>
      </c>
      <c r="F423" s="25">
        <v>1.6546</v>
      </c>
      <c r="G423" s="24"/>
      <c r="H423" s="35"/>
    </row>
    <row r="424" spans="1:8" ht="12.75" customHeight="1">
      <c r="A424" s="22">
        <v>43724</v>
      </c>
      <c r="B424" s="22"/>
      <c r="C424" s="25">
        <f>ROUND(1.54424869404896,4)</f>
        <v>1.5442</v>
      </c>
      <c r="D424" s="25">
        <f>F424</f>
        <v>1.6811</v>
      </c>
      <c r="E424" s="25">
        <f>F424</f>
        <v>1.6811</v>
      </c>
      <c r="F424" s="25">
        <v>1.6811</v>
      </c>
      <c r="G424" s="24"/>
      <c r="H424" s="35"/>
    </row>
    <row r="425" spans="1:8" ht="12.75" customHeight="1">
      <c r="A425" s="22">
        <v>43812</v>
      </c>
      <c r="B425" s="22"/>
      <c r="C425" s="25">
        <f>ROUND(1.54424869404896,4)</f>
        <v>1.5442</v>
      </c>
      <c r="D425" s="25">
        <f>F425</f>
        <v>1.708</v>
      </c>
      <c r="E425" s="25">
        <f>F425</f>
        <v>1.708</v>
      </c>
      <c r="F425" s="25">
        <v>1.708</v>
      </c>
      <c r="G425" s="24"/>
      <c r="H425" s="35"/>
    </row>
    <row r="426" spans="1:8" ht="12.75" customHeight="1">
      <c r="A426" s="22">
        <v>43906</v>
      </c>
      <c r="B426" s="22"/>
      <c r="C426" s="25">
        <f>ROUND(1.54424869404896,4)</f>
        <v>1.5442</v>
      </c>
      <c r="D426" s="25">
        <f>F426</f>
        <v>1.737</v>
      </c>
      <c r="E426" s="25">
        <f>F426</f>
        <v>1.737</v>
      </c>
      <c r="F426" s="25">
        <f>ROUND(1.737,4)</f>
        <v>1.737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ROUND(8.8830738,4)</f>
        <v>8.8831</v>
      </c>
      <c r="D428" s="25">
        <f>F428</f>
        <v>8.9624</v>
      </c>
      <c r="E428" s="25">
        <f>F428</f>
        <v>8.9624</v>
      </c>
      <c r="F428" s="25">
        <f>ROUND(8.9624,4)</f>
        <v>8.9624</v>
      </c>
      <c r="G428" s="24"/>
      <c r="H428" s="35"/>
    </row>
    <row r="429" spans="1:8" ht="12.75" customHeight="1">
      <c r="A429" s="22">
        <v>43360</v>
      </c>
      <c r="B429" s="22"/>
      <c r="C429" s="25">
        <f>ROUND(8.8830738,4)</f>
        <v>8.8831</v>
      </c>
      <c r="D429" s="25">
        <f>F429</f>
        <v>9.0665</v>
      </c>
      <c r="E429" s="25">
        <f>F429</f>
        <v>9.0665</v>
      </c>
      <c r="F429" s="25">
        <f>ROUND(9.0665,4)</f>
        <v>9.0665</v>
      </c>
      <c r="G429" s="24"/>
      <c r="H429" s="35"/>
    </row>
    <row r="430" spans="1:8" ht="12.75" customHeight="1">
      <c r="A430" s="22">
        <v>43448</v>
      </c>
      <c r="B430" s="22"/>
      <c r="C430" s="25">
        <f>ROUND(8.8830738,4)</f>
        <v>8.8831</v>
      </c>
      <c r="D430" s="25">
        <f>F430</f>
        <v>9.1682</v>
      </c>
      <c r="E430" s="25">
        <f>F430</f>
        <v>9.1682</v>
      </c>
      <c r="F430" s="25">
        <f>ROUND(9.1682,4)</f>
        <v>9.1682</v>
      </c>
      <c r="G430" s="24"/>
      <c r="H430" s="35"/>
    </row>
    <row r="431" spans="1:8" ht="12.75" customHeight="1">
      <c r="A431" s="22">
        <v>43542</v>
      </c>
      <c r="B431" s="22"/>
      <c r="C431" s="25">
        <f>ROUND(8.8830738,4)</f>
        <v>8.8831</v>
      </c>
      <c r="D431" s="25">
        <f>F431</f>
        <v>9.2757</v>
      </c>
      <c r="E431" s="25">
        <f>F431</f>
        <v>9.2757</v>
      </c>
      <c r="F431" s="25">
        <f>ROUND(9.2757,4)</f>
        <v>9.2757</v>
      </c>
      <c r="G431" s="24"/>
      <c r="H431" s="35"/>
    </row>
    <row r="432" spans="1:8" ht="12.75" customHeight="1">
      <c r="A432" s="22">
        <v>43630</v>
      </c>
      <c r="B432" s="22"/>
      <c r="C432" s="25">
        <f>ROUND(8.8830738,4)</f>
        <v>8.8831</v>
      </c>
      <c r="D432" s="25">
        <f>F432</f>
        <v>9.6884</v>
      </c>
      <c r="E432" s="25">
        <f>F432</f>
        <v>9.6884</v>
      </c>
      <c r="F432" s="25">
        <f>ROUND(9.6884,4)</f>
        <v>9.6884</v>
      </c>
      <c r="G432" s="24"/>
      <c r="H432" s="35"/>
    </row>
    <row r="433" spans="1:8" ht="12.75" customHeight="1">
      <c r="A433" s="22">
        <v>43724</v>
      </c>
      <c r="B433" s="22"/>
      <c r="C433" s="25">
        <f>ROUND(8.8830738,4)</f>
        <v>8.8831</v>
      </c>
      <c r="D433" s="25">
        <f>F433</f>
        <v>9.8053</v>
      </c>
      <c r="E433" s="25">
        <f>F433</f>
        <v>9.8053</v>
      </c>
      <c r="F433" s="25">
        <f>ROUND(9.8053,4)</f>
        <v>9.8053</v>
      </c>
      <c r="G433" s="24"/>
      <c r="H433" s="35"/>
    </row>
    <row r="434" spans="1:8" ht="12.75" customHeight="1">
      <c r="A434" s="22">
        <v>43812</v>
      </c>
      <c r="B434" s="22"/>
      <c r="C434" s="25">
        <f>ROUND(8.8830738,4)</f>
        <v>8.8831</v>
      </c>
      <c r="D434" s="25">
        <f>F434</f>
        <v>9.9379</v>
      </c>
      <c r="E434" s="25">
        <f>F434</f>
        <v>9.9379</v>
      </c>
      <c r="F434" s="25">
        <f>ROUND(9.9379,4)</f>
        <v>9.9379</v>
      </c>
      <c r="G434" s="24"/>
      <c r="H434" s="35"/>
    </row>
    <row r="435" spans="1:8" ht="12.75" customHeight="1">
      <c r="A435" s="22">
        <v>43906</v>
      </c>
      <c r="B435" s="22"/>
      <c r="C435" s="25">
        <f>ROUND(8.8830738,4)</f>
        <v>8.8831</v>
      </c>
      <c r="D435" s="25">
        <f>F435</f>
        <v>10.0666</v>
      </c>
      <c r="E435" s="25">
        <f>F435</f>
        <v>10.0666</v>
      </c>
      <c r="F435" s="25">
        <f>ROUND(10.0666,4)</f>
        <v>10.0666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ROUND(9.21124179013288,4)</f>
        <v>9.2112</v>
      </c>
      <c r="D437" s="25">
        <f>F437</f>
        <v>9.3116</v>
      </c>
      <c r="E437" s="25">
        <f>F437</f>
        <v>9.3116</v>
      </c>
      <c r="F437" s="25">
        <f>ROUND(9.3116,4)</f>
        <v>9.3116</v>
      </c>
      <c r="G437" s="24"/>
      <c r="H437" s="35"/>
    </row>
    <row r="438" spans="1:8" ht="12.75" customHeight="1">
      <c r="A438" s="22">
        <v>43360</v>
      </c>
      <c r="B438" s="22"/>
      <c r="C438" s="25">
        <f>ROUND(9.21124179013288,4)</f>
        <v>9.2112</v>
      </c>
      <c r="D438" s="25">
        <f>F438</f>
        <v>9.4417</v>
      </c>
      <c r="E438" s="25">
        <f>F438</f>
        <v>9.4417</v>
      </c>
      <c r="F438" s="25">
        <f>ROUND(9.4417,4)</f>
        <v>9.4417</v>
      </c>
      <c r="G438" s="24"/>
      <c r="H438" s="35"/>
    </row>
    <row r="439" spans="1:8" ht="12.75" customHeight="1">
      <c r="A439" s="22">
        <v>43448</v>
      </c>
      <c r="B439" s="22"/>
      <c r="C439" s="25">
        <f>ROUND(9.21124179013288,4)</f>
        <v>9.2112</v>
      </c>
      <c r="D439" s="25">
        <f>F439</f>
        <v>9.5655</v>
      </c>
      <c r="E439" s="25">
        <f>F439</f>
        <v>9.5655</v>
      </c>
      <c r="F439" s="25">
        <f>ROUND(9.5655,4)</f>
        <v>9.5655</v>
      </c>
      <c r="G439" s="24"/>
      <c r="H439" s="35"/>
    </row>
    <row r="440" spans="1:8" ht="12.75" customHeight="1">
      <c r="A440" s="22">
        <v>43542</v>
      </c>
      <c r="B440" s="22"/>
      <c r="C440" s="25">
        <f>ROUND(9.21124179013288,4)</f>
        <v>9.2112</v>
      </c>
      <c r="D440" s="25">
        <f>F440</f>
        <v>9.6968</v>
      </c>
      <c r="E440" s="25">
        <f>F440</f>
        <v>9.6968</v>
      </c>
      <c r="F440" s="25">
        <f>ROUND(9.6968,4)</f>
        <v>9.6968</v>
      </c>
      <c r="G440" s="24"/>
      <c r="H440" s="35"/>
    </row>
    <row r="441" spans="1:8" ht="12.75" customHeight="1">
      <c r="A441" s="22">
        <v>43630</v>
      </c>
      <c r="B441" s="22"/>
      <c r="C441" s="25">
        <f>ROUND(9.21124179013288,4)</f>
        <v>9.2112</v>
      </c>
      <c r="D441" s="25">
        <f>F441</f>
        <v>10.1433</v>
      </c>
      <c r="E441" s="25">
        <f>F441</f>
        <v>10.1433</v>
      </c>
      <c r="F441" s="25">
        <f>ROUND(10.1433,4)</f>
        <v>10.1433</v>
      </c>
      <c r="G441" s="24"/>
      <c r="H441" s="35"/>
    </row>
    <row r="442" spans="1:8" ht="12.75" customHeight="1">
      <c r="A442" s="22">
        <v>43724</v>
      </c>
      <c r="B442" s="22"/>
      <c r="C442" s="25">
        <f>ROUND(9.21124179013288,4)</f>
        <v>9.2112</v>
      </c>
      <c r="D442" s="25">
        <f>F442</f>
        <v>10.2812</v>
      </c>
      <c r="E442" s="25">
        <f>F442</f>
        <v>10.2812</v>
      </c>
      <c r="F442" s="25">
        <f>ROUND(10.2812,4)</f>
        <v>10.2812</v>
      </c>
      <c r="G442" s="24"/>
      <c r="H442" s="35"/>
    </row>
    <row r="443" spans="1:8" ht="12.75" customHeight="1">
      <c r="A443" s="22">
        <v>43812</v>
      </c>
      <c r="B443" s="22"/>
      <c r="C443" s="25">
        <f>ROUND(9.21124179013288,4)</f>
        <v>9.2112</v>
      </c>
      <c r="D443" s="25">
        <f>F443</f>
        <v>10.4352</v>
      </c>
      <c r="E443" s="25">
        <f>F443</f>
        <v>10.4352</v>
      </c>
      <c r="F443" s="25">
        <f>ROUND(10.4352,4)</f>
        <v>10.4352</v>
      </c>
      <c r="G443" s="24"/>
      <c r="H443" s="35"/>
    </row>
    <row r="444" spans="1:8" ht="12.75" customHeight="1">
      <c r="A444" s="22">
        <v>43906</v>
      </c>
      <c r="B444" s="22"/>
      <c r="C444" s="25">
        <f>ROUND(9.21124179013288,4)</f>
        <v>9.2112</v>
      </c>
      <c r="D444" s="25">
        <f>F444</f>
        <v>10.5865</v>
      </c>
      <c r="E444" s="25">
        <f>F444</f>
        <v>10.5865</v>
      </c>
      <c r="F444" s="25">
        <f>ROUND(10.5865,4)</f>
        <v>10.5865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ROUND(2.93409881528693,4)</f>
        <v>2.9341</v>
      </c>
      <c r="D446" s="25">
        <f>F446</f>
        <v>2.902</v>
      </c>
      <c r="E446" s="25">
        <f>F446</f>
        <v>2.902</v>
      </c>
      <c r="F446" s="25">
        <f>ROUND(2.902,4)</f>
        <v>2.902</v>
      </c>
      <c r="G446" s="24"/>
      <c r="H446" s="35"/>
    </row>
    <row r="447" spans="1:8" ht="12.75" customHeight="1">
      <c r="A447" s="22">
        <v>43360</v>
      </c>
      <c r="B447" s="22"/>
      <c r="C447" s="25">
        <f>ROUND(2.93409881528693,4)</f>
        <v>2.9341</v>
      </c>
      <c r="D447" s="25">
        <f>F447</f>
        <v>2.8546</v>
      </c>
      <c r="E447" s="25">
        <f>F447</f>
        <v>2.8546</v>
      </c>
      <c r="F447" s="25">
        <f>ROUND(2.8546,4)</f>
        <v>2.8546</v>
      </c>
      <c r="G447" s="24"/>
      <c r="H447" s="35"/>
    </row>
    <row r="448" spans="1:8" ht="12.75" customHeight="1">
      <c r="A448" s="22">
        <v>43448</v>
      </c>
      <c r="B448" s="22"/>
      <c r="C448" s="25">
        <f>ROUND(2.93409881528693,4)</f>
        <v>2.9341</v>
      </c>
      <c r="D448" s="25">
        <f>F448</f>
        <v>2.8064</v>
      </c>
      <c r="E448" s="25">
        <f>F448</f>
        <v>2.8064</v>
      </c>
      <c r="F448" s="25">
        <f>ROUND(2.8064,4)</f>
        <v>2.8064</v>
      </c>
      <c r="G448" s="24"/>
      <c r="H448" s="35"/>
    </row>
    <row r="449" spans="1:8" ht="12.75" customHeight="1">
      <c r="A449" s="22">
        <v>43542</v>
      </c>
      <c r="B449" s="22"/>
      <c r="C449" s="25">
        <f>ROUND(2.93409881528693,4)</f>
        <v>2.9341</v>
      </c>
      <c r="D449" s="25">
        <f>F449</f>
        <v>2.7529</v>
      </c>
      <c r="E449" s="25">
        <f>F449</f>
        <v>2.7529</v>
      </c>
      <c r="F449" s="25">
        <f>ROUND(2.7529,4)</f>
        <v>2.7529</v>
      </c>
      <c r="G449" s="24"/>
      <c r="H449" s="35"/>
    </row>
    <row r="450" spans="1:8" ht="12.75" customHeight="1">
      <c r="A450" s="22">
        <v>43630</v>
      </c>
      <c r="B450" s="22"/>
      <c r="C450" s="25">
        <f>ROUND(2.93409881528693,4)</f>
        <v>2.9341</v>
      </c>
      <c r="D450" s="25">
        <f>F450</f>
        <v>2.7948</v>
      </c>
      <c r="E450" s="25">
        <f>F450</f>
        <v>2.7948</v>
      </c>
      <c r="F450" s="25">
        <f>ROUND(2.7948,4)</f>
        <v>2.7948</v>
      </c>
      <c r="G450" s="24"/>
      <c r="H450" s="35"/>
    </row>
    <row r="451" spans="1:8" ht="12.75" customHeight="1">
      <c r="A451" s="22">
        <v>43724</v>
      </c>
      <c r="B451" s="22"/>
      <c r="C451" s="25">
        <f>ROUND(2.93409881528693,4)</f>
        <v>2.9341</v>
      </c>
      <c r="D451" s="25">
        <f>F451</f>
        <v>2.7463</v>
      </c>
      <c r="E451" s="25">
        <f>F451</f>
        <v>2.7463</v>
      </c>
      <c r="F451" s="25">
        <f>ROUND(2.7463,4)</f>
        <v>2.7463</v>
      </c>
      <c r="G451" s="24"/>
      <c r="H451" s="35"/>
    </row>
    <row r="452" spans="1:8" ht="12.75" customHeight="1">
      <c r="A452" s="22">
        <v>43812</v>
      </c>
      <c r="B452" s="22"/>
      <c r="C452" s="25">
        <f>ROUND(2.93409881528693,4)</f>
        <v>2.9341</v>
      </c>
      <c r="D452" s="25">
        <f>F452</f>
        <v>2.7096</v>
      </c>
      <c r="E452" s="25">
        <f>F452</f>
        <v>2.7096</v>
      </c>
      <c r="F452" s="25">
        <f>ROUND(2.7096,4)</f>
        <v>2.7096</v>
      </c>
      <c r="G452" s="24"/>
      <c r="H452" s="35"/>
    </row>
    <row r="453" spans="1:8" ht="12.75" customHeight="1">
      <c r="A453" s="22">
        <v>43906</v>
      </c>
      <c r="B453" s="22"/>
      <c r="C453" s="25">
        <f>ROUND(2.93409881528693,4)</f>
        <v>2.9341</v>
      </c>
      <c r="D453" s="25">
        <f>F453</f>
        <v>2.6691</v>
      </c>
      <c r="E453" s="25">
        <f>F453</f>
        <v>2.6691</v>
      </c>
      <c r="F453" s="25">
        <f>ROUND(2.6691,4)</f>
        <v>2.6691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ROUND(12.0612,4)</f>
        <v>12.0612</v>
      </c>
      <c r="D455" s="25">
        <f>F455</f>
        <v>12.1707</v>
      </c>
      <c r="E455" s="25">
        <f>F455</f>
        <v>12.1707</v>
      </c>
      <c r="F455" s="25">
        <f>ROUND(12.1707,4)</f>
        <v>12.1707</v>
      </c>
      <c r="G455" s="24"/>
      <c r="H455" s="35"/>
    </row>
    <row r="456" spans="1:8" ht="12.75" customHeight="1">
      <c r="A456" s="22">
        <v>43360</v>
      </c>
      <c r="B456" s="22"/>
      <c r="C456" s="25">
        <f>ROUND(12.0612,4)</f>
        <v>12.0612</v>
      </c>
      <c r="D456" s="25">
        <f>F456</f>
        <v>12.3114</v>
      </c>
      <c r="E456" s="25">
        <f>F456</f>
        <v>12.3114</v>
      </c>
      <c r="F456" s="25">
        <f>ROUND(12.3114,4)</f>
        <v>12.3114</v>
      </c>
      <c r="G456" s="24"/>
      <c r="H456" s="35"/>
    </row>
    <row r="457" spans="1:8" ht="12.75" customHeight="1">
      <c r="A457" s="22">
        <v>43448</v>
      </c>
      <c r="B457" s="22"/>
      <c r="C457" s="25">
        <f>ROUND(12.0612,4)</f>
        <v>12.0612</v>
      </c>
      <c r="D457" s="25">
        <f>F457</f>
        <v>12.4471</v>
      </c>
      <c r="E457" s="25">
        <f>F457</f>
        <v>12.4471</v>
      </c>
      <c r="F457" s="25">
        <f>ROUND(12.4471,4)</f>
        <v>12.4471</v>
      </c>
      <c r="G457" s="24"/>
      <c r="H457" s="35"/>
    </row>
    <row r="458" spans="1:8" ht="12.75" customHeight="1">
      <c r="A458" s="22">
        <v>43542</v>
      </c>
      <c r="B458" s="22"/>
      <c r="C458" s="25">
        <f>ROUND(12.0612,4)</f>
        <v>12.0612</v>
      </c>
      <c r="D458" s="25">
        <f>F458</f>
        <v>12.589</v>
      </c>
      <c r="E458" s="25">
        <f>F458</f>
        <v>12.589</v>
      </c>
      <c r="F458" s="25">
        <f>ROUND(12.589,4)</f>
        <v>12.589</v>
      </c>
      <c r="G458" s="24"/>
      <c r="H458" s="35"/>
    </row>
    <row r="459" spans="1:8" ht="12.75" customHeight="1">
      <c r="A459" s="22">
        <v>43630</v>
      </c>
      <c r="B459" s="22"/>
      <c r="C459" s="25">
        <f>ROUND(12.0612,4)</f>
        <v>12.0612</v>
      </c>
      <c r="D459" s="25">
        <f>F459</f>
        <v>12.7231</v>
      </c>
      <c r="E459" s="25">
        <f>F459</f>
        <v>12.7231</v>
      </c>
      <c r="F459" s="25">
        <v>12.7231</v>
      </c>
      <c r="G459" s="24"/>
      <c r="H459" s="35"/>
    </row>
    <row r="460" spans="1:8" ht="12.75" customHeight="1">
      <c r="A460" s="22">
        <v>43724</v>
      </c>
      <c r="B460" s="22"/>
      <c r="C460" s="25">
        <f>ROUND(12.0612,4)</f>
        <v>12.0612</v>
      </c>
      <c r="D460" s="25">
        <f>F460</f>
        <v>12.8673</v>
      </c>
      <c r="E460" s="25">
        <f>F460</f>
        <v>12.8673</v>
      </c>
      <c r="F460" s="25">
        <v>12.8673</v>
      </c>
      <c r="G460" s="24"/>
      <c r="H460" s="35"/>
    </row>
    <row r="461" spans="1:8" ht="12.75" customHeight="1">
      <c r="A461" s="22">
        <v>43812</v>
      </c>
      <c r="B461" s="22"/>
      <c r="C461" s="25">
        <f>ROUND(12.0612,4)</f>
        <v>12.0612</v>
      </c>
      <c r="D461" s="25">
        <f>F461</f>
        <v>13.0024</v>
      </c>
      <c r="E461" s="25">
        <f>F461</f>
        <v>13.0024</v>
      </c>
      <c r="F461" s="25">
        <v>13.0024</v>
      </c>
      <c r="G461" s="24"/>
      <c r="H461" s="35"/>
    </row>
    <row r="462" spans="1:8" ht="12.75" customHeight="1">
      <c r="A462" s="22">
        <v>43906</v>
      </c>
      <c r="B462" s="22"/>
      <c r="C462" s="25">
        <f>ROUND(12.0612,4)</f>
        <v>12.0612</v>
      </c>
      <c r="D462" s="25">
        <f>F462</f>
        <v>13.1467</v>
      </c>
      <c r="E462" s="25">
        <f>F462</f>
        <v>13.1467</v>
      </c>
      <c r="F462" s="25">
        <v>13.1467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ROUND(12.0612,4)</f>
        <v>12.0612</v>
      </c>
      <c r="D464" s="25">
        <f>F464</f>
        <v>12.1707</v>
      </c>
      <c r="E464" s="25">
        <f>F464</f>
        <v>12.1707</v>
      </c>
      <c r="F464" s="25">
        <f>ROUND(12.1707,4)</f>
        <v>12.1707</v>
      </c>
      <c r="G464" s="24"/>
      <c r="H464" s="35"/>
    </row>
    <row r="465" spans="1:8" ht="12.75" customHeight="1">
      <c r="A465" s="22">
        <v>43360</v>
      </c>
      <c r="B465" s="22"/>
      <c r="C465" s="25">
        <f>ROUND(12.0612,4)</f>
        <v>12.0612</v>
      </c>
      <c r="D465" s="25">
        <f>F465</f>
        <v>12.3114</v>
      </c>
      <c r="E465" s="25">
        <f>F465</f>
        <v>12.3114</v>
      </c>
      <c r="F465" s="25">
        <f>ROUND(12.3114,4)</f>
        <v>12.3114</v>
      </c>
      <c r="G465" s="24"/>
      <c r="H465" s="35"/>
    </row>
    <row r="466" spans="1:8" ht="12.75" customHeight="1">
      <c r="A466" s="22">
        <v>43448</v>
      </c>
      <c r="B466" s="22"/>
      <c r="C466" s="25">
        <f>ROUND(12.0612,4)</f>
        <v>12.0612</v>
      </c>
      <c r="D466" s="25">
        <f>F466</f>
        <v>12.4471</v>
      </c>
      <c r="E466" s="25">
        <f>F466</f>
        <v>12.4471</v>
      </c>
      <c r="F466" s="25">
        <f>ROUND(12.4471,4)</f>
        <v>12.4471</v>
      </c>
      <c r="G466" s="24"/>
      <c r="H466" s="35"/>
    </row>
    <row r="467" spans="1:8" ht="12.75" customHeight="1">
      <c r="A467" s="22">
        <v>43542</v>
      </c>
      <c r="B467" s="22"/>
      <c r="C467" s="25">
        <f>ROUND(12.0612,4)</f>
        <v>12.0612</v>
      </c>
      <c r="D467" s="25">
        <f>F467</f>
        <v>12.589</v>
      </c>
      <c r="E467" s="25">
        <f>F467</f>
        <v>12.589</v>
      </c>
      <c r="F467" s="25">
        <f>ROUND(12.589,4)</f>
        <v>12.589</v>
      </c>
      <c r="G467" s="24"/>
      <c r="H467" s="35"/>
    </row>
    <row r="468" spans="1:8" ht="12.75" customHeight="1">
      <c r="A468" s="22">
        <v>43630</v>
      </c>
      <c r="B468" s="22"/>
      <c r="C468" s="25">
        <f>ROUND(12.0612,4)</f>
        <v>12.0612</v>
      </c>
      <c r="D468" s="25">
        <f>F468</f>
        <v>12.7231</v>
      </c>
      <c r="E468" s="25">
        <f>F468</f>
        <v>12.7231</v>
      </c>
      <c r="F468" s="25">
        <f>ROUND(12.7231,4)</f>
        <v>12.7231</v>
      </c>
      <c r="G468" s="24"/>
      <c r="H468" s="35"/>
    </row>
    <row r="469" spans="1:8" ht="12.75" customHeight="1">
      <c r="A469" s="22">
        <v>43724</v>
      </c>
      <c r="B469" s="22"/>
      <c r="C469" s="25">
        <f>ROUND(12.0612,4)</f>
        <v>12.0612</v>
      </c>
      <c r="D469" s="25">
        <f>F469</f>
        <v>12.8673</v>
      </c>
      <c r="E469" s="25">
        <f>F469</f>
        <v>12.8673</v>
      </c>
      <c r="F469" s="25">
        <f>ROUND(12.8673,4)</f>
        <v>12.8673</v>
      </c>
      <c r="G469" s="24"/>
      <c r="H469" s="35"/>
    </row>
    <row r="470" spans="1:8" ht="12.75" customHeight="1">
      <c r="A470" s="22">
        <v>43812</v>
      </c>
      <c r="B470" s="22"/>
      <c r="C470" s="25">
        <f>ROUND(12.0612,4)</f>
        <v>12.0612</v>
      </c>
      <c r="D470" s="25">
        <f>F470</f>
        <v>13.0024</v>
      </c>
      <c r="E470" s="25">
        <f>F470</f>
        <v>13.0024</v>
      </c>
      <c r="F470" s="25">
        <f>ROUND(13.0024,4)</f>
        <v>13.0024</v>
      </c>
      <c r="G470" s="24"/>
      <c r="H470" s="35"/>
    </row>
    <row r="471" spans="1:8" ht="12.75" customHeight="1">
      <c r="A471" s="22">
        <v>43906</v>
      </c>
      <c r="B471" s="22"/>
      <c r="C471" s="25">
        <f>ROUND(12.0612,4)</f>
        <v>12.0612</v>
      </c>
      <c r="D471" s="25">
        <f>F471</f>
        <v>13.1467</v>
      </c>
      <c r="E471" s="25">
        <f>F471</f>
        <v>13.1467</v>
      </c>
      <c r="F471" s="25">
        <f>ROUND(13.1467,4)</f>
        <v>13.1467</v>
      </c>
      <c r="G471" s="24"/>
      <c r="H471" s="35"/>
    </row>
    <row r="472" spans="1:8" ht="12.75" customHeight="1">
      <c r="A472" s="22">
        <v>43994</v>
      </c>
      <c r="B472" s="22"/>
      <c r="C472" s="25">
        <f>ROUND(12.0612,4)</f>
        <v>12.0612</v>
      </c>
      <c r="D472" s="25">
        <f>F472</f>
        <v>13.3026</v>
      </c>
      <c r="E472" s="25">
        <f>F472</f>
        <v>13.3026</v>
      </c>
      <c r="F472" s="25">
        <f>ROUND(13.3026,4)</f>
        <v>13.3026</v>
      </c>
      <c r="G472" s="24"/>
      <c r="H472" s="35"/>
    </row>
    <row r="473" spans="1:8" ht="12.75" customHeight="1">
      <c r="A473" s="22">
        <v>44088</v>
      </c>
      <c r="B473" s="22"/>
      <c r="C473" s="25">
        <f>ROUND(12.0612,4)</f>
        <v>12.0612</v>
      </c>
      <c r="D473" s="25">
        <f>F473</f>
        <v>13.4801</v>
      </c>
      <c r="E473" s="25">
        <f>F473</f>
        <v>13.4801</v>
      </c>
      <c r="F473" s="25">
        <f>ROUND(13.4801,4)</f>
        <v>13.4801</v>
      </c>
      <c r="G473" s="24"/>
      <c r="H473" s="35"/>
    </row>
    <row r="474" spans="1:8" ht="12.75" customHeight="1">
      <c r="A474" s="22">
        <v>44179</v>
      </c>
      <c r="B474" s="22"/>
      <c r="C474" s="25">
        <f>ROUND(12.0612,4)</f>
        <v>12.0612</v>
      </c>
      <c r="D474" s="25">
        <f>F474</f>
        <v>13.6519</v>
      </c>
      <c r="E474" s="25">
        <f>F474</f>
        <v>13.6519</v>
      </c>
      <c r="F474" s="25">
        <f>ROUND(13.6519,4)</f>
        <v>13.6519</v>
      </c>
      <c r="G474" s="24"/>
      <c r="H474" s="35"/>
    </row>
    <row r="475" spans="1:8" ht="12.75" customHeight="1">
      <c r="A475" s="22">
        <v>44270</v>
      </c>
      <c r="B475" s="22"/>
      <c r="C475" s="25">
        <f>ROUND(12.0612,4)</f>
        <v>12.0612</v>
      </c>
      <c r="D475" s="25">
        <f>F475</f>
        <v>13.8237</v>
      </c>
      <c r="E475" s="25">
        <f>F475</f>
        <v>13.8237</v>
      </c>
      <c r="F475" s="25">
        <f>ROUND(13.8237,4)</f>
        <v>13.8237</v>
      </c>
      <c r="G475" s="24"/>
      <c r="H475" s="35"/>
    </row>
    <row r="476" spans="1:8" ht="12.75" customHeight="1">
      <c r="A476" s="22">
        <v>44358</v>
      </c>
      <c r="B476" s="22"/>
      <c r="C476" s="25">
        <f>ROUND(12.0612,4)</f>
        <v>12.0612</v>
      </c>
      <c r="D476" s="25">
        <f>F476</f>
        <v>13.9898</v>
      </c>
      <c r="E476" s="25">
        <f>F476</f>
        <v>13.9898</v>
      </c>
      <c r="F476" s="25">
        <f>ROUND(13.9898,4)</f>
        <v>13.9898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ROUND(1.27456409172567,4)</f>
        <v>1.2746</v>
      </c>
      <c r="D478" s="25">
        <f>F478</f>
        <v>1.2566</v>
      </c>
      <c r="E478" s="25">
        <f>F478</f>
        <v>1.2566</v>
      </c>
      <c r="F478" s="25">
        <f>ROUND(1.2566,4)</f>
        <v>1.2566</v>
      </c>
      <c r="G478" s="24"/>
      <c r="H478" s="35"/>
    </row>
    <row r="479" spans="1:8" ht="12.75" customHeight="1">
      <c r="A479" s="22">
        <v>43360</v>
      </c>
      <c r="B479" s="22"/>
      <c r="C479" s="25">
        <f>ROUND(1.27456409172567,4)</f>
        <v>1.2746</v>
      </c>
      <c r="D479" s="25">
        <f>F479</f>
        <v>1.2342</v>
      </c>
      <c r="E479" s="25">
        <f>F479</f>
        <v>1.2342</v>
      </c>
      <c r="F479" s="25">
        <f>ROUND(1.2342,4)</f>
        <v>1.2342</v>
      </c>
      <c r="G479" s="24"/>
      <c r="H479" s="35"/>
    </row>
    <row r="480" spans="1:8" ht="12.75" customHeight="1">
      <c r="A480" s="22">
        <v>43448</v>
      </c>
      <c r="B480" s="22"/>
      <c r="C480" s="25">
        <f>ROUND(1.27456409172567,4)</f>
        <v>1.2746</v>
      </c>
      <c r="D480" s="25">
        <f>F480</f>
        <v>1.2141</v>
      </c>
      <c r="E480" s="25">
        <f>F480</f>
        <v>1.2141</v>
      </c>
      <c r="F480" s="25">
        <f>ROUND(1.2141,4)</f>
        <v>1.2141</v>
      </c>
      <c r="G480" s="24"/>
      <c r="H480" s="35"/>
    </row>
    <row r="481" spans="1:8" ht="12.75" customHeight="1">
      <c r="A481" s="22">
        <v>43542</v>
      </c>
      <c r="B481" s="22"/>
      <c r="C481" s="25">
        <f>ROUND(1.27456409172567,4)</f>
        <v>1.2746</v>
      </c>
      <c r="D481" s="25">
        <f>F481</f>
        <v>1.1941</v>
      </c>
      <c r="E481" s="25">
        <f>F481</f>
        <v>1.1941</v>
      </c>
      <c r="F481" s="25">
        <f>ROUND(1.1941,4)</f>
        <v>1.1941</v>
      </c>
      <c r="G481" s="24"/>
      <c r="H481" s="35"/>
    </row>
    <row r="482" spans="1:8" ht="12.75" customHeight="1">
      <c r="A482" s="22">
        <v>43630</v>
      </c>
      <c r="B482" s="22"/>
      <c r="C482" s="25">
        <f>ROUND(1.27456409172567,4)</f>
        <v>1.2746</v>
      </c>
      <c r="D482" s="25">
        <f>F482</f>
        <v>1.1767</v>
      </c>
      <c r="E482" s="25">
        <f>F482</f>
        <v>1.1767</v>
      </c>
      <c r="F482" s="25">
        <f>ROUND(1.1767,4)</f>
        <v>1.1767</v>
      </c>
      <c r="G482" s="24"/>
      <c r="H482" s="35"/>
    </row>
    <row r="483" spans="1:8" ht="12.75" customHeight="1">
      <c r="A483" s="22">
        <v>43724</v>
      </c>
      <c r="B483" s="22"/>
      <c r="C483" s="25">
        <f>ROUND(1.27456409172567,4)</f>
        <v>1.2746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ROUND(696.771,3)</f>
        <v>696.771</v>
      </c>
      <c r="D485" s="27">
        <f>F485</f>
        <v>699.964</v>
      </c>
      <c r="E485" s="27">
        <f>F485</f>
        <v>699.964</v>
      </c>
      <c r="F485" s="27">
        <f>ROUND(699.964,3)</f>
        <v>699.964</v>
      </c>
      <c r="G485" s="24"/>
      <c r="H485" s="35"/>
    </row>
    <row r="486" spans="1:8" ht="12.75" customHeight="1">
      <c r="A486" s="22">
        <v>43314</v>
      </c>
      <c r="B486" s="22"/>
      <c r="C486" s="27">
        <f>ROUND(696.771,3)</f>
        <v>696.771</v>
      </c>
      <c r="D486" s="27">
        <f>F486</f>
        <v>712.895</v>
      </c>
      <c r="E486" s="27">
        <f>F486</f>
        <v>712.895</v>
      </c>
      <c r="F486" s="27">
        <f>ROUND(712.895,3)</f>
        <v>712.895</v>
      </c>
      <c r="G486" s="24"/>
      <c r="H486" s="35"/>
    </row>
    <row r="487" spans="1:8" ht="12.75" customHeight="1">
      <c r="A487" s="22">
        <v>43405</v>
      </c>
      <c r="B487" s="22"/>
      <c r="C487" s="27">
        <f>ROUND(696.771,3)</f>
        <v>696.771</v>
      </c>
      <c r="D487" s="27">
        <f>F487</f>
        <v>726.219</v>
      </c>
      <c r="E487" s="27">
        <f>F487</f>
        <v>726.219</v>
      </c>
      <c r="F487" s="27">
        <f>ROUND(726.219,3)</f>
        <v>726.219</v>
      </c>
      <c r="G487" s="24"/>
      <c r="H487" s="35"/>
    </row>
    <row r="488" spans="1:8" ht="12.75" customHeight="1">
      <c r="A488" s="22">
        <v>43503</v>
      </c>
      <c r="B488" s="22"/>
      <c r="C488" s="27">
        <f>ROUND(696.771,3)</f>
        <v>696.771</v>
      </c>
      <c r="D488" s="27">
        <f>F488</f>
        <v>740.933</v>
      </c>
      <c r="E488" s="27">
        <f>F488</f>
        <v>740.933</v>
      </c>
      <c r="F488" s="27">
        <f>ROUND(740.933,3)</f>
        <v>740.933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ROUND(584.764,3)</f>
        <v>584.764</v>
      </c>
      <c r="D490" s="27">
        <f>F490</f>
        <v>587.443</v>
      </c>
      <c r="E490" s="27">
        <f>F490</f>
        <v>587.443</v>
      </c>
      <c r="F490" s="27">
        <f>ROUND(587.443,3)</f>
        <v>587.443</v>
      </c>
      <c r="G490" s="24"/>
      <c r="H490" s="35"/>
    </row>
    <row r="491" spans="1:8" ht="12.75" customHeight="1">
      <c r="A491" s="22">
        <v>43314</v>
      </c>
      <c r="B491" s="22"/>
      <c r="C491" s="27">
        <f>ROUND(584.764,3)</f>
        <v>584.764</v>
      </c>
      <c r="D491" s="27">
        <f>F491</f>
        <v>598.296</v>
      </c>
      <c r="E491" s="27">
        <f>F491</f>
        <v>598.296</v>
      </c>
      <c r="F491" s="27">
        <f>ROUND(598.296,3)</f>
        <v>598.296</v>
      </c>
      <c r="G491" s="24"/>
      <c r="H491" s="35"/>
    </row>
    <row r="492" spans="1:8" ht="12.75" customHeight="1">
      <c r="A492" s="22">
        <v>43405</v>
      </c>
      <c r="B492" s="22"/>
      <c r="C492" s="27">
        <f>ROUND(584.764,3)</f>
        <v>584.764</v>
      </c>
      <c r="D492" s="27">
        <f>F492</f>
        <v>609.478</v>
      </c>
      <c r="E492" s="27">
        <f>F492</f>
        <v>609.478</v>
      </c>
      <c r="F492" s="27">
        <f>ROUND(609.478,3)</f>
        <v>609.478</v>
      </c>
      <c r="G492" s="24"/>
      <c r="H492" s="35"/>
    </row>
    <row r="493" spans="1:8" ht="12.75" customHeight="1">
      <c r="A493" s="22">
        <v>43503</v>
      </c>
      <c r="B493" s="22"/>
      <c r="C493" s="27">
        <f>ROUND(584.764,3)</f>
        <v>584.764</v>
      </c>
      <c r="D493" s="27">
        <f>F493</f>
        <v>621.827</v>
      </c>
      <c r="E493" s="27">
        <f>F493</f>
        <v>621.827</v>
      </c>
      <c r="F493" s="27">
        <f>ROUND(621.827,3)</f>
        <v>621.827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ROUND(689.804,3)</f>
        <v>689.804</v>
      </c>
      <c r="D495" s="27">
        <f>F495</f>
        <v>692.965</v>
      </c>
      <c r="E495" s="27">
        <f>F495</f>
        <v>692.965</v>
      </c>
      <c r="F495" s="27">
        <f>ROUND(692.965,3)</f>
        <v>692.965</v>
      </c>
      <c r="G495" s="24"/>
      <c r="H495" s="35"/>
    </row>
    <row r="496" spans="1:8" ht="12.75" customHeight="1">
      <c r="A496" s="22">
        <v>43314</v>
      </c>
      <c r="B496" s="22"/>
      <c r="C496" s="27">
        <f>ROUND(689.804,3)</f>
        <v>689.804</v>
      </c>
      <c r="D496" s="27">
        <f>F496</f>
        <v>705.766</v>
      </c>
      <c r="E496" s="27">
        <f>F496</f>
        <v>705.766</v>
      </c>
      <c r="F496" s="27">
        <f>ROUND(705.766,3)</f>
        <v>705.766</v>
      </c>
      <c r="G496" s="24"/>
      <c r="H496" s="35"/>
    </row>
    <row r="497" spans="1:8" ht="12.75" customHeight="1">
      <c r="A497" s="22">
        <v>43405</v>
      </c>
      <c r="B497" s="22"/>
      <c r="C497" s="27">
        <f>ROUND(689.804,3)</f>
        <v>689.804</v>
      </c>
      <c r="D497" s="27">
        <f>F497</f>
        <v>718.958</v>
      </c>
      <c r="E497" s="27">
        <f>F497</f>
        <v>718.958</v>
      </c>
      <c r="F497" s="27">
        <f>ROUND(718.958,3)</f>
        <v>718.958</v>
      </c>
      <c r="G497" s="24"/>
      <c r="H497" s="35"/>
    </row>
    <row r="498" spans="1:8" ht="12.75" customHeight="1">
      <c r="A498" s="22">
        <v>43503</v>
      </c>
      <c r="B498" s="22"/>
      <c r="C498" s="27">
        <f>ROUND(689.804,3)</f>
        <v>689.804</v>
      </c>
      <c r="D498" s="27">
        <f>F498</f>
        <v>733.524</v>
      </c>
      <c r="E498" s="27">
        <f>F498</f>
        <v>733.524</v>
      </c>
      <c r="F498" s="27">
        <f>ROUND(733.524,3)</f>
        <v>733.524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ROUND(630.907,3)</f>
        <v>630.907</v>
      </c>
      <c r="D500" s="27">
        <f>F500</f>
        <v>633.798</v>
      </c>
      <c r="E500" s="27">
        <f>F500</f>
        <v>633.798</v>
      </c>
      <c r="F500" s="27">
        <f>ROUND(633.798,3)</f>
        <v>633.798</v>
      </c>
      <c r="G500" s="24"/>
      <c r="H500" s="35"/>
    </row>
    <row r="501" spans="1:8" ht="12.75" customHeight="1">
      <c r="A501" s="22">
        <v>43314</v>
      </c>
      <c r="B501" s="22"/>
      <c r="C501" s="27">
        <f>ROUND(630.907,3)</f>
        <v>630.907</v>
      </c>
      <c r="D501" s="27">
        <f>F501</f>
        <v>645.506</v>
      </c>
      <c r="E501" s="27">
        <f>F501</f>
        <v>645.506</v>
      </c>
      <c r="F501" s="27">
        <f>ROUND(645.506,3)</f>
        <v>645.506</v>
      </c>
      <c r="G501" s="24"/>
      <c r="H501" s="35"/>
    </row>
    <row r="502" spans="1:8" ht="12.75" customHeight="1">
      <c r="A502" s="22">
        <v>43405</v>
      </c>
      <c r="B502" s="22"/>
      <c r="C502" s="27">
        <f>ROUND(630.907,3)</f>
        <v>630.907</v>
      </c>
      <c r="D502" s="27">
        <f>F502</f>
        <v>657.571</v>
      </c>
      <c r="E502" s="27">
        <f>F502</f>
        <v>657.571</v>
      </c>
      <c r="F502" s="27">
        <f>ROUND(657.571,3)</f>
        <v>657.571</v>
      </c>
      <c r="G502" s="24"/>
      <c r="H502" s="35"/>
    </row>
    <row r="503" spans="1:8" ht="12.75" customHeight="1">
      <c r="A503" s="22">
        <v>43503</v>
      </c>
      <c r="B503" s="22"/>
      <c r="C503" s="27">
        <f>ROUND(630.907,3)</f>
        <v>630.907</v>
      </c>
      <c r="D503" s="27">
        <f>F503</f>
        <v>670.894</v>
      </c>
      <c r="E503" s="27">
        <f>F503</f>
        <v>670.894</v>
      </c>
      <c r="F503" s="27">
        <f>ROUND(670.894,3)</f>
        <v>670.894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ROUND(260.455785559207,3)</f>
        <v>260.456</v>
      </c>
      <c r="D505" s="27">
        <f>F505</f>
        <v>261.653</v>
      </c>
      <c r="E505" s="27">
        <f>F505</f>
        <v>261.653</v>
      </c>
      <c r="F505" s="27">
        <f>ROUND(261.653,3)</f>
        <v>261.653</v>
      </c>
      <c r="G505" s="24"/>
      <c r="H505" s="35"/>
    </row>
    <row r="506" spans="1:8" ht="12.75" customHeight="1">
      <c r="A506" s="22">
        <v>43314</v>
      </c>
      <c r="B506" s="22"/>
      <c r="C506" s="27">
        <f>ROUND(260.455785559207,3)</f>
        <v>260.456</v>
      </c>
      <c r="D506" s="27">
        <f>F506</f>
        <v>266.501</v>
      </c>
      <c r="E506" s="27">
        <f>F506</f>
        <v>266.501</v>
      </c>
      <c r="F506" s="27">
        <f>ROUND(266.501,3)</f>
        <v>266.501</v>
      </c>
      <c r="G506" s="24"/>
      <c r="H506" s="35"/>
    </row>
    <row r="507" spans="1:8" ht="12.75" customHeight="1">
      <c r="A507" s="22">
        <v>43405</v>
      </c>
      <c r="B507" s="22"/>
      <c r="C507" s="27">
        <f>ROUND(260.455785559207,3)</f>
        <v>260.456</v>
      </c>
      <c r="D507" s="27">
        <f>F507</f>
        <v>271.511</v>
      </c>
      <c r="E507" s="27">
        <f>F507</f>
        <v>271.511</v>
      </c>
      <c r="F507" s="27">
        <f>ROUND(271.511,3)</f>
        <v>271.511</v>
      </c>
      <c r="G507" s="24"/>
      <c r="H507" s="35"/>
    </row>
    <row r="508" spans="1:8" ht="12.75" customHeight="1">
      <c r="A508" s="22">
        <v>43503</v>
      </c>
      <c r="B508" s="22"/>
      <c r="C508" s="27">
        <f>ROUND(260.455785559207,3)</f>
        <v>260.456</v>
      </c>
      <c r="D508" s="27">
        <f>F508</f>
        <v>277.099</v>
      </c>
      <c r="E508" s="27">
        <f>F508</f>
        <v>277.099</v>
      </c>
      <c r="F508" s="27">
        <f>ROUND(277.099,3)</f>
        <v>277.099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ROUND(22302.7725123021,2)</f>
        <v>22302.77</v>
      </c>
      <c r="D510" s="24">
        <f>F510</f>
        <v>22565.59</v>
      </c>
      <c r="E510" s="24">
        <f>F510</f>
        <v>22565.59</v>
      </c>
      <c r="F510" s="24">
        <f>ROUND(22565.59,2)</f>
        <v>22565.59</v>
      </c>
      <c r="G510" s="24"/>
      <c r="H510" s="35"/>
    </row>
    <row r="511" spans="1:8" ht="12.75" customHeight="1">
      <c r="A511" s="22">
        <v>43360</v>
      </c>
      <c r="B511" s="22"/>
      <c r="C511" s="24">
        <f>ROUND(22302.7725123021,2)</f>
        <v>22302.77</v>
      </c>
      <c r="D511" s="24">
        <f>F511</f>
        <v>22891.88</v>
      </c>
      <c r="E511" s="24">
        <f>F511</f>
        <v>22891.88</v>
      </c>
      <c r="F511" s="24">
        <f>ROUND(22891.88,2)</f>
        <v>22891.88</v>
      </c>
      <c r="G511" s="24"/>
      <c r="H511" s="35"/>
    </row>
    <row r="512" spans="1:8" ht="12.75" customHeight="1">
      <c r="A512" s="22">
        <v>43448</v>
      </c>
      <c r="B512" s="22"/>
      <c r="C512" s="24">
        <f>ROUND(22302.7725123021,2)</f>
        <v>22302.77</v>
      </c>
      <c r="D512" s="24">
        <f>F512</f>
        <v>23212.79</v>
      </c>
      <c r="E512" s="24">
        <f>F512</f>
        <v>23212.79</v>
      </c>
      <c r="F512" s="24">
        <f>ROUND(23212.79,2)</f>
        <v>23212.79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43208</v>
      </c>
      <c r="B514" s="22"/>
      <c r="C514" s="27">
        <f>ROUND(6.9,3)</f>
        <v>6.9</v>
      </c>
      <c r="D514" s="27">
        <f>ROUND(6.89,3)</f>
        <v>6.89</v>
      </c>
      <c r="E514" s="27">
        <f>ROUND(6.99,3)</f>
        <v>6.99</v>
      </c>
      <c r="F514" s="27">
        <f>ROUND(6.94,3)</f>
        <v>6.94</v>
      </c>
      <c r="G514" s="24"/>
      <c r="H514" s="35"/>
    </row>
    <row r="515" spans="1:8" ht="12.75" customHeight="1">
      <c r="A515" s="22">
        <v>43236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43269</v>
      </c>
      <c r="B516" s="22"/>
      <c r="C516" s="27">
        <f>ROUND(6.9,3)</f>
        <v>6.9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5"/>
    </row>
    <row r="517" spans="1:8" ht="12.75" customHeight="1">
      <c r="A517" s="22">
        <v>43271</v>
      </c>
      <c r="B517" s="22"/>
      <c r="C517" s="27">
        <f>ROUND(6.9,3)</f>
        <v>6.9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5"/>
    </row>
    <row r="518" spans="1:8" ht="12.75" customHeight="1">
      <c r="A518" s="22">
        <v>43299</v>
      </c>
      <c r="B518" s="22"/>
      <c r="C518" s="27">
        <f>ROUND(6.9,3)</f>
        <v>6.9</v>
      </c>
      <c r="D518" s="27">
        <f>ROUND(6.77,3)</f>
        <v>6.77</v>
      </c>
      <c r="E518" s="27">
        <f>ROUND(6.87,3)</f>
        <v>6.87</v>
      </c>
      <c r="F518" s="27">
        <f>ROUND(6.82,3)</f>
        <v>6.82</v>
      </c>
      <c r="G518" s="24"/>
      <c r="H518" s="35"/>
    </row>
    <row r="519" spans="1:8" ht="12.75" customHeight="1">
      <c r="A519" s="22">
        <v>43362</v>
      </c>
      <c r="B519" s="22"/>
      <c r="C519" s="27">
        <f>ROUND(6.9,3)</f>
        <v>6.9</v>
      </c>
      <c r="D519" s="27">
        <f>ROUND(6.72,3)</f>
        <v>6.72</v>
      </c>
      <c r="E519" s="27">
        <f>ROUND(6.82,3)</f>
        <v>6.82</v>
      </c>
      <c r="F519" s="27">
        <f>ROUND(6.77,3)</f>
        <v>6.77</v>
      </c>
      <c r="G519" s="24"/>
      <c r="H519" s="35"/>
    </row>
    <row r="520" spans="1:8" ht="12.75" customHeight="1">
      <c r="A520" s="22">
        <v>43453</v>
      </c>
      <c r="B520" s="22"/>
      <c r="C520" s="27">
        <f>ROUND(6.9,3)</f>
        <v>6.9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5"/>
    </row>
    <row r="521" spans="1:8" ht="12.75" customHeight="1">
      <c r="A521" s="22">
        <v>43544</v>
      </c>
      <c r="B521" s="22"/>
      <c r="C521" s="27">
        <f>ROUND(6.9,3)</f>
        <v>6.9</v>
      </c>
      <c r="D521" s="27">
        <f>ROUND(6.81,3)</f>
        <v>6.81</v>
      </c>
      <c r="E521" s="27">
        <f>ROUND(6.91,3)</f>
        <v>6.91</v>
      </c>
      <c r="F521" s="27">
        <f>ROUND(6.86,3)</f>
        <v>6.86</v>
      </c>
      <c r="G521" s="24"/>
      <c r="H521" s="35"/>
    </row>
    <row r="522" spans="1:8" ht="12.75" customHeight="1">
      <c r="A522" s="22">
        <v>43635</v>
      </c>
      <c r="B522" s="22"/>
      <c r="C522" s="27">
        <f>ROUND(6.9,3)</f>
        <v>6.9</v>
      </c>
      <c r="D522" s="27">
        <f>ROUND(6.86,3)</f>
        <v>6.86</v>
      </c>
      <c r="E522" s="27">
        <f>ROUND(6.96,3)</f>
        <v>6.96</v>
      </c>
      <c r="F522" s="27">
        <f>ROUND(6.91,3)</f>
        <v>6.91</v>
      </c>
      <c r="G522" s="24"/>
      <c r="H522" s="35"/>
    </row>
    <row r="523" spans="1:8" ht="12.75" customHeight="1">
      <c r="A523" s="22">
        <v>43726</v>
      </c>
      <c r="B523" s="22"/>
      <c r="C523" s="27">
        <f>ROUND(6.9,3)</f>
        <v>6.9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5"/>
    </row>
    <row r="524" spans="1:8" ht="12.75" customHeight="1">
      <c r="A524" s="22">
        <v>43817</v>
      </c>
      <c r="B524" s="22"/>
      <c r="C524" s="27">
        <f>ROUND(6.9,3)</f>
        <v>6.9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5"/>
    </row>
    <row r="525" spans="1:8" ht="12.75" customHeight="1">
      <c r="A525" s="22" t="s">
        <v>95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43223</v>
      </c>
      <c r="B526" s="22"/>
      <c r="C526" s="27">
        <f>ROUND(627.648,3)</f>
        <v>627.648</v>
      </c>
      <c r="D526" s="27">
        <f>F526</f>
        <v>630.524</v>
      </c>
      <c r="E526" s="27">
        <f>F526</f>
        <v>630.524</v>
      </c>
      <c r="F526" s="27">
        <f>ROUND(630.524,3)</f>
        <v>630.524</v>
      </c>
      <c r="G526" s="24"/>
      <c r="H526" s="35"/>
    </row>
    <row r="527" spans="1:8" ht="12.75" customHeight="1">
      <c r="A527" s="22">
        <v>43314</v>
      </c>
      <c r="B527" s="22"/>
      <c r="C527" s="27">
        <f>ROUND(627.648,3)</f>
        <v>627.648</v>
      </c>
      <c r="D527" s="27">
        <f>F527</f>
        <v>642.172</v>
      </c>
      <c r="E527" s="27">
        <f>F527</f>
        <v>642.172</v>
      </c>
      <c r="F527" s="27">
        <f>ROUND(642.172,3)</f>
        <v>642.172</v>
      </c>
      <c r="G527" s="24"/>
      <c r="H527" s="35"/>
    </row>
    <row r="528" spans="1:8" ht="12.75" customHeight="1">
      <c r="A528" s="22">
        <v>43405</v>
      </c>
      <c r="B528" s="22"/>
      <c r="C528" s="27">
        <f>ROUND(627.648,3)</f>
        <v>627.648</v>
      </c>
      <c r="D528" s="27">
        <f>F528</f>
        <v>654.175</v>
      </c>
      <c r="E528" s="27">
        <f>F528</f>
        <v>654.175</v>
      </c>
      <c r="F528" s="27">
        <f>ROUND(654.175,3)</f>
        <v>654.175</v>
      </c>
      <c r="G528" s="24"/>
      <c r="H528" s="35"/>
    </row>
    <row r="529" spans="1:8" ht="12.75" customHeight="1">
      <c r="A529" s="22">
        <v>43503</v>
      </c>
      <c r="B529" s="22"/>
      <c r="C529" s="27">
        <f>ROUND(627.648,3)</f>
        <v>627.648</v>
      </c>
      <c r="D529" s="27">
        <f>F529</f>
        <v>667.429</v>
      </c>
      <c r="E529" s="27">
        <f>F529</f>
        <v>667.429</v>
      </c>
      <c r="F529" s="27">
        <f>ROUND(667.429,3)</f>
        <v>667.429</v>
      </c>
      <c r="G529" s="24"/>
      <c r="H529" s="35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43546</v>
      </c>
      <c r="B531" s="22"/>
      <c r="C531" s="24">
        <f>ROUND(100.04296185692,2)</f>
        <v>100.04</v>
      </c>
      <c r="D531" s="24">
        <f>F531</f>
        <v>99.42</v>
      </c>
      <c r="E531" s="24">
        <f>F531</f>
        <v>99.42</v>
      </c>
      <c r="F531" s="24">
        <f>ROUND(99.4177735971482,2)</f>
        <v>99.42</v>
      </c>
      <c r="G531" s="24"/>
      <c r="H531" s="35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43913</v>
      </c>
      <c r="B533" s="22"/>
      <c r="C533" s="24">
        <f>ROUND(100.176513344756,2)</f>
        <v>100.18</v>
      </c>
      <c r="D533" s="24">
        <f>F533</f>
        <v>98.38</v>
      </c>
      <c r="E533" s="24">
        <f>F533</f>
        <v>98.38</v>
      </c>
      <c r="F533" s="24">
        <f>ROUND(98.3753499566568,2)</f>
        <v>98.38</v>
      </c>
      <c r="G533" s="24"/>
      <c r="H533" s="35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45007</v>
      </c>
      <c r="B535" s="22"/>
      <c r="C535" s="24">
        <f>ROUND(100.036096156566,2)</f>
        <v>100.04</v>
      </c>
      <c r="D535" s="24">
        <f>F535</f>
        <v>95.76</v>
      </c>
      <c r="E535" s="24">
        <f>F535</f>
        <v>95.76</v>
      </c>
      <c r="F535" s="24">
        <f>ROUND(95.7555720839739,2)</f>
        <v>95.76</v>
      </c>
      <c r="G535" s="24"/>
      <c r="H535" s="35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46834</v>
      </c>
      <c r="B537" s="22"/>
      <c r="C537" s="24">
        <f>ROUND(99.9786788212262,2)</f>
        <v>99.98</v>
      </c>
      <c r="D537" s="24">
        <f>F537</f>
        <v>94.51</v>
      </c>
      <c r="E537" s="24">
        <f>F537</f>
        <v>94.51</v>
      </c>
      <c r="F537" s="24">
        <f>ROUND(94.5073216145494,2)</f>
        <v>94.51</v>
      </c>
      <c r="G537" s="24"/>
      <c r="H537" s="35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43272</v>
      </c>
      <c r="B539" s="22"/>
      <c r="C539" s="26">
        <f>ROUND(100.04296185692,5)</f>
        <v>100.04296</v>
      </c>
      <c r="D539" s="26">
        <f>F539</f>
        <v>99.90718</v>
      </c>
      <c r="E539" s="26">
        <f>F539</f>
        <v>99.90718</v>
      </c>
      <c r="F539" s="26">
        <f>ROUND(99.9071844998325,5)</f>
        <v>99.90718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43363</v>
      </c>
      <c r="B541" s="22"/>
      <c r="C541" s="26">
        <f>ROUND(100.04296185692,5)</f>
        <v>100.04296</v>
      </c>
      <c r="D541" s="26">
        <f>F541</f>
        <v>100.02442</v>
      </c>
      <c r="E541" s="26">
        <f>F541</f>
        <v>100.02442</v>
      </c>
      <c r="F541" s="26">
        <f>ROUND(100.024421260706,5)</f>
        <v>100.02442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43636</v>
      </c>
      <c r="B543" s="22"/>
      <c r="C543" s="24">
        <f>ROUND(100.04296185692,2)</f>
        <v>100.04</v>
      </c>
      <c r="D543" s="24">
        <f>F543</f>
        <v>100.04</v>
      </c>
      <c r="E543" s="24">
        <f>F543</f>
        <v>100.04</v>
      </c>
      <c r="F543" s="24">
        <f>ROUND(100.04296185692,2)</f>
        <v>100.04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43266</v>
      </c>
      <c r="B545" s="22"/>
      <c r="C545" s="26">
        <f>ROUND(100.176513344756,5)</f>
        <v>100.17651</v>
      </c>
      <c r="D545" s="26">
        <f>F545</f>
        <v>98.59333</v>
      </c>
      <c r="E545" s="26">
        <f>F545</f>
        <v>98.59333</v>
      </c>
      <c r="F545" s="26">
        <f>ROUND(98.593326054045,5)</f>
        <v>98.59333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43364</v>
      </c>
      <c r="B547" s="22"/>
      <c r="C547" s="26">
        <f>ROUND(100.176513344756,5)</f>
        <v>100.17651</v>
      </c>
      <c r="D547" s="26">
        <f>F547</f>
        <v>98.49496</v>
      </c>
      <c r="E547" s="26">
        <f>F547</f>
        <v>98.49496</v>
      </c>
      <c r="F547" s="26">
        <f>ROUND(98.4949551369568,5)</f>
        <v>98.49496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43455</v>
      </c>
      <c r="B549" s="22"/>
      <c r="C549" s="24">
        <f>ROUND(100.176513344756,2)</f>
        <v>100.18</v>
      </c>
      <c r="D549" s="24">
        <f>F549</f>
        <v>98.83</v>
      </c>
      <c r="E549" s="24">
        <f>F549</f>
        <v>98.83</v>
      </c>
      <c r="F549" s="24">
        <f>ROUND(98.8299144083556,2)</f>
        <v>98.83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43539</v>
      </c>
      <c r="B551" s="22"/>
      <c r="C551" s="26">
        <f>ROUND(100.176513344756,5)</f>
        <v>100.17651</v>
      </c>
      <c r="D551" s="26">
        <f>F551</f>
        <v>99.16616</v>
      </c>
      <c r="E551" s="26">
        <f>F551</f>
        <v>99.16616</v>
      </c>
      <c r="F551" s="26">
        <f>ROUND(99.166162483777,5)</f>
        <v>99.16616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43637</v>
      </c>
      <c r="B553" s="22"/>
      <c r="C553" s="26">
        <f>ROUND(100.176513344756,5)</f>
        <v>100.17651</v>
      </c>
      <c r="D553" s="26">
        <f>F553</f>
        <v>99.49343</v>
      </c>
      <c r="E553" s="26">
        <f>F553</f>
        <v>99.49343</v>
      </c>
      <c r="F553" s="26">
        <f>ROUND(99.493434257613,5)</f>
        <v>99.49343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43728</v>
      </c>
      <c r="B555" s="22"/>
      <c r="C555" s="26">
        <f>ROUND(100.176513344756,5)</f>
        <v>100.17651</v>
      </c>
      <c r="D555" s="26">
        <f>F555</f>
        <v>99.82478</v>
      </c>
      <c r="E555" s="26">
        <f>F555</f>
        <v>99.82478</v>
      </c>
      <c r="F555" s="26">
        <f>ROUND(99.8247772240889,5)</f>
        <v>99.82478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44004</v>
      </c>
      <c r="B557" s="22"/>
      <c r="C557" s="24">
        <f>ROUND(100.176513344756,2)</f>
        <v>100.18</v>
      </c>
      <c r="D557" s="24">
        <f>F557</f>
        <v>100.18</v>
      </c>
      <c r="E557" s="24">
        <f>F557</f>
        <v>100.18</v>
      </c>
      <c r="F557" s="24">
        <f>ROUND(100.176513344756,2)</f>
        <v>100.18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44182</v>
      </c>
      <c r="B559" s="22"/>
      <c r="C559" s="26">
        <f>ROUND(100.036096156566,5)</f>
        <v>100.0361</v>
      </c>
      <c r="D559" s="26">
        <f>F559</f>
        <v>95.64289</v>
      </c>
      <c r="E559" s="26">
        <f>F559</f>
        <v>95.64289</v>
      </c>
      <c r="F559" s="26">
        <f>ROUND(95.6428924236805,5)</f>
        <v>95.64289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44271</v>
      </c>
      <c r="B561" s="22"/>
      <c r="C561" s="26">
        <f>ROUND(100.036096156566,5)</f>
        <v>100.0361</v>
      </c>
      <c r="D561" s="26">
        <f>F561</f>
        <v>94.80205</v>
      </c>
      <c r="E561" s="26">
        <f>F561</f>
        <v>94.80205</v>
      </c>
      <c r="F561" s="26">
        <f>ROUND(94.8020466359566,5)</f>
        <v>94.80205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44362</v>
      </c>
      <c r="B563" s="22"/>
      <c r="C563" s="26">
        <f>ROUND(100.036096156566,5)</f>
        <v>100.0361</v>
      </c>
      <c r="D563" s="26">
        <f>F563</f>
        <v>93.92373</v>
      </c>
      <c r="E563" s="26">
        <f>F563</f>
        <v>93.92373</v>
      </c>
      <c r="F563" s="26">
        <f>ROUND(93.9237304947281,5)</f>
        <v>93.92373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44460</v>
      </c>
      <c r="B565" s="22"/>
      <c r="C565" s="26">
        <f>ROUND(100.036096156566,5)</f>
        <v>100.0361</v>
      </c>
      <c r="D565" s="26">
        <f>F565</f>
        <v>94.01905</v>
      </c>
      <c r="E565" s="26">
        <f>F565</f>
        <v>94.01905</v>
      </c>
      <c r="F565" s="26">
        <f>ROUND(94.0190476195623,5)</f>
        <v>94.01905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44551</v>
      </c>
      <c r="B567" s="22"/>
      <c r="C567" s="26">
        <f>ROUND(100.036096156566,5)</f>
        <v>100.0361</v>
      </c>
      <c r="D567" s="26">
        <f>F567</f>
        <v>96.1497</v>
      </c>
      <c r="E567" s="26">
        <f>F567</f>
        <v>96.1497</v>
      </c>
      <c r="F567" s="26">
        <f>ROUND(96.1497048684502,5)</f>
        <v>96.1497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44635</v>
      </c>
      <c r="B569" s="22"/>
      <c r="C569" s="26">
        <f>ROUND(100.036096156566,5)</f>
        <v>100.0361</v>
      </c>
      <c r="D569" s="26">
        <f>F569</f>
        <v>96.22561</v>
      </c>
      <c r="E569" s="26">
        <f>F569</f>
        <v>96.22561</v>
      </c>
      <c r="F569" s="26">
        <f>ROUND(96.2256075598047,5)</f>
        <v>96.22561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44733</v>
      </c>
      <c r="B571" s="22"/>
      <c r="C571" s="26">
        <f>ROUND(100.036096156566,5)</f>
        <v>100.0361</v>
      </c>
      <c r="D571" s="26">
        <f>F571</f>
        <v>97.35779</v>
      </c>
      <c r="E571" s="26">
        <f>F571</f>
        <v>97.35779</v>
      </c>
      <c r="F571" s="26">
        <f>ROUND(97.3577857724117,5)</f>
        <v>97.35779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44824</v>
      </c>
      <c r="B573" s="22"/>
      <c r="C573" s="26">
        <f>ROUND(100.036096156566,5)</f>
        <v>100.0361</v>
      </c>
      <c r="D573" s="26">
        <f>F573</f>
        <v>99.5153</v>
      </c>
      <c r="E573" s="26">
        <f>F573</f>
        <v>99.5153</v>
      </c>
      <c r="F573" s="26">
        <f>ROUND(99.5153035233241,5)</f>
        <v>99.5153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45097</v>
      </c>
      <c r="B575" s="22"/>
      <c r="C575" s="24">
        <f>ROUND(100.036096156566,2)</f>
        <v>100.04</v>
      </c>
      <c r="D575" s="24">
        <f>F575</f>
        <v>100.04</v>
      </c>
      <c r="E575" s="24">
        <f>F575</f>
        <v>100.04</v>
      </c>
      <c r="F575" s="24">
        <f>ROUND(100.036096156566,2)</f>
        <v>100.04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46008</v>
      </c>
      <c r="B577" s="22"/>
      <c r="C577" s="26">
        <f>ROUND(99.9786788212262,5)</f>
        <v>99.97868</v>
      </c>
      <c r="D577" s="26">
        <f>F577</f>
        <v>93.33407</v>
      </c>
      <c r="E577" s="26">
        <f>F577</f>
        <v>93.33407</v>
      </c>
      <c r="F577" s="26">
        <f>ROUND(93.3340681510929,5)</f>
        <v>93.33407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46097</v>
      </c>
      <c r="B579" s="22"/>
      <c r="C579" s="26">
        <f>ROUND(99.9786788212262,5)</f>
        <v>99.97868</v>
      </c>
      <c r="D579" s="26">
        <f>F579</f>
        <v>90.25341</v>
      </c>
      <c r="E579" s="26">
        <f>F579</f>
        <v>90.25341</v>
      </c>
      <c r="F579" s="26">
        <f>ROUND(90.253409104009,5)</f>
        <v>90.25341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46188</v>
      </c>
      <c r="B581" s="22"/>
      <c r="C581" s="26">
        <f>ROUND(99.9786788212262,5)</f>
        <v>99.97868</v>
      </c>
      <c r="D581" s="26">
        <f>F581</f>
        <v>88.92244</v>
      </c>
      <c r="E581" s="26">
        <f>F581</f>
        <v>88.92244</v>
      </c>
      <c r="F581" s="26">
        <f>ROUND(88.9224392452184,5)</f>
        <v>88.92244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46286</v>
      </c>
      <c r="B583" s="22"/>
      <c r="C583" s="26">
        <f>ROUND(99.9786788212262,5)</f>
        <v>99.97868</v>
      </c>
      <c r="D583" s="26">
        <f>F583</f>
        <v>91.02767</v>
      </c>
      <c r="E583" s="26">
        <f>F583</f>
        <v>91.02767</v>
      </c>
      <c r="F583" s="26">
        <f>ROUND(91.027670691399,5)</f>
        <v>91.02767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46377</v>
      </c>
      <c r="B585" s="22"/>
      <c r="C585" s="26">
        <f>ROUND(99.9786788212262,5)</f>
        <v>99.97868</v>
      </c>
      <c r="D585" s="26">
        <f>F585</f>
        <v>94.78284</v>
      </c>
      <c r="E585" s="26">
        <f>F585</f>
        <v>94.78284</v>
      </c>
      <c r="F585" s="26">
        <f>ROUND(94.7828445156776,5)</f>
        <v>94.78284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46461</v>
      </c>
      <c r="B587" s="22"/>
      <c r="C587" s="26">
        <f>ROUND(99.9786788212262,5)</f>
        <v>99.97868</v>
      </c>
      <c r="D587" s="26">
        <f>F587</f>
        <v>93.28674</v>
      </c>
      <c r="E587" s="26">
        <f>F587</f>
        <v>93.28674</v>
      </c>
      <c r="F587" s="26">
        <f>ROUND(93.2867376821545,5)</f>
        <v>93.28674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46559</v>
      </c>
      <c r="B589" s="22"/>
      <c r="C589" s="26">
        <f>ROUND(99.9786788212262,5)</f>
        <v>99.97868</v>
      </c>
      <c r="D589" s="26">
        <f>F589</f>
        <v>95.32044</v>
      </c>
      <c r="E589" s="26">
        <f>F589</f>
        <v>95.32044</v>
      </c>
      <c r="F589" s="26">
        <f>ROUND(95.3204430686789,5)</f>
        <v>95.32044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46650</v>
      </c>
      <c r="B591" s="22"/>
      <c r="C591" s="26">
        <f>ROUND(99.9786788212262,5)</f>
        <v>99.97868</v>
      </c>
      <c r="D591" s="26">
        <f>F591</f>
        <v>99.03605</v>
      </c>
      <c r="E591" s="26">
        <f>F591</f>
        <v>99.03605</v>
      </c>
      <c r="F591" s="26">
        <f>ROUND(99.0360515034543,5)</f>
        <v>99.03605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 thickBot="1">
      <c r="A593" s="32">
        <v>46924</v>
      </c>
      <c r="B593" s="32"/>
      <c r="C593" s="33">
        <f>ROUND(99.9786788212262,2)</f>
        <v>99.98</v>
      </c>
      <c r="D593" s="33">
        <f>F593</f>
        <v>99.98</v>
      </c>
      <c r="E593" s="33">
        <f>F593</f>
        <v>99.98</v>
      </c>
      <c r="F593" s="33">
        <f>ROUND(99.9786788212262,2)</f>
        <v>99.98</v>
      </c>
      <c r="G593" s="33"/>
      <c r="H593" s="36"/>
    </row>
  </sheetData>
  <sheetProtection/>
  <mergeCells count="592">
    <mergeCell ref="A592:B592"/>
    <mergeCell ref="A593:B593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2018-04-10T16:02:47Z</dcterms:modified>
  <cp:category/>
  <cp:version/>
  <cp:contentType/>
  <cp:contentStatus/>
</cp:coreProperties>
</file>