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<sst xmlns="http://schemas.openxmlformats.org/spreadsheetml/2006/main" count="96" uniqueCount="93">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</sst>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43626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ROUND(99.8547160402977,2)</f>
        <v>99.85</v>
      </c>
      <c r="D6" s="28">
        <f>F6</f>
        <v>102.01</v>
      </c>
      <c r="E6" s="28">
        <f>F6</f>
        <v>102.01</v>
      </c>
      <c r="F6" s="28">
        <f>ROUND(102.012851836627,2)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ROUND(99.8547160402977,2)</f>
        <v>99.85</v>
      </c>
      <c r="D7" s="28">
        <f>F7</f>
        <v>99.85</v>
      </c>
      <c r="E7" s="28">
        <f>F7</f>
        <v>99.85</v>
      </c>
      <c r="F7" s="28">
        <f>ROUND(99.8547160402977,2)</f>
        <v>99.85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ROUND(98.8344803382062,2)</f>
        <v>98.83</v>
      </c>
      <c r="D9" s="28">
        <f>F9</f>
        <v>99.74</v>
      </c>
      <c r="E9" s="28">
        <f>F9</f>
        <v>99.74</v>
      </c>
      <c r="F9" s="28">
        <f>ROUND(99.7394764747776,2)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ROUND(98.8344803382062,2)</f>
        <v>98.83</v>
      </c>
      <c r="D10" s="28">
        <f>F10</f>
        <v>101.85</v>
      </c>
      <c r="E10" s="28">
        <f>F10</f>
        <v>101.85</v>
      </c>
      <c r="F10" s="28">
        <f>ROUND(101.853397382287,2)</f>
        <v>101.85</v>
      </c>
      <c r="G10" s="28"/>
      <c r="H10" s="40"/>
    </row>
    <row r="11" spans="1:8" ht="12.75" customHeight="1">
      <c r="A11" s="26">
        <v>43819</v>
      </c>
      <c r="B11" s="27"/>
      <c r="C11" s="28">
        <f>ROUND(98.8344803382062,2)</f>
        <v>98.83</v>
      </c>
      <c r="D11" s="28">
        <f>F11</f>
        <v>102.71</v>
      </c>
      <c r="E11" s="28">
        <f>F11</f>
        <v>102.71</v>
      </c>
      <c r="F11" s="28">
        <f>ROUND(102.711604643616,2)</f>
        <v>102.71</v>
      </c>
      <c r="G11" s="28"/>
      <c r="H11" s="40"/>
    </row>
    <row r="12" spans="1:8" ht="12.75" customHeight="1">
      <c r="A12" s="26">
        <v>43913</v>
      </c>
      <c r="B12" s="27"/>
      <c r="C12" s="28">
        <f>ROUND(98.8344803382062,2)</f>
        <v>98.83</v>
      </c>
      <c r="D12" s="28">
        <f>F12</f>
        <v>98.57</v>
      </c>
      <c r="E12" s="28">
        <f>F12</f>
        <v>98.57</v>
      </c>
      <c r="F12" s="28">
        <f>ROUND(98.5725850426455,2)</f>
        <v>98.57</v>
      </c>
      <c r="G12" s="28"/>
      <c r="H12" s="40"/>
    </row>
    <row r="13" spans="1:8" ht="12.75" customHeight="1">
      <c r="A13" s="26">
        <v>44004</v>
      </c>
      <c r="B13" s="27"/>
      <c r="C13" s="28">
        <f>ROUND(98.8344803382062,2)</f>
        <v>98.83</v>
      </c>
      <c r="D13" s="28">
        <f>F13</f>
        <v>102</v>
      </c>
      <c r="E13" s="28">
        <f>F13</f>
        <v>102</v>
      </c>
      <c r="F13" s="28">
        <f>ROUND(102.004456474401,2)</f>
        <v>102</v>
      </c>
      <c r="G13" s="28"/>
      <c r="H13" s="40"/>
    </row>
    <row r="14" spans="1:8" ht="12.75" customHeight="1">
      <c r="A14" s="26">
        <v>44095</v>
      </c>
      <c r="B14" s="27"/>
      <c r="C14" s="28">
        <f>ROUND(98.8344803382062,2)</f>
        <v>98.83</v>
      </c>
      <c r="D14" s="28">
        <f>F14</f>
        <v>98.83</v>
      </c>
      <c r="E14" s="28">
        <f>F14</f>
        <v>98.83</v>
      </c>
      <c r="F14" s="28">
        <f>ROUND(98.8344803382062,2)</f>
        <v>98.83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ROUND(95.8197484028275,2)</f>
        <v>95.82</v>
      </c>
      <c r="D16" s="28">
        <f>F16</f>
        <v>95.48</v>
      </c>
      <c r="E16" s="28">
        <f>F16</f>
        <v>95.48</v>
      </c>
      <c r="F16" s="28">
        <f>ROUND(95.4805235642976,2)</f>
        <v>95.48</v>
      </c>
      <c r="G16" s="28"/>
      <c r="H16" s="40"/>
    </row>
    <row r="17" spans="1:8" ht="12.75" customHeight="1">
      <c r="A17" s="26">
        <v>44271</v>
      </c>
      <c r="B17" s="27"/>
      <c r="C17" s="28">
        <f>ROUND(95.8197484028275,2)</f>
        <v>95.82</v>
      </c>
      <c r="D17" s="28">
        <f>F17</f>
        <v>94.51</v>
      </c>
      <c r="E17" s="28">
        <f>F17</f>
        <v>94.51</v>
      </c>
      <c r="F17" s="28">
        <f>ROUND(94.5079129350177,2)</f>
        <v>94.51</v>
      </c>
      <c r="G17" s="28"/>
      <c r="H17" s="40"/>
    </row>
    <row r="18" spans="1:8" ht="12.75" customHeight="1">
      <c r="A18" s="26">
        <v>44362</v>
      </c>
      <c r="B18" s="27"/>
      <c r="C18" s="28">
        <f>ROUND(95.8197484028275,2)</f>
        <v>95.82</v>
      </c>
      <c r="D18" s="28">
        <f>F18</f>
        <v>93.5</v>
      </c>
      <c r="E18" s="28">
        <f>F18</f>
        <v>93.5</v>
      </c>
      <c r="F18" s="28">
        <f>ROUND(93.5028856626216,2)</f>
        <v>93.5</v>
      </c>
      <c r="G18" s="28"/>
      <c r="H18" s="40"/>
    </row>
    <row r="19" spans="1:8" ht="12.75" customHeight="1">
      <c r="A19" s="26">
        <v>44460</v>
      </c>
      <c r="B19" s="27"/>
      <c r="C19" s="28">
        <f>ROUND(95.8197484028275,2)</f>
        <v>95.82</v>
      </c>
      <c r="D19" s="28">
        <f>F19</f>
        <v>93.46</v>
      </c>
      <c r="E19" s="28">
        <f>F19</f>
        <v>93.46</v>
      </c>
      <c r="F19" s="28">
        <f>ROUND(93.4628159433203,2)</f>
        <v>93.46</v>
      </c>
      <c r="G19" s="28"/>
      <c r="H19" s="40"/>
    </row>
    <row r="20" spans="1:8" ht="12.75" customHeight="1">
      <c r="A20" s="26">
        <v>44551</v>
      </c>
      <c r="B20" s="27"/>
      <c r="C20" s="28">
        <f>ROUND(95.8197484028275,2)</f>
        <v>95.82</v>
      </c>
      <c r="D20" s="28">
        <f>F20</f>
        <v>95.47</v>
      </c>
      <c r="E20" s="28">
        <f>F20</f>
        <v>95.47</v>
      </c>
      <c r="F20" s="28">
        <f>ROUND(95.4735569605505,2)</f>
        <v>95.47</v>
      </c>
      <c r="G20" s="28"/>
      <c r="H20" s="40"/>
    </row>
    <row r="21" spans="1:8" ht="12.75" customHeight="1">
      <c r="A21" s="26">
        <v>44635</v>
      </c>
      <c r="B21" s="27"/>
      <c r="C21" s="28">
        <f>ROUND(95.8197484028275,2)</f>
        <v>95.82</v>
      </c>
      <c r="D21" s="28">
        <f>F21</f>
        <v>95.43</v>
      </c>
      <c r="E21" s="28">
        <f>F21</f>
        <v>95.43</v>
      </c>
      <c r="F21" s="28">
        <f>ROUND(95.433535160253,2)</f>
        <v>95.43</v>
      </c>
      <c r="G21" s="28"/>
      <c r="H21" s="40"/>
    </row>
    <row r="22" spans="1:8" ht="12.75" customHeight="1">
      <c r="A22" s="26">
        <v>44733</v>
      </c>
      <c r="B22" s="27"/>
      <c r="C22" s="28">
        <f>ROUND(95.8197484028275,2)</f>
        <v>95.82</v>
      </c>
      <c r="D22" s="28">
        <f>F22</f>
        <v>96.44</v>
      </c>
      <c r="E22" s="28">
        <f>F22</f>
        <v>96.44</v>
      </c>
      <c r="F22" s="28">
        <f>ROUND(96.44408833642,2)</f>
        <v>96.44</v>
      </c>
      <c r="G22" s="28"/>
      <c r="H22" s="40"/>
    </row>
    <row r="23" spans="1:8" ht="12.75" customHeight="1">
      <c r="A23" s="26">
        <v>44824</v>
      </c>
      <c r="B23" s="27"/>
      <c r="C23" s="28">
        <f>ROUND(95.8197484028275,2)</f>
        <v>95.82</v>
      </c>
      <c r="D23" s="28">
        <f>F23</f>
        <v>100.23</v>
      </c>
      <c r="E23" s="28">
        <f>F23</f>
        <v>100.23</v>
      </c>
      <c r="F23" s="28">
        <f>ROUND(100.229576731303,2)</f>
        <v>100.23</v>
      </c>
      <c r="G23" s="28"/>
      <c r="H23" s="40"/>
    </row>
    <row r="24" spans="1:8" ht="12.75" customHeight="1">
      <c r="A24" s="26">
        <v>44915</v>
      </c>
      <c r="B24" s="27"/>
      <c r="C24" s="28">
        <f>ROUND(95.8197484028275,2)</f>
        <v>95.82</v>
      </c>
      <c r="D24" s="28">
        <f>F24</f>
        <v>101.35</v>
      </c>
      <c r="E24" s="28">
        <f>F24</f>
        <v>101.35</v>
      </c>
      <c r="F24" s="28">
        <f>ROUND(101.3450087684,2)</f>
        <v>101.35</v>
      </c>
      <c r="G24" s="28"/>
      <c r="H24" s="40"/>
    </row>
    <row r="25" spans="1:8" ht="12.75" customHeight="1">
      <c r="A25" s="26">
        <v>45007</v>
      </c>
      <c r="B25" s="27"/>
      <c r="C25" s="28">
        <f>ROUND(95.8197484028275,2)</f>
        <v>95.82</v>
      </c>
      <c r="D25" s="28">
        <f>F25</f>
        <v>94.52</v>
      </c>
      <c r="E25" s="28">
        <f>F25</f>
        <v>94.52</v>
      </c>
      <c r="F25" s="28">
        <f>ROUND(94.5174161953586,2)</f>
        <v>94.52</v>
      </c>
      <c r="G25" s="28"/>
      <c r="H25" s="40"/>
    </row>
    <row r="26" spans="1:8" ht="12.75" customHeight="1">
      <c r="A26" s="26">
        <v>45097</v>
      </c>
      <c r="B26" s="27"/>
      <c r="C26" s="28">
        <f>ROUND(95.8197484028275,2)</f>
        <v>95.82</v>
      </c>
      <c r="D26" s="28">
        <f>F26</f>
        <v>100.49</v>
      </c>
      <c r="E26" s="28">
        <f>F26</f>
        <v>100.49</v>
      </c>
      <c r="F26" s="28">
        <f>ROUND(100.487013748915,2)</f>
        <v>100.49</v>
      </c>
      <c r="G26" s="28"/>
      <c r="H26" s="40"/>
    </row>
    <row r="27" spans="1:8" ht="12.75" customHeight="1">
      <c r="A27" s="26">
        <v>45188</v>
      </c>
      <c r="B27" s="27"/>
      <c r="C27" s="28">
        <f>ROUND(95.8197484028275,2)</f>
        <v>95.82</v>
      </c>
      <c r="D27" s="28">
        <f>F27</f>
        <v>95.82</v>
      </c>
      <c r="E27" s="28">
        <f>F27</f>
        <v>95.82</v>
      </c>
      <c r="F27" s="28">
        <f>ROUND(95.8197484028275,2)</f>
        <v>95.82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ROUND(93.8176197608199,2)</f>
        <v>93.82</v>
      </c>
      <c r="D29" s="28">
        <f>F29</f>
        <v>91.73</v>
      </c>
      <c r="E29" s="28">
        <f>F29</f>
        <v>91.73</v>
      </c>
      <c r="F29" s="28">
        <f>ROUND(91.7280133721897,2)</f>
        <v>91.73</v>
      </c>
      <c r="G29" s="28"/>
      <c r="H29" s="40"/>
    </row>
    <row r="30" spans="1:8" ht="12.75" customHeight="1">
      <c r="A30" s="26">
        <v>46097</v>
      </c>
      <c r="B30" s="27"/>
      <c r="C30" s="28">
        <f>ROUND(93.8176197608199,2)</f>
        <v>93.82</v>
      </c>
      <c r="D30" s="28">
        <f>F30</f>
        <v>88.62</v>
      </c>
      <c r="E30" s="28">
        <f>F30</f>
        <v>88.62</v>
      </c>
      <c r="F30" s="28">
        <f>ROUND(88.6244855541595,2)</f>
        <v>88.62</v>
      </c>
      <c r="G30" s="28"/>
      <c r="H30" s="40"/>
    </row>
    <row r="31" spans="1:8" ht="12.75" customHeight="1">
      <c r="A31" s="26">
        <v>46188</v>
      </c>
      <c r="B31" s="27"/>
      <c r="C31" s="28">
        <f>ROUND(93.8176197608199,2)</f>
        <v>93.82</v>
      </c>
      <c r="D31" s="28">
        <f>F31</f>
        <v>87.29</v>
      </c>
      <c r="E31" s="28">
        <f>F31</f>
        <v>87.29</v>
      </c>
      <c r="F31" s="28">
        <f>ROUND(87.2903216863226,2)</f>
        <v>87.29</v>
      </c>
      <c r="G31" s="28"/>
      <c r="H31" s="40"/>
    </row>
    <row r="32" spans="1:8" ht="12.75" customHeight="1">
      <c r="A32" s="26">
        <v>46286</v>
      </c>
      <c r="B32" s="27"/>
      <c r="C32" s="28">
        <f>ROUND(93.8176197608199,2)</f>
        <v>93.82</v>
      </c>
      <c r="D32" s="28">
        <f>F32</f>
        <v>89.44</v>
      </c>
      <c r="E32" s="28">
        <f>F32</f>
        <v>89.44</v>
      </c>
      <c r="F32" s="28">
        <f>ROUND(89.4435214115447,2)</f>
        <v>89.44</v>
      </c>
      <c r="G32" s="28"/>
      <c r="H32" s="40"/>
    </row>
    <row r="33" spans="1:8" ht="12.75" customHeight="1">
      <c r="A33" s="26">
        <v>46377</v>
      </c>
      <c r="B33" s="27"/>
      <c r="C33" s="28">
        <f>ROUND(93.8176197608199,2)</f>
        <v>93.82</v>
      </c>
      <c r="D33" s="28">
        <f>F33</f>
        <v>93.27</v>
      </c>
      <c r="E33" s="28">
        <f>F33</f>
        <v>93.27</v>
      </c>
      <c r="F33" s="28">
        <f>ROUND(93.2728645412155,2)</f>
        <v>93.27</v>
      </c>
      <c r="G33" s="28"/>
      <c r="H33" s="40"/>
    </row>
    <row r="34" spans="1:8" ht="12.75" customHeight="1">
      <c r="A34" s="26">
        <v>46461</v>
      </c>
      <c r="B34" s="27"/>
      <c r="C34" s="28">
        <f>ROUND(93.8176197608199,2)</f>
        <v>93.82</v>
      </c>
      <c r="D34" s="28">
        <f>F34</f>
        <v>91.78</v>
      </c>
      <c r="E34" s="28">
        <f>F34</f>
        <v>91.78</v>
      </c>
      <c r="F34" s="28">
        <f>ROUND(91.778631671631,2)</f>
        <v>91.78</v>
      </c>
      <c r="G34" s="28"/>
      <c r="H34" s="40"/>
    </row>
    <row r="35" spans="1:8" ht="12.75" customHeight="1">
      <c r="A35" s="26">
        <v>46559</v>
      </c>
      <c r="B35" s="27"/>
      <c r="C35" s="28">
        <f>ROUND(93.8176197608199,2)</f>
        <v>93.82</v>
      </c>
      <c r="D35" s="28">
        <f>F35</f>
        <v>93.86</v>
      </c>
      <c r="E35" s="28">
        <f>F35</f>
        <v>93.86</v>
      </c>
      <c r="F35" s="28">
        <f>ROUND(93.8638077230546,2)</f>
        <v>93.86</v>
      </c>
      <c r="G35" s="28"/>
      <c r="H35" s="40"/>
    </row>
    <row r="36" spans="1:8" ht="12.75" customHeight="1">
      <c r="A36" s="26">
        <v>46650</v>
      </c>
      <c r="B36" s="27"/>
      <c r="C36" s="28">
        <f>ROUND(93.8176197608199,2)</f>
        <v>93.82</v>
      </c>
      <c r="D36" s="28">
        <f>F36</f>
        <v>99.38</v>
      </c>
      <c r="E36" s="28">
        <f>F36</f>
        <v>99.38</v>
      </c>
      <c r="F36" s="28">
        <f>ROUND(99.3798685792715,2)</f>
        <v>99.38</v>
      </c>
      <c r="G36" s="28"/>
      <c r="H36" s="40"/>
    </row>
    <row r="37" spans="1:8" ht="12.75" customHeight="1">
      <c r="A37" s="26">
        <v>46741</v>
      </c>
      <c r="B37" s="27"/>
      <c r="C37" s="28">
        <f>ROUND(93.8176197608199,2)</f>
        <v>93.82</v>
      </c>
      <c r="D37" s="28">
        <f>F37</f>
        <v>99.72</v>
      </c>
      <c r="E37" s="28">
        <f>F37</f>
        <v>99.72</v>
      </c>
      <c r="F37" s="28">
        <f>ROUND(99.7232791184196,2)</f>
        <v>99.72</v>
      </c>
      <c r="G37" s="28"/>
      <c r="H37" s="40"/>
    </row>
    <row r="38" spans="1:8" ht="12.75" customHeight="1">
      <c r="A38" s="26">
        <v>46834</v>
      </c>
      <c r="B38" s="27"/>
      <c r="C38" s="28">
        <f>ROUND(93.8176197608199,2)</f>
        <v>93.82</v>
      </c>
      <c r="D38" s="28">
        <f>F38</f>
        <v>93.09</v>
      </c>
      <c r="E38" s="28">
        <f>F38</f>
        <v>93.09</v>
      </c>
      <c r="F38" s="28">
        <f>ROUND(93.0945521482827,2)</f>
        <v>93.09</v>
      </c>
      <c r="G38" s="28"/>
      <c r="H38" s="40"/>
    </row>
    <row r="39" spans="1:8" ht="12.75" customHeight="1">
      <c r="A39" s="26">
        <v>46924</v>
      </c>
      <c r="B39" s="27"/>
      <c r="C39" s="28">
        <f>ROUND(93.8176197608199,2)</f>
        <v>93.82</v>
      </c>
      <c r="D39" s="28">
        <f>F39</f>
        <v>100.4</v>
      </c>
      <c r="E39" s="28">
        <f>F39</f>
        <v>100.4</v>
      </c>
      <c r="F39" s="28">
        <f>ROUND(100.400031882659,2)</f>
        <v>100.4</v>
      </c>
      <c r="G39" s="28"/>
      <c r="H39" s="40"/>
    </row>
    <row r="40" spans="1:8" ht="12.75" customHeight="1">
      <c r="A40" s="26">
        <v>47015</v>
      </c>
      <c r="B40" s="27"/>
      <c r="C40" s="28">
        <f>ROUND(93.8176197608199,2)</f>
        <v>93.82</v>
      </c>
      <c r="D40" s="28">
        <f>F40</f>
        <v>93.82</v>
      </c>
      <c r="E40" s="28">
        <f>F40</f>
        <v>93.82</v>
      </c>
      <c r="F40" s="28">
        <f>ROUND(93.8176197608199,2)</f>
        <v>93.82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ROUND(3.01,5)</f>
        <v>3.01</v>
      </c>
      <c r="D42" s="30">
        <f>F42</f>
        <v>3.01</v>
      </c>
      <c r="E42" s="30">
        <f>F42</f>
        <v>3.01</v>
      </c>
      <c r="F42" s="30">
        <f>ROUND(3.01,5)</f>
        <v>3.01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ROUND(3.335,5)</f>
        <v>3.335</v>
      </c>
      <c r="D44" s="30">
        <f>F44</f>
        <v>3.335</v>
      </c>
      <c r="E44" s="30">
        <f>F44</f>
        <v>3.335</v>
      </c>
      <c r="F44" s="30">
        <f>ROUND(3.335,5)</f>
        <v>3.335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ROUND(3.41,5)</f>
        <v>3.41</v>
      </c>
      <c r="D46" s="30">
        <f>F46</f>
        <v>3.41</v>
      </c>
      <c r="E46" s="30">
        <f>F46</f>
        <v>3.41</v>
      </c>
      <c r="F46" s="30">
        <f>ROUND(3.41,5)</f>
        <v>3.41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ROUND(3.99,5)</f>
        <v>3.99</v>
      </c>
      <c r="D48" s="30">
        <f>F48</f>
        <v>3.99</v>
      </c>
      <c r="E48" s="30">
        <f>F48</f>
        <v>3.99</v>
      </c>
      <c r="F48" s="30">
        <f>ROUND(3.99,5)</f>
        <v>3.99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ROUND(10.975,5)</f>
        <v>10.975</v>
      </c>
      <c r="D50" s="30">
        <f>F50</f>
        <v>10.975</v>
      </c>
      <c r="E50" s="30">
        <f>F50</f>
        <v>10.975</v>
      </c>
      <c r="F50" s="30">
        <f>ROUND(10.975,5)</f>
        <v>10.975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ROUND(7.41,5)</f>
        <v>7.41</v>
      </c>
      <c r="D52" s="30">
        <f>F52</f>
        <v>7.41</v>
      </c>
      <c r="E52" s="30">
        <f>F52</f>
        <v>7.41</v>
      </c>
      <c r="F52" s="30">
        <f>ROUND(7.41,5)</f>
        <v>7.41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ROUND(8.405,3)</f>
        <v>8.405</v>
      </c>
      <c r="D54" s="31">
        <f>F54</f>
        <v>8.405</v>
      </c>
      <c r="E54" s="31">
        <f>F54</f>
        <v>8.405</v>
      </c>
      <c r="F54" s="31">
        <f>ROUND(8.405,3)</f>
        <v>8.405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ROUND(2.74,3)</f>
        <v>2.74</v>
      </c>
      <c r="D56" s="31">
        <f>F56</f>
        <v>2.74</v>
      </c>
      <c r="E56" s="31">
        <f>F56</f>
        <v>2.74</v>
      </c>
      <c r="F56" s="31">
        <f>ROUND(2.74,3)</f>
        <v>2.74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ROUND(3.225,3)</f>
        <v>3.225</v>
      </c>
      <c r="D58" s="31">
        <f>F58</f>
        <v>3.225</v>
      </c>
      <c r="E58" s="31">
        <f>F58</f>
        <v>3.225</v>
      </c>
      <c r="F58" s="31">
        <f>ROUND(3.225,3)</f>
        <v>3.225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ROUND(6.36,3)</f>
        <v>6.36</v>
      </c>
      <c r="D60" s="31">
        <f>F60</f>
        <v>6.36</v>
      </c>
      <c r="E60" s="31">
        <f>F60</f>
        <v>6.36</v>
      </c>
      <c r="F60" s="31">
        <f>ROUND(6.36,3)</f>
        <v>6.36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ROUND(6.52,3)</f>
        <v>6.52</v>
      </c>
      <c r="D62" s="31">
        <f>F62</f>
        <v>6.52</v>
      </c>
      <c r="E62" s="31">
        <f>F62</f>
        <v>6.52</v>
      </c>
      <c r="F62" s="31">
        <f>ROUND(6.52,3)</f>
        <v>6.52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ROUND(9.7,3)</f>
        <v>9.7</v>
      </c>
      <c r="D64" s="31">
        <f>F64</f>
        <v>9.7</v>
      </c>
      <c r="E64" s="31">
        <f>F64</f>
        <v>9.7</v>
      </c>
      <c r="F64" s="31">
        <f>ROUND(9.7,3)</f>
        <v>9.7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ROUND(3.14,3)</f>
        <v>3.14</v>
      </c>
      <c r="D66" s="31">
        <f>F66</f>
        <v>3.14</v>
      </c>
      <c r="E66" s="31">
        <f>F66</f>
        <v>3.14</v>
      </c>
      <c r="F66" s="31">
        <f>ROUND(3.14,3)</f>
        <v>3.14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ROUND(2.48,3)</f>
        <v>2.48</v>
      </c>
      <c r="D68" s="31">
        <f>F68</f>
        <v>2.48</v>
      </c>
      <c r="E68" s="31">
        <f>F68</f>
        <v>2.48</v>
      </c>
      <c r="F68" s="31">
        <f>ROUND(2.48,3)</f>
        <v>2.48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ROUND(9.315,3)</f>
        <v>9.315</v>
      </c>
      <c r="D70" s="31">
        <f>F70</f>
        <v>9.315</v>
      </c>
      <c r="E70" s="31">
        <f>F70</f>
        <v>9.315</v>
      </c>
      <c r="F70" s="31">
        <f>ROUND(9.315,3)</f>
        <v>9.315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ROUND(3.01,5)</f>
        <v>3.01</v>
      </c>
      <c r="D72" s="30">
        <f>F72</f>
        <v>135.97158</v>
      </c>
      <c r="E72" s="30">
        <f>F72</f>
        <v>135.97158</v>
      </c>
      <c r="F72" s="30">
        <f>ROUND(135.97158,5)</f>
        <v>135.97158</v>
      </c>
      <c r="G72" s="28"/>
      <c r="H72" s="40"/>
    </row>
    <row r="73" spans="1:8" ht="12.75" customHeight="1">
      <c r="A73" s="26">
        <v>43776</v>
      </c>
      <c r="B73" s="27"/>
      <c r="C73" s="30">
        <f>ROUND(3.01,5)</f>
        <v>3.01</v>
      </c>
      <c r="D73" s="30">
        <f>F73</f>
        <v>138.73206</v>
      </c>
      <c r="E73" s="30">
        <f>F73</f>
        <v>138.73206</v>
      </c>
      <c r="F73" s="30">
        <f>ROUND(138.73206,5)</f>
        <v>138.73206</v>
      </c>
      <c r="G73" s="28"/>
      <c r="H73" s="40"/>
    </row>
    <row r="74" spans="1:8" ht="12.75" customHeight="1">
      <c r="A74" s="26">
        <v>43867</v>
      </c>
      <c r="B74" s="27"/>
      <c r="C74" s="30">
        <f>ROUND(3.01,5)</f>
        <v>3.01</v>
      </c>
      <c r="D74" s="30">
        <f>F74</f>
        <v>139.97209</v>
      </c>
      <c r="E74" s="30">
        <f>F74</f>
        <v>139.97209</v>
      </c>
      <c r="F74" s="30">
        <f>ROUND(139.97209,5)</f>
        <v>139.97209</v>
      </c>
      <c r="G74" s="28"/>
      <c r="H74" s="40"/>
    </row>
    <row r="75" spans="1:8" ht="12.75" customHeight="1">
      <c r="A75" s="26">
        <v>43958</v>
      </c>
      <c r="B75" s="27"/>
      <c r="C75" s="30">
        <f>ROUND(3.01,5)</f>
        <v>3.01</v>
      </c>
      <c r="D75" s="30">
        <f>F75</f>
        <v>142.80214</v>
      </c>
      <c r="E75" s="30">
        <f>F75</f>
        <v>142.80214</v>
      </c>
      <c r="F75" s="30">
        <f>ROUND(142.80214,5)</f>
        <v>142.80214</v>
      </c>
      <c r="G75" s="28"/>
      <c r="H75" s="40"/>
    </row>
    <row r="76" spans="1:8" ht="12.75" customHeight="1">
      <c r="A76" s="26">
        <v>44049</v>
      </c>
      <c r="B76" s="27"/>
      <c r="C76" s="30">
        <f>ROUND(3.01,5)</f>
        <v>3.01</v>
      </c>
      <c r="D76" s="30">
        <f>F76</f>
        <v>143.93402</v>
      </c>
      <c r="E76" s="30">
        <f>F76</f>
        <v>143.93402</v>
      </c>
      <c r="F76" s="30">
        <f>ROUND(143.93402,5)</f>
        <v>143.93402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ROUND(102.08037,5)</f>
        <v>102.08037</v>
      </c>
      <c r="D78" s="30">
        <f>F78</f>
        <v>103.18384</v>
      </c>
      <c r="E78" s="30">
        <f>F78</f>
        <v>103.18384</v>
      </c>
      <c r="F78" s="30">
        <f>ROUND(103.18384,5)</f>
        <v>103.18384</v>
      </c>
      <c r="G78" s="28"/>
      <c r="H78" s="40"/>
    </row>
    <row r="79" spans="1:8" ht="12.75" customHeight="1">
      <c r="A79" s="26">
        <v>43776</v>
      </c>
      <c r="B79" s="27"/>
      <c r="C79" s="30">
        <f>ROUND(102.08037,5)</f>
        <v>102.08037</v>
      </c>
      <c r="D79" s="30">
        <f>F79</f>
        <v>104.18424</v>
      </c>
      <c r="E79" s="30">
        <f>F79</f>
        <v>104.18424</v>
      </c>
      <c r="F79" s="30">
        <f>ROUND(104.18424,5)</f>
        <v>104.18424</v>
      </c>
      <c r="G79" s="28"/>
      <c r="H79" s="40"/>
    </row>
    <row r="80" spans="1:8" ht="12.75" customHeight="1">
      <c r="A80" s="26">
        <v>43867</v>
      </c>
      <c r="B80" s="27"/>
      <c r="C80" s="30">
        <f>ROUND(102.08037,5)</f>
        <v>102.08037</v>
      </c>
      <c r="D80" s="30">
        <f>F80</f>
        <v>106.2226</v>
      </c>
      <c r="E80" s="30">
        <f>F80</f>
        <v>106.2226</v>
      </c>
      <c r="F80" s="30">
        <f>ROUND(106.2226,5)</f>
        <v>106.2226</v>
      </c>
      <c r="G80" s="28"/>
      <c r="H80" s="40"/>
    </row>
    <row r="81" spans="1:8" ht="12.75" customHeight="1">
      <c r="A81" s="26">
        <v>43958</v>
      </c>
      <c r="B81" s="27"/>
      <c r="C81" s="30">
        <f>ROUND(102.08037,5)</f>
        <v>102.08037</v>
      </c>
      <c r="D81" s="30">
        <f>F81</f>
        <v>107.25674</v>
      </c>
      <c r="E81" s="30">
        <f>F81</f>
        <v>107.25674</v>
      </c>
      <c r="F81" s="30">
        <f>ROUND(107.25674,5)</f>
        <v>107.25674</v>
      </c>
      <c r="G81" s="28"/>
      <c r="H81" s="40"/>
    </row>
    <row r="82" spans="1:8" ht="12.75" customHeight="1">
      <c r="A82" s="26">
        <v>44049</v>
      </c>
      <c r="B82" s="27"/>
      <c r="C82" s="30">
        <f>ROUND(102.08037,5)</f>
        <v>102.08037</v>
      </c>
      <c r="D82" s="30">
        <f>F82</f>
        <v>109.23708</v>
      </c>
      <c r="E82" s="30">
        <f>F82</f>
        <v>109.23708</v>
      </c>
      <c r="F82" s="30">
        <f>ROUND(109.23708,5)</f>
        <v>109.23708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ROUND(9.185,5)</f>
        <v>9.185</v>
      </c>
      <c r="D84" s="30">
        <f>F84</f>
        <v>9.22719</v>
      </c>
      <c r="E84" s="30">
        <f>F84</f>
        <v>9.22719</v>
      </c>
      <c r="F84" s="30">
        <f>ROUND(9.22719,5)</f>
        <v>9.22719</v>
      </c>
      <c r="G84" s="28"/>
      <c r="H84" s="40"/>
    </row>
    <row r="85" spans="1:8" ht="12.75" customHeight="1">
      <c r="A85" s="26">
        <v>43776</v>
      </c>
      <c r="B85" s="27"/>
      <c r="C85" s="30">
        <f>ROUND(9.185,5)</f>
        <v>9.185</v>
      </c>
      <c r="D85" s="30">
        <f>F85</f>
        <v>9.29097</v>
      </c>
      <c r="E85" s="30">
        <f>F85</f>
        <v>9.29097</v>
      </c>
      <c r="F85" s="30">
        <f>ROUND(9.29097,5)</f>
        <v>9.29097</v>
      </c>
      <c r="G85" s="28"/>
      <c r="H85" s="40"/>
    </row>
    <row r="86" spans="1:8" ht="12.75" customHeight="1">
      <c r="A86" s="26">
        <v>43867</v>
      </c>
      <c r="B86" s="27"/>
      <c r="C86" s="30">
        <f>ROUND(9.185,5)</f>
        <v>9.185</v>
      </c>
      <c r="D86" s="30">
        <f>F86</f>
        <v>9.34361</v>
      </c>
      <c r="E86" s="30">
        <f>F86</f>
        <v>9.34361</v>
      </c>
      <c r="F86" s="30">
        <f>ROUND(9.34361,5)</f>
        <v>9.34361</v>
      </c>
      <c r="G86" s="28"/>
      <c r="H86" s="40"/>
    </row>
    <row r="87" spans="1:8" ht="12.75" customHeight="1">
      <c r="A87" s="26">
        <v>43958</v>
      </c>
      <c r="B87" s="27"/>
      <c r="C87" s="30">
        <f>ROUND(9.185,5)</f>
        <v>9.185</v>
      </c>
      <c r="D87" s="30">
        <f>F87</f>
        <v>9.39123</v>
      </c>
      <c r="E87" s="30">
        <f>F87</f>
        <v>9.39123</v>
      </c>
      <c r="F87" s="30">
        <f>ROUND(9.39123,5)</f>
        <v>9.39123</v>
      </c>
      <c r="G87" s="28"/>
      <c r="H87" s="40"/>
    </row>
    <row r="88" spans="1:8" ht="12.75" customHeight="1">
      <c r="A88" s="26">
        <v>44049</v>
      </c>
      <c r="B88" s="27"/>
      <c r="C88" s="30">
        <f>ROUND(9.185,5)</f>
        <v>9.185</v>
      </c>
      <c r="D88" s="30">
        <f>F88</f>
        <v>9.4708</v>
      </c>
      <c r="E88" s="30">
        <f>F88</f>
        <v>9.4708</v>
      </c>
      <c r="F88" s="30">
        <f>ROUND(9.4708,5)</f>
        <v>9.4708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ROUND(9.455,5)</f>
        <v>9.455</v>
      </c>
      <c r="D90" s="30">
        <f>F90</f>
        <v>9.49663</v>
      </c>
      <c r="E90" s="30">
        <f>F90</f>
        <v>9.49663</v>
      </c>
      <c r="F90" s="30">
        <f>ROUND(9.49663,5)</f>
        <v>9.49663</v>
      </c>
      <c r="G90" s="28"/>
      <c r="H90" s="40"/>
    </row>
    <row r="91" spans="1:8" ht="12.75" customHeight="1">
      <c r="A91" s="26">
        <v>43776</v>
      </c>
      <c r="B91" s="27"/>
      <c r="C91" s="30">
        <f>ROUND(9.455,5)</f>
        <v>9.455</v>
      </c>
      <c r="D91" s="30">
        <f>F91</f>
        <v>9.56669</v>
      </c>
      <c r="E91" s="30">
        <f>F91</f>
        <v>9.56669</v>
      </c>
      <c r="F91" s="30">
        <f>ROUND(9.56669,5)</f>
        <v>9.56669</v>
      </c>
      <c r="G91" s="28"/>
      <c r="H91" s="40"/>
    </row>
    <row r="92" spans="1:8" ht="12.75" customHeight="1">
      <c r="A92" s="26">
        <v>43867</v>
      </c>
      <c r="B92" s="27"/>
      <c r="C92" s="30">
        <f>ROUND(9.455,5)</f>
        <v>9.455</v>
      </c>
      <c r="D92" s="30">
        <f>F92</f>
        <v>9.62441</v>
      </c>
      <c r="E92" s="30">
        <f>F92</f>
        <v>9.62441</v>
      </c>
      <c r="F92" s="30">
        <f>ROUND(9.62441,5)</f>
        <v>9.62441</v>
      </c>
      <c r="G92" s="28"/>
      <c r="H92" s="40"/>
    </row>
    <row r="93" spans="1:8" ht="12.75" customHeight="1">
      <c r="A93" s="26">
        <v>43958</v>
      </c>
      <c r="B93" s="27"/>
      <c r="C93" s="30">
        <f>ROUND(9.455,5)</f>
        <v>9.455</v>
      </c>
      <c r="D93" s="30">
        <f>F93</f>
        <v>9.67557</v>
      </c>
      <c r="E93" s="30">
        <f>F93</f>
        <v>9.67557</v>
      </c>
      <c r="F93" s="30">
        <f>ROUND(9.67557,5)</f>
        <v>9.67557</v>
      </c>
      <c r="G93" s="28"/>
      <c r="H93" s="40"/>
    </row>
    <row r="94" spans="1:8" ht="12.75" customHeight="1">
      <c r="A94" s="26">
        <v>44049</v>
      </c>
      <c r="B94" s="27"/>
      <c r="C94" s="30">
        <f>ROUND(9.455,5)</f>
        <v>9.455</v>
      </c>
      <c r="D94" s="30">
        <f>F94</f>
        <v>9.7549</v>
      </c>
      <c r="E94" s="30">
        <f>F94</f>
        <v>9.7549</v>
      </c>
      <c r="F94" s="30">
        <f>ROUND(9.7549,5)</f>
        <v>9.7549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ROUND(103.24861,5)</f>
        <v>103.24861</v>
      </c>
      <c r="D96" s="30">
        <f>F96</f>
        <v>104.3647</v>
      </c>
      <c r="E96" s="30">
        <f>F96</f>
        <v>104.3647</v>
      </c>
      <c r="F96" s="30">
        <f>ROUND(104.3647,5)</f>
        <v>104.3647</v>
      </c>
      <c r="G96" s="28"/>
      <c r="H96" s="40"/>
    </row>
    <row r="97" spans="1:8" ht="12.75" customHeight="1">
      <c r="A97" s="26">
        <v>43776</v>
      </c>
      <c r="B97" s="27"/>
      <c r="C97" s="30">
        <f>ROUND(103.24861,5)</f>
        <v>103.24861</v>
      </c>
      <c r="D97" s="30">
        <f>F97</f>
        <v>105.31407</v>
      </c>
      <c r="E97" s="30">
        <f>F97</f>
        <v>105.31407</v>
      </c>
      <c r="F97" s="30">
        <f>ROUND(105.31407,5)</f>
        <v>105.31407</v>
      </c>
      <c r="G97" s="28"/>
      <c r="H97" s="40"/>
    </row>
    <row r="98" spans="1:8" ht="12.75" customHeight="1">
      <c r="A98" s="26">
        <v>43867</v>
      </c>
      <c r="B98" s="27"/>
      <c r="C98" s="30">
        <f>ROUND(103.24861,5)</f>
        <v>103.24861</v>
      </c>
      <c r="D98" s="30">
        <f>F98</f>
        <v>107.37449</v>
      </c>
      <c r="E98" s="30">
        <f>F98</f>
        <v>107.37449</v>
      </c>
      <c r="F98" s="30">
        <f>ROUND(107.37449,5)</f>
        <v>107.37449</v>
      </c>
      <c r="G98" s="28"/>
      <c r="H98" s="40"/>
    </row>
    <row r="99" spans="1:8" ht="12.75" customHeight="1">
      <c r="A99" s="26">
        <v>43958</v>
      </c>
      <c r="B99" s="27"/>
      <c r="C99" s="30">
        <f>ROUND(103.24861,5)</f>
        <v>103.24861</v>
      </c>
      <c r="D99" s="30">
        <f>F99</f>
        <v>108.34838</v>
      </c>
      <c r="E99" s="30">
        <f>F99</f>
        <v>108.34838</v>
      </c>
      <c r="F99" s="30">
        <f>ROUND(108.34838,5)</f>
        <v>108.34838</v>
      </c>
      <c r="G99" s="28"/>
      <c r="H99" s="40"/>
    </row>
    <row r="100" spans="1:8" ht="12.75" customHeight="1">
      <c r="A100" s="26">
        <v>44049</v>
      </c>
      <c r="B100" s="27"/>
      <c r="C100" s="30">
        <f>ROUND(103.24861,5)</f>
        <v>103.24861</v>
      </c>
      <c r="D100" s="30">
        <f>F100</f>
        <v>110.34898</v>
      </c>
      <c r="E100" s="30">
        <f>F100</f>
        <v>110.34898</v>
      </c>
      <c r="F100" s="30">
        <f>ROUND(110.34898,5)</f>
        <v>110.34898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ROUND(9.835,5)</f>
        <v>9.835</v>
      </c>
      <c r="D102" s="30">
        <f>F102</f>
        <v>9.88034</v>
      </c>
      <c r="E102" s="30">
        <f>F102</f>
        <v>9.88034</v>
      </c>
      <c r="F102" s="30">
        <f>ROUND(9.88034,5)</f>
        <v>9.88034</v>
      </c>
      <c r="G102" s="28"/>
      <c r="H102" s="40"/>
    </row>
    <row r="103" spans="1:8" ht="12.75" customHeight="1">
      <c r="A103" s="26">
        <v>43776</v>
      </c>
      <c r="B103" s="27"/>
      <c r="C103" s="30">
        <f>ROUND(9.835,5)</f>
        <v>9.835</v>
      </c>
      <c r="D103" s="30">
        <f>F103</f>
        <v>9.95142</v>
      </c>
      <c r="E103" s="30">
        <f>F103</f>
        <v>9.95142</v>
      </c>
      <c r="F103" s="30">
        <f>ROUND(9.95142,5)</f>
        <v>9.95142</v>
      </c>
      <c r="G103" s="28"/>
      <c r="H103" s="40"/>
    </row>
    <row r="104" spans="1:8" ht="12.75" customHeight="1">
      <c r="A104" s="26">
        <v>43867</v>
      </c>
      <c r="B104" s="27"/>
      <c r="C104" s="30">
        <f>ROUND(9.835,5)</f>
        <v>9.835</v>
      </c>
      <c r="D104" s="30">
        <f>F104</f>
        <v>10.01264</v>
      </c>
      <c r="E104" s="30">
        <f>F104</f>
        <v>10.01264</v>
      </c>
      <c r="F104" s="30">
        <f>ROUND(10.01264,5)</f>
        <v>10.01264</v>
      </c>
      <c r="G104" s="28"/>
      <c r="H104" s="40"/>
    </row>
    <row r="105" spans="1:8" ht="12.75" customHeight="1">
      <c r="A105" s="26">
        <v>43958</v>
      </c>
      <c r="B105" s="27"/>
      <c r="C105" s="30">
        <f>ROUND(9.835,5)</f>
        <v>9.835</v>
      </c>
      <c r="D105" s="30">
        <f>F105</f>
        <v>10.06972</v>
      </c>
      <c r="E105" s="30">
        <f>F105</f>
        <v>10.06972</v>
      </c>
      <c r="F105" s="30">
        <f>ROUND(10.06972,5)</f>
        <v>10.06972</v>
      </c>
      <c r="G105" s="28"/>
      <c r="H105" s="40"/>
    </row>
    <row r="106" spans="1:8" ht="12.75" customHeight="1">
      <c r="A106" s="26">
        <v>44049</v>
      </c>
      <c r="B106" s="27"/>
      <c r="C106" s="30">
        <f>ROUND(9.835,5)</f>
        <v>9.835</v>
      </c>
      <c r="D106" s="30">
        <f>F106</f>
        <v>10.1523</v>
      </c>
      <c r="E106" s="30">
        <f>F106</f>
        <v>10.1523</v>
      </c>
      <c r="F106" s="30">
        <f>ROUND(10.1523,5)</f>
        <v>10.1523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ROUND(3.335,5)</f>
        <v>3.335</v>
      </c>
      <c r="D108" s="30">
        <f>F108</f>
        <v>121.87063</v>
      </c>
      <c r="E108" s="30">
        <f>F108</f>
        <v>121.87063</v>
      </c>
      <c r="F108" s="30">
        <f>ROUND(121.87063,5)</f>
        <v>121.87063</v>
      </c>
      <c r="G108" s="28"/>
      <c r="H108" s="40"/>
    </row>
    <row r="109" spans="1:8" ht="12.75" customHeight="1">
      <c r="A109" s="26">
        <v>43776</v>
      </c>
      <c r="B109" s="27"/>
      <c r="C109" s="30">
        <f>ROUND(3.335,5)</f>
        <v>3.335</v>
      </c>
      <c r="D109" s="30">
        <f>F109</f>
        <v>124.34494</v>
      </c>
      <c r="E109" s="30">
        <f>F109</f>
        <v>124.34494</v>
      </c>
      <c r="F109" s="30">
        <f>ROUND(124.34494,5)</f>
        <v>124.34494</v>
      </c>
      <c r="G109" s="28"/>
      <c r="H109" s="40"/>
    </row>
    <row r="110" spans="1:8" ht="12.75" customHeight="1">
      <c r="A110" s="26">
        <v>43867</v>
      </c>
      <c r="B110" s="27"/>
      <c r="C110" s="30">
        <f>ROUND(3.335,5)</f>
        <v>3.335</v>
      </c>
      <c r="D110" s="30">
        <f>F110</f>
        <v>125.11929</v>
      </c>
      <c r="E110" s="30">
        <f>F110</f>
        <v>125.11929</v>
      </c>
      <c r="F110" s="30">
        <f>ROUND(125.11929,5)</f>
        <v>125.11929</v>
      </c>
      <c r="G110" s="28"/>
      <c r="H110" s="40"/>
    </row>
    <row r="111" spans="1:8" ht="12.75" customHeight="1">
      <c r="A111" s="26">
        <v>43958</v>
      </c>
      <c r="B111" s="27"/>
      <c r="C111" s="30">
        <f>ROUND(3.335,5)</f>
        <v>3.335</v>
      </c>
      <c r="D111" s="30">
        <f>F111</f>
        <v>127.64905</v>
      </c>
      <c r="E111" s="30">
        <f>F111</f>
        <v>127.64905</v>
      </c>
      <c r="F111" s="30">
        <f>ROUND(127.64905,5)</f>
        <v>127.64905</v>
      </c>
      <c r="G111" s="28"/>
      <c r="H111" s="40"/>
    </row>
    <row r="112" spans="1:8" ht="12.75" customHeight="1">
      <c r="A112" s="26">
        <v>44049</v>
      </c>
      <c r="B112" s="27"/>
      <c r="C112" s="30">
        <f>ROUND(3.335,5)</f>
        <v>3.335</v>
      </c>
      <c r="D112" s="30">
        <f>F112</f>
        <v>128.31259</v>
      </c>
      <c r="E112" s="30">
        <f>F112</f>
        <v>128.31259</v>
      </c>
      <c r="F112" s="30">
        <f>ROUND(128.31259,5)</f>
        <v>128.31259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ROUND(9.93,5)</f>
        <v>9.93</v>
      </c>
      <c r="D114" s="30">
        <f>F114</f>
        <v>9.9753</v>
      </c>
      <c r="E114" s="30">
        <f>F114</f>
        <v>9.9753</v>
      </c>
      <c r="F114" s="30">
        <f>ROUND(9.9753,5)</f>
        <v>9.9753</v>
      </c>
      <c r="G114" s="28"/>
      <c r="H114" s="40"/>
    </row>
    <row r="115" spans="1:8" ht="12.75" customHeight="1">
      <c r="A115" s="26">
        <v>43776</v>
      </c>
      <c r="B115" s="27"/>
      <c r="C115" s="30">
        <f>ROUND(9.93,5)</f>
        <v>9.93</v>
      </c>
      <c r="D115" s="30">
        <f>F115</f>
        <v>10.04653</v>
      </c>
      <c r="E115" s="30">
        <f>F115</f>
        <v>10.04653</v>
      </c>
      <c r="F115" s="30">
        <f>ROUND(10.04653,5)</f>
        <v>10.04653</v>
      </c>
      <c r="G115" s="28"/>
      <c r="H115" s="40"/>
    </row>
    <row r="116" spans="1:8" ht="12.75" customHeight="1">
      <c r="A116" s="26">
        <v>43867</v>
      </c>
      <c r="B116" s="27"/>
      <c r="C116" s="30">
        <f>ROUND(9.93,5)</f>
        <v>9.93</v>
      </c>
      <c r="D116" s="30">
        <f>F116</f>
        <v>10.10809</v>
      </c>
      <c r="E116" s="30">
        <f>F116</f>
        <v>10.10809</v>
      </c>
      <c r="F116" s="30">
        <f>ROUND(10.10809,5)</f>
        <v>10.10809</v>
      </c>
      <c r="G116" s="28"/>
      <c r="H116" s="40"/>
    </row>
    <row r="117" spans="1:8" ht="12.75" customHeight="1">
      <c r="A117" s="26">
        <v>43958</v>
      </c>
      <c r="B117" s="27"/>
      <c r="C117" s="30">
        <f>ROUND(9.93,5)</f>
        <v>9.93</v>
      </c>
      <c r="D117" s="30">
        <f>F117</f>
        <v>10.16558</v>
      </c>
      <c r="E117" s="30">
        <f>F117</f>
        <v>10.16558</v>
      </c>
      <c r="F117" s="30">
        <f>ROUND(10.16558,5)</f>
        <v>10.16558</v>
      </c>
      <c r="G117" s="28"/>
      <c r="H117" s="40"/>
    </row>
    <row r="118" spans="1:8" ht="12.75" customHeight="1">
      <c r="A118" s="26">
        <v>44049</v>
      </c>
      <c r="B118" s="27"/>
      <c r="C118" s="30">
        <f>ROUND(9.93,5)</f>
        <v>9.93</v>
      </c>
      <c r="D118" s="30">
        <f>F118</f>
        <v>10.2476</v>
      </c>
      <c r="E118" s="30">
        <f>F118</f>
        <v>10.2476</v>
      </c>
      <c r="F118" s="30">
        <f>ROUND(10.2476,5)</f>
        <v>10.2476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ROUND(9.96,5)</f>
        <v>9.96</v>
      </c>
      <c r="D120" s="30">
        <f>F120</f>
        <v>10.00359</v>
      </c>
      <c r="E120" s="30">
        <f>F120</f>
        <v>10.00359</v>
      </c>
      <c r="F120" s="30">
        <f>ROUND(10.00359,5)</f>
        <v>10.00359</v>
      </c>
      <c r="G120" s="28"/>
      <c r="H120" s="40"/>
    </row>
    <row r="121" spans="1:8" ht="12.75" customHeight="1">
      <c r="A121" s="26">
        <v>43776</v>
      </c>
      <c r="B121" s="27"/>
      <c r="C121" s="30">
        <f>ROUND(9.96,5)</f>
        <v>9.96</v>
      </c>
      <c r="D121" s="30">
        <f>F121</f>
        <v>10.0721</v>
      </c>
      <c r="E121" s="30">
        <f>F121</f>
        <v>10.0721</v>
      </c>
      <c r="F121" s="30">
        <f>ROUND(10.0721,5)</f>
        <v>10.0721</v>
      </c>
      <c r="G121" s="28"/>
      <c r="H121" s="40"/>
    </row>
    <row r="122" spans="1:8" ht="12.75" customHeight="1">
      <c r="A122" s="26">
        <v>43867</v>
      </c>
      <c r="B122" s="27"/>
      <c r="C122" s="30">
        <f>ROUND(9.96,5)</f>
        <v>9.96</v>
      </c>
      <c r="D122" s="30">
        <f>F122</f>
        <v>10.13127</v>
      </c>
      <c r="E122" s="30">
        <f>F122</f>
        <v>10.13127</v>
      </c>
      <c r="F122" s="30">
        <f>ROUND(10.13127,5)</f>
        <v>10.13127</v>
      </c>
      <c r="G122" s="28"/>
      <c r="H122" s="40"/>
    </row>
    <row r="123" spans="1:8" ht="12.75" customHeight="1">
      <c r="A123" s="26">
        <v>43958</v>
      </c>
      <c r="B123" s="27"/>
      <c r="C123" s="30">
        <f>ROUND(9.96,5)</f>
        <v>9.96</v>
      </c>
      <c r="D123" s="30">
        <f>F123</f>
        <v>10.18642</v>
      </c>
      <c r="E123" s="30">
        <f>F123</f>
        <v>10.18642</v>
      </c>
      <c r="F123" s="30">
        <f>ROUND(10.18642,5)</f>
        <v>10.18642</v>
      </c>
      <c r="G123" s="28"/>
      <c r="H123" s="40"/>
    </row>
    <row r="124" spans="1:8" ht="12.75" customHeight="1">
      <c r="A124" s="26">
        <v>44049</v>
      </c>
      <c r="B124" s="27"/>
      <c r="C124" s="30">
        <f>ROUND(9.96,5)</f>
        <v>9.96</v>
      </c>
      <c r="D124" s="30">
        <f>F124</f>
        <v>10.26474</v>
      </c>
      <c r="E124" s="30">
        <f>F124</f>
        <v>10.26474</v>
      </c>
      <c r="F124" s="30">
        <f>ROUND(10.26474,5)</f>
        <v>10.26474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ROUND(113.8819,5)</f>
        <v>113.8819</v>
      </c>
      <c r="D126" s="30">
        <f>F126</f>
        <v>115.11298</v>
      </c>
      <c r="E126" s="30">
        <f>F126</f>
        <v>115.11298</v>
      </c>
      <c r="F126" s="30">
        <f>ROUND(115.11298,5)</f>
        <v>115.11298</v>
      </c>
      <c r="G126" s="28"/>
      <c r="H126" s="40"/>
    </row>
    <row r="127" spans="1:8" ht="12.75" customHeight="1">
      <c r="A127" s="26">
        <v>43776</v>
      </c>
      <c r="B127" s="27"/>
      <c r="C127" s="30">
        <f>ROUND(113.8819,5)</f>
        <v>113.8819</v>
      </c>
      <c r="D127" s="30">
        <f>F127</f>
        <v>115.73025</v>
      </c>
      <c r="E127" s="30">
        <f>F127</f>
        <v>115.73025</v>
      </c>
      <c r="F127" s="30">
        <f>ROUND(115.73025,5)</f>
        <v>115.73025</v>
      </c>
      <c r="G127" s="28"/>
      <c r="H127" s="40"/>
    </row>
    <row r="128" spans="1:8" ht="12.75" customHeight="1">
      <c r="A128" s="26">
        <v>43867</v>
      </c>
      <c r="B128" s="27"/>
      <c r="C128" s="30">
        <f>ROUND(113.8819,5)</f>
        <v>113.8819</v>
      </c>
      <c r="D128" s="30">
        <f>F128</f>
        <v>117.99474</v>
      </c>
      <c r="E128" s="30">
        <f>F128</f>
        <v>117.99474</v>
      </c>
      <c r="F128" s="30">
        <f>ROUND(117.99474,5)</f>
        <v>117.99474</v>
      </c>
      <c r="G128" s="28"/>
      <c r="H128" s="40"/>
    </row>
    <row r="129" spans="1:8" ht="12.75" customHeight="1">
      <c r="A129" s="26">
        <v>43958</v>
      </c>
      <c r="B129" s="27"/>
      <c r="C129" s="30">
        <f>ROUND(113.8819,5)</f>
        <v>113.8819</v>
      </c>
      <c r="D129" s="30">
        <f>F129</f>
        <v>118.63088</v>
      </c>
      <c r="E129" s="30">
        <f>F129</f>
        <v>118.63088</v>
      </c>
      <c r="F129" s="30">
        <f>ROUND(118.63088,5)</f>
        <v>118.63088</v>
      </c>
      <c r="G129" s="28"/>
      <c r="H129" s="40"/>
    </row>
    <row r="130" spans="1:8" ht="12.75" customHeight="1">
      <c r="A130" s="26">
        <v>44049</v>
      </c>
      <c r="B130" s="27"/>
      <c r="C130" s="30">
        <f>ROUND(113.8819,5)</f>
        <v>113.8819</v>
      </c>
      <c r="D130" s="30">
        <f>F130</f>
        <v>120.82035</v>
      </c>
      <c r="E130" s="30">
        <f>F130</f>
        <v>120.82035</v>
      </c>
      <c r="F130" s="30">
        <f>ROUND(120.82035,5)</f>
        <v>120.82035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ROUND(3.41,5)</f>
        <v>3.41</v>
      </c>
      <c r="D132" s="30">
        <f>F132</f>
        <v>118.3769</v>
      </c>
      <c r="E132" s="30">
        <f>F132</f>
        <v>118.3769</v>
      </c>
      <c r="F132" s="30">
        <f>ROUND(118.3769,5)</f>
        <v>118.3769</v>
      </c>
      <c r="G132" s="28"/>
      <c r="H132" s="40"/>
    </row>
    <row r="133" spans="1:8" ht="12.75" customHeight="1">
      <c r="A133" s="26">
        <v>43776</v>
      </c>
      <c r="B133" s="27"/>
      <c r="C133" s="30">
        <f>ROUND(3.41,5)</f>
        <v>3.41</v>
      </c>
      <c r="D133" s="30">
        <f>F133</f>
        <v>120.78014</v>
      </c>
      <c r="E133" s="30">
        <f>F133</f>
        <v>120.78014</v>
      </c>
      <c r="F133" s="30">
        <f>ROUND(120.78014,5)</f>
        <v>120.78014</v>
      </c>
      <c r="G133" s="28"/>
      <c r="H133" s="40"/>
    </row>
    <row r="134" spans="1:8" ht="12.75" customHeight="1">
      <c r="A134" s="26">
        <v>43867</v>
      </c>
      <c r="B134" s="27"/>
      <c r="C134" s="30">
        <f>ROUND(3.41,5)</f>
        <v>3.41</v>
      </c>
      <c r="D134" s="30">
        <f>F134</f>
        <v>121.30662</v>
      </c>
      <c r="E134" s="30">
        <f>F134</f>
        <v>121.30662</v>
      </c>
      <c r="F134" s="30">
        <f>ROUND(121.30662,5)</f>
        <v>121.30662</v>
      </c>
      <c r="G134" s="28"/>
      <c r="H134" s="40"/>
    </row>
    <row r="135" spans="1:8" ht="12.75" customHeight="1">
      <c r="A135" s="26">
        <v>43958</v>
      </c>
      <c r="B135" s="27"/>
      <c r="C135" s="30">
        <f>ROUND(3.41,5)</f>
        <v>3.41</v>
      </c>
      <c r="D135" s="30">
        <f>F135</f>
        <v>123.75933</v>
      </c>
      <c r="E135" s="30">
        <f>F135</f>
        <v>123.75933</v>
      </c>
      <c r="F135" s="30">
        <f>ROUND(123.75933,5)</f>
        <v>123.75933</v>
      </c>
      <c r="G135" s="28"/>
      <c r="H135" s="40"/>
    </row>
    <row r="136" spans="1:8" ht="12.75" customHeight="1">
      <c r="A136" s="26">
        <v>44049</v>
      </c>
      <c r="B136" s="27"/>
      <c r="C136" s="30">
        <f>ROUND(3.41,5)</f>
        <v>3.41</v>
      </c>
      <c r="D136" s="30">
        <f>F136</f>
        <v>124.16415</v>
      </c>
      <c r="E136" s="30">
        <f>F136</f>
        <v>124.16415</v>
      </c>
      <c r="F136" s="30">
        <f>ROUND(124.16415,5)</f>
        <v>124.16415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ROUND(3.99,5)</f>
        <v>3.99</v>
      </c>
      <c r="D138" s="30">
        <f>F138</f>
        <v>131.04396</v>
      </c>
      <c r="E138" s="30">
        <f>F138</f>
        <v>131.04396</v>
      </c>
      <c r="F138" s="30">
        <f>ROUND(131.04396,5)</f>
        <v>131.04396</v>
      </c>
      <c r="G138" s="28"/>
      <c r="H138" s="40"/>
    </row>
    <row r="139" spans="1:8" ht="12.75" customHeight="1">
      <c r="A139" s="26">
        <v>43776</v>
      </c>
      <c r="B139" s="27"/>
      <c r="C139" s="30">
        <f>ROUND(3.99,5)</f>
        <v>3.99</v>
      </c>
      <c r="D139" s="30">
        <f>F139</f>
        <v>131.80888</v>
      </c>
      <c r="E139" s="30">
        <f>F139</f>
        <v>131.80888</v>
      </c>
      <c r="F139" s="30">
        <f>ROUND(131.80888,5)</f>
        <v>131.80888</v>
      </c>
      <c r="G139" s="28"/>
      <c r="H139" s="40"/>
    </row>
    <row r="140" spans="1:8" ht="12.75" customHeight="1">
      <c r="A140" s="26">
        <v>43867</v>
      </c>
      <c r="B140" s="27"/>
      <c r="C140" s="30">
        <f>ROUND(3.99,5)</f>
        <v>3.99</v>
      </c>
      <c r="D140" s="30">
        <f>F140</f>
        <v>134.38797</v>
      </c>
      <c r="E140" s="30">
        <f>F140</f>
        <v>134.38797</v>
      </c>
      <c r="F140" s="30">
        <f>ROUND(134.38797,5)</f>
        <v>134.38797</v>
      </c>
      <c r="G140" s="28"/>
      <c r="H140" s="40"/>
    </row>
    <row r="141" spans="1:8" ht="12.75" customHeight="1">
      <c r="A141" s="26">
        <v>43958</v>
      </c>
      <c r="B141" s="27"/>
      <c r="C141" s="30">
        <f>ROUND(3.99,5)</f>
        <v>3.99</v>
      </c>
      <c r="D141" s="30">
        <f>F141</f>
        <v>135.19645</v>
      </c>
      <c r="E141" s="30">
        <f>F141</f>
        <v>135.19645</v>
      </c>
      <c r="F141" s="30">
        <f>ROUND(135.19645,5)</f>
        <v>135.19645</v>
      </c>
      <c r="G141" s="28"/>
      <c r="H141" s="40"/>
    </row>
    <row r="142" spans="1:8" ht="12.75" customHeight="1">
      <c r="A142" s="26">
        <v>44049</v>
      </c>
      <c r="B142" s="27"/>
      <c r="C142" s="30">
        <f>ROUND(3.99,5)</f>
        <v>3.99</v>
      </c>
      <c r="D142" s="30">
        <f>F142</f>
        <v>137.69132</v>
      </c>
      <c r="E142" s="30">
        <f>F142</f>
        <v>137.69132</v>
      </c>
      <c r="F142" s="30">
        <f>ROUND(137.69132,5)</f>
        <v>137.69132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ROUND(10.975,5)</f>
        <v>10.975</v>
      </c>
      <c r="D144" s="30">
        <f>F144</f>
        <v>11.04369</v>
      </c>
      <c r="E144" s="30">
        <f>F144</f>
        <v>11.04369</v>
      </c>
      <c r="F144" s="30">
        <f>ROUND(11.04369,5)</f>
        <v>11.04369</v>
      </c>
      <c r="G144" s="28"/>
      <c r="H144" s="40"/>
    </row>
    <row r="145" spans="1:8" ht="12.75" customHeight="1">
      <c r="A145" s="26">
        <v>43776</v>
      </c>
      <c r="B145" s="27"/>
      <c r="C145" s="30">
        <f>ROUND(10.975,5)</f>
        <v>10.975</v>
      </c>
      <c r="D145" s="30">
        <f>F145</f>
        <v>11.16623</v>
      </c>
      <c r="E145" s="30">
        <f>F145</f>
        <v>11.16623</v>
      </c>
      <c r="F145" s="30">
        <f>ROUND(11.16623,5)</f>
        <v>11.16623</v>
      </c>
      <c r="G145" s="28"/>
      <c r="H145" s="40"/>
    </row>
    <row r="146" spans="1:8" ht="12.75" customHeight="1">
      <c r="A146" s="26">
        <v>43867</v>
      </c>
      <c r="B146" s="27"/>
      <c r="C146" s="30">
        <f>ROUND(10.975,5)</f>
        <v>10.975</v>
      </c>
      <c r="D146" s="30">
        <f>F146</f>
        <v>11.27747</v>
      </c>
      <c r="E146" s="30">
        <f>F146</f>
        <v>11.27747</v>
      </c>
      <c r="F146" s="30">
        <f>ROUND(11.27747,5)</f>
        <v>11.27747</v>
      </c>
      <c r="G146" s="28"/>
      <c r="H146" s="40"/>
    </row>
    <row r="147" spans="1:8" ht="12.75" customHeight="1">
      <c r="A147" s="26">
        <v>43958</v>
      </c>
      <c r="B147" s="27"/>
      <c r="C147" s="30">
        <f>ROUND(10.975,5)</f>
        <v>10.975</v>
      </c>
      <c r="D147" s="30">
        <f>F147</f>
        <v>11.38114</v>
      </c>
      <c r="E147" s="30">
        <f>F147</f>
        <v>11.38114</v>
      </c>
      <c r="F147" s="30">
        <f>ROUND(11.38114,5)</f>
        <v>11.38114</v>
      </c>
      <c r="G147" s="28"/>
      <c r="H147" s="40"/>
    </row>
    <row r="148" spans="1:8" ht="12.75" customHeight="1">
      <c r="A148" s="26">
        <v>44049</v>
      </c>
      <c r="B148" s="27"/>
      <c r="C148" s="30">
        <f>ROUND(10.975,5)</f>
        <v>10.975</v>
      </c>
      <c r="D148" s="30">
        <f>F148</f>
        <v>11.51397</v>
      </c>
      <c r="E148" s="30">
        <f>F148</f>
        <v>11.51397</v>
      </c>
      <c r="F148" s="30">
        <f>ROUND(11.51397,5)</f>
        <v>11.51397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ROUND(11.26,5)</f>
        <v>11.26</v>
      </c>
      <c r="D150" s="30">
        <f>F150</f>
        <v>11.32752</v>
      </c>
      <c r="E150" s="30">
        <f>F150</f>
        <v>11.32752</v>
      </c>
      <c r="F150" s="30">
        <f>ROUND(11.32752,5)</f>
        <v>11.32752</v>
      </c>
      <c r="G150" s="28"/>
      <c r="H150" s="40"/>
    </row>
    <row r="151" spans="1:8" ht="12.75" customHeight="1">
      <c r="A151" s="26">
        <v>43776</v>
      </c>
      <c r="B151" s="27"/>
      <c r="C151" s="30">
        <f>ROUND(11.26,5)</f>
        <v>11.26</v>
      </c>
      <c r="D151" s="30">
        <f>F151</f>
        <v>11.44818</v>
      </c>
      <c r="E151" s="30">
        <f>F151</f>
        <v>11.44818</v>
      </c>
      <c r="F151" s="30">
        <f>ROUND(11.44818,5)</f>
        <v>11.44818</v>
      </c>
      <c r="G151" s="28"/>
      <c r="H151" s="40"/>
    </row>
    <row r="152" spans="1:8" ht="12.75" customHeight="1">
      <c r="A152" s="26">
        <v>43867</v>
      </c>
      <c r="B152" s="27"/>
      <c r="C152" s="30">
        <f>ROUND(11.26,5)</f>
        <v>11.26</v>
      </c>
      <c r="D152" s="30">
        <f>F152</f>
        <v>11.55364</v>
      </c>
      <c r="E152" s="30">
        <f>F152</f>
        <v>11.55364</v>
      </c>
      <c r="F152" s="30">
        <f>ROUND(11.55364,5)</f>
        <v>11.55364</v>
      </c>
      <c r="G152" s="28"/>
      <c r="H152" s="40"/>
    </row>
    <row r="153" spans="1:8" ht="12.75" customHeight="1">
      <c r="A153" s="26">
        <v>43958</v>
      </c>
      <c r="B153" s="27"/>
      <c r="C153" s="30">
        <f>ROUND(11.26,5)</f>
        <v>11.26</v>
      </c>
      <c r="D153" s="30">
        <f>F153</f>
        <v>11.65676</v>
      </c>
      <c r="E153" s="30">
        <f>F153</f>
        <v>11.65676</v>
      </c>
      <c r="F153" s="30">
        <f>ROUND(11.65676,5)</f>
        <v>11.65676</v>
      </c>
      <c r="G153" s="28"/>
      <c r="H153" s="40"/>
    </row>
    <row r="154" spans="1:8" ht="12.75" customHeight="1">
      <c r="A154" s="26">
        <v>44049</v>
      </c>
      <c r="B154" s="27"/>
      <c r="C154" s="30">
        <f>ROUND(11.26,5)</f>
        <v>11.26</v>
      </c>
      <c r="D154" s="30">
        <f>F154</f>
        <v>11.78475</v>
      </c>
      <c r="E154" s="30">
        <f>F154</f>
        <v>11.78475</v>
      </c>
      <c r="F154" s="30">
        <f>ROUND(11.78475,5)</f>
        <v>11.78475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ROUND(7.41,5)</f>
        <v>7.41</v>
      </c>
      <c r="D156" s="30">
        <f>F156</f>
        <v>7.41239</v>
      </c>
      <c r="E156" s="30">
        <f>F156</f>
        <v>7.41239</v>
      </c>
      <c r="F156" s="30">
        <f>ROUND(7.41239,5)</f>
        <v>7.41239</v>
      </c>
      <c r="G156" s="28"/>
      <c r="H156" s="40"/>
    </row>
    <row r="157" spans="1:8" ht="12.75" customHeight="1">
      <c r="A157" s="26">
        <v>43776</v>
      </c>
      <c r="B157" s="27"/>
      <c r="C157" s="30">
        <f>ROUND(7.41,5)</f>
        <v>7.41</v>
      </c>
      <c r="D157" s="30">
        <f>F157</f>
        <v>7.40445</v>
      </c>
      <c r="E157" s="30">
        <f>F157</f>
        <v>7.40445</v>
      </c>
      <c r="F157" s="30">
        <f>ROUND(7.40445,5)</f>
        <v>7.40445</v>
      </c>
      <c r="G157" s="28"/>
      <c r="H157" s="40"/>
    </row>
    <row r="158" spans="1:8" ht="12.75" customHeight="1">
      <c r="A158" s="26">
        <v>43867</v>
      </c>
      <c r="B158" s="27"/>
      <c r="C158" s="30">
        <f>ROUND(7.41,5)</f>
        <v>7.41</v>
      </c>
      <c r="D158" s="30">
        <f>F158</f>
        <v>7.37067</v>
      </c>
      <c r="E158" s="30">
        <f>F158</f>
        <v>7.37067</v>
      </c>
      <c r="F158" s="30">
        <f>ROUND(7.37067,5)</f>
        <v>7.37067</v>
      </c>
      <c r="G158" s="28"/>
      <c r="H158" s="40"/>
    </row>
    <row r="159" spans="1:8" ht="12.75" customHeight="1">
      <c r="A159" s="26">
        <v>43958</v>
      </c>
      <c r="B159" s="27"/>
      <c r="C159" s="30">
        <f>ROUND(7.41,5)</f>
        <v>7.41</v>
      </c>
      <c r="D159" s="30">
        <f>F159</f>
        <v>7.29114</v>
      </c>
      <c r="E159" s="30">
        <f>F159</f>
        <v>7.29114</v>
      </c>
      <c r="F159" s="30">
        <f>ROUND(7.29114,5)</f>
        <v>7.29114</v>
      </c>
      <c r="G159" s="28"/>
      <c r="H159" s="40"/>
    </row>
    <row r="160" spans="1:8" ht="12.75" customHeight="1">
      <c r="A160" s="26">
        <v>44049</v>
      </c>
      <c r="B160" s="27"/>
      <c r="C160" s="30">
        <f>ROUND(7.41,5)</f>
        <v>7.41</v>
      </c>
      <c r="D160" s="30">
        <f>F160</f>
        <v>7.27142</v>
      </c>
      <c r="E160" s="30">
        <f>F160</f>
        <v>7.27142</v>
      </c>
      <c r="F160" s="30">
        <f>ROUND(7.27142,5)</f>
        <v>7.27142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ROUND(9.745,5)</f>
        <v>9.745</v>
      </c>
      <c r="D162" s="30">
        <f>F162</f>
        <v>9.78828</v>
      </c>
      <c r="E162" s="30">
        <f>F162</f>
        <v>9.78828</v>
      </c>
      <c r="F162" s="30">
        <f>ROUND(9.78828,5)</f>
        <v>9.78828</v>
      </c>
      <c r="G162" s="28"/>
      <c r="H162" s="40"/>
    </row>
    <row r="163" spans="1:8" ht="12.75" customHeight="1">
      <c r="A163" s="26">
        <v>43776</v>
      </c>
      <c r="B163" s="27"/>
      <c r="C163" s="30">
        <f>ROUND(9.745,5)</f>
        <v>9.745</v>
      </c>
      <c r="D163" s="30">
        <f>F163</f>
        <v>9.86461</v>
      </c>
      <c r="E163" s="30">
        <f>F163</f>
        <v>9.86461</v>
      </c>
      <c r="F163" s="30">
        <f>ROUND(9.86461,5)</f>
        <v>9.86461</v>
      </c>
      <c r="G163" s="28"/>
      <c r="H163" s="40"/>
    </row>
    <row r="164" spans="1:8" ht="12.75" customHeight="1">
      <c r="A164" s="26">
        <v>43867</v>
      </c>
      <c r="B164" s="27"/>
      <c r="C164" s="30">
        <f>ROUND(9.745,5)</f>
        <v>9.745</v>
      </c>
      <c r="D164" s="30">
        <f>F164</f>
        <v>9.93123</v>
      </c>
      <c r="E164" s="30">
        <f>F164</f>
        <v>9.93123</v>
      </c>
      <c r="F164" s="30">
        <f>ROUND(9.93123,5)</f>
        <v>9.93123</v>
      </c>
      <c r="G164" s="28"/>
      <c r="H164" s="40"/>
    </row>
    <row r="165" spans="1:8" ht="12.75" customHeight="1">
      <c r="A165" s="26">
        <v>43958</v>
      </c>
      <c r="B165" s="27"/>
      <c r="C165" s="30">
        <f>ROUND(9.745,5)</f>
        <v>9.745</v>
      </c>
      <c r="D165" s="30">
        <f>F165</f>
        <v>9.98535</v>
      </c>
      <c r="E165" s="30">
        <f>F165</f>
        <v>9.98535</v>
      </c>
      <c r="F165" s="30">
        <f>ROUND(9.98535,5)</f>
        <v>9.98535</v>
      </c>
      <c r="G165" s="28"/>
      <c r="H165" s="40"/>
    </row>
    <row r="166" spans="1:8" ht="12.75" customHeight="1">
      <c r="A166" s="26">
        <v>44049</v>
      </c>
      <c r="B166" s="27"/>
      <c r="C166" s="30">
        <f>ROUND(9.745,5)</f>
        <v>9.745</v>
      </c>
      <c r="D166" s="30">
        <f>F166</f>
        <v>10.06502</v>
      </c>
      <c r="E166" s="30">
        <f>F166</f>
        <v>10.06502</v>
      </c>
      <c r="F166" s="30">
        <f>ROUND(10.06502,5)</f>
        <v>10.06502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ROUND(8.405,5)</f>
        <v>8.405</v>
      </c>
      <c r="D168" s="30">
        <f>F168</f>
        <v>8.43511</v>
      </c>
      <c r="E168" s="30">
        <f>F168</f>
        <v>8.43511</v>
      </c>
      <c r="F168" s="30">
        <f>ROUND(8.43511,5)</f>
        <v>8.43511</v>
      </c>
      <c r="G168" s="28"/>
      <c r="H168" s="40"/>
    </row>
    <row r="169" spans="1:8" ht="12.75" customHeight="1">
      <c r="A169" s="26">
        <v>43776</v>
      </c>
      <c r="B169" s="27"/>
      <c r="C169" s="30">
        <f>ROUND(8.405,5)</f>
        <v>8.405</v>
      </c>
      <c r="D169" s="30">
        <f>F169</f>
        <v>8.48176</v>
      </c>
      <c r="E169" s="30">
        <f>F169</f>
        <v>8.48176</v>
      </c>
      <c r="F169" s="30">
        <f>ROUND(8.48176,5)</f>
        <v>8.48176</v>
      </c>
      <c r="G169" s="28"/>
      <c r="H169" s="40"/>
    </row>
    <row r="170" spans="1:8" ht="12.75" customHeight="1">
      <c r="A170" s="26">
        <v>43867</v>
      </c>
      <c r="B170" s="27"/>
      <c r="C170" s="30">
        <f>ROUND(8.405,5)</f>
        <v>8.405</v>
      </c>
      <c r="D170" s="30">
        <f>F170</f>
        <v>8.5132</v>
      </c>
      <c r="E170" s="30">
        <f>F170</f>
        <v>8.5132</v>
      </c>
      <c r="F170" s="30">
        <f>ROUND(8.5132,5)</f>
        <v>8.5132</v>
      </c>
      <c r="G170" s="28"/>
      <c r="H170" s="40"/>
    </row>
    <row r="171" spans="1:8" ht="12.75" customHeight="1">
      <c r="A171" s="26">
        <v>43958</v>
      </c>
      <c r="B171" s="27"/>
      <c r="C171" s="30">
        <f>ROUND(8.405,5)</f>
        <v>8.405</v>
      </c>
      <c r="D171" s="30">
        <f>F171</f>
        <v>8.53306</v>
      </c>
      <c r="E171" s="30">
        <f>F171</f>
        <v>8.53306</v>
      </c>
      <c r="F171" s="30">
        <f>ROUND(8.53306,5)</f>
        <v>8.53306</v>
      </c>
      <c r="G171" s="28"/>
      <c r="H171" s="40"/>
    </row>
    <row r="172" spans="1:8" ht="12.75" customHeight="1">
      <c r="A172" s="26">
        <v>44049</v>
      </c>
      <c r="B172" s="27"/>
      <c r="C172" s="30">
        <f>ROUND(8.405,5)</f>
        <v>8.405</v>
      </c>
      <c r="D172" s="30">
        <f>F172</f>
        <v>8.59389</v>
      </c>
      <c r="E172" s="30">
        <f>F172</f>
        <v>8.59389</v>
      </c>
      <c r="F172" s="30">
        <f>ROUND(8.59389,5)</f>
        <v>8.59389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ROUND(2.74,5)</f>
        <v>2.74</v>
      </c>
      <c r="D174" s="30">
        <f>F174</f>
        <v>302.80682</v>
      </c>
      <c r="E174" s="30">
        <f>F174</f>
        <v>302.80682</v>
      </c>
      <c r="F174" s="30">
        <f>ROUND(302.80682,5)</f>
        <v>302.80682</v>
      </c>
      <c r="G174" s="28"/>
      <c r="H174" s="40"/>
    </row>
    <row r="175" spans="1:8" ht="12.75" customHeight="1">
      <c r="A175" s="26">
        <v>43776</v>
      </c>
      <c r="B175" s="27"/>
      <c r="C175" s="30">
        <f>ROUND(2.74,5)</f>
        <v>2.74</v>
      </c>
      <c r="D175" s="30">
        <f>F175</f>
        <v>308.95407</v>
      </c>
      <c r="E175" s="30">
        <f>F175</f>
        <v>308.95407</v>
      </c>
      <c r="F175" s="30">
        <f>ROUND(308.95407,5)</f>
        <v>308.95407</v>
      </c>
      <c r="G175" s="28"/>
      <c r="H175" s="40"/>
    </row>
    <row r="176" spans="1:8" ht="12.75" customHeight="1">
      <c r="A176" s="26">
        <v>43867</v>
      </c>
      <c r="B176" s="27"/>
      <c r="C176" s="30">
        <f>ROUND(2.74,5)</f>
        <v>2.74</v>
      </c>
      <c r="D176" s="30">
        <f>F176</f>
        <v>307.33441</v>
      </c>
      <c r="E176" s="30">
        <f>F176</f>
        <v>307.33441</v>
      </c>
      <c r="F176" s="30">
        <f>ROUND(307.33441,5)</f>
        <v>307.33441</v>
      </c>
      <c r="G176" s="28"/>
      <c r="H176" s="40"/>
    </row>
    <row r="177" spans="1:8" ht="12.75" customHeight="1">
      <c r="A177" s="26">
        <v>43958</v>
      </c>
      <c r="B177" s="27"/>
      <c r="C177" s="30">
        <f>ROUND(2.74,5)</f>
        <v>2.74</v>
      </c>
      <c r="D177" s="30">
        <f>F177</f>
        <v>313.54898</v>
      </c>
      <c r="E177" s="30">
        <f>F177</f>
        <v>313.54898</v>
      </c>
      <c r="F177" s="30">
        <f>ROUND(313.54898,5)</f>
        <v>313.54898</v>
      </c>
      <c r="G177" s="28"/>
      <c r="H177" s="40"/>
    </row>
    <row r="178" spans="1:8" ht="12.75" customHeight="1">
      <c r="A178" s="26">
        <v>44049</v>
      </c>
      <c r="B178" s="27"/>
      <c r="C178" s="30">
        <f>ROUND(2.74,5)</f>
        <v>2.74</v>
      </c>
      <c r="D178" s="30">
        <f>F178</f>
        <v>311.53965</v>
      </c>
      <c r="E178" s="30">
        <f>F178</f>
        <v>311.53965</v>
      </c>
      <c r="F178" s="30">
        <f>ROUND(311.53965,5)</f>
        <v>311.53965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ROUND(3.225,5)</f>
        <v>3.225</v>
      </c>
      <c r="D180" s="30">
        <f>F180</f>
        <v>235.70021</v>
      </c>
      <c r="E180" s="30">
        <f>F180</f>
        <v>235.70021</v>
      </c>
      <c r="F180" s="30">
        <f>ROUND(235.70021,5)</f>
        <v>235.70021</v>
      </c>
      <c r="G180" s="28"/>
      <c r="H180" s="40"/>
    </row>
    <row r="181" spans="1:8" ht="12.75" customHeight="1">
      <c r="A181" s="26">
        <v>43776</v>
      </c>
      <c r="B181" s="27"/>
      <c r="C181" s="30">
        <f>ROUND(3.225,5)</f>
        <v>3.225</v>
      </c>
      <c r="D181" s="30">
        <f>F181</f>
        <v>240.48513</v>
      </c>
      <c r="E181" s="30">
        <f>F181</f>
        <v>240.48513</v>
      </c>
      <c r="F181" s="30">
        <f>ROUND(240.48513,5)</f>
        <v>240.48513</v>
      </c>
      <c r="G181" s="28"/>
      <c r="H181" s="40"/>
    </row>
    <row r="182" spans="1:8" ht="12.75" customHeight="1">
      <c r="A182" s="26">
        <v>43867</v>
      </c>
      <c r="B182" s="27"/>
      <c r="C182" s="30">
        <f>ROUND(3.225,5)</f>
        <v>3.225</v>
      </c>
      <c r="D182" s="30">
        <f>F182</f>
        <v>241.11907</v>
      </c>
      <c r="E182" s="30">
        <f>F182</f>
        <v>241.11907</v>
      </c>
      <c r="F182" s="30">
        <f>ROUND(241.11907,5)</f>
        <v>241.11907</v>
      </c>
      <c r="G182" s="28"/>
      <c r="H182" s="40"/>
    </row>
    <row r="183" spans="1:8" ht="12.75" customHeight="1">
      <c r="A183" s="26">
        <v>43958</v>
      </c>
      <c r="B183" s="27"/>
      <c r="C183" s="30">
        <f>ROUND(3.225,5)</f>
        <v>3.225</v>
      </c>
      <c r="D183" s="30">
        <f>F183</f>
        <v>245.99427</v>
      </c>
      <c r="E183" s="30">
        <f>F183</f>
        <v>245.99427</v>
      </c>
      <c r="F183" s="30">
        <f>ROUND(245.99427,5)</f>
        <v>245.99427</v>
      </c>
      <c r="G183" s="28"/>
      <c r="H183" s="40"/>
    </row>
    <row r="184" spans="1:8" ht="12.75" customHeight="1">
      <c r="A184" s="26">
        <v>44049</v>
      </c>
      <c r="B184" s="27"/>
      <c r="C184" s="30">
        <f>ROUND(3.225,5)</f>
        <v>3.225</v>
      </c>
      <c r="D184" s="30">
        <f>F184</f>
        <v>246.39519</v>
      </c>
      <c r="E184" s="30">
        <f>F184</f>
        <v>246.39519</v>
      </c>
      <c r="F184" s="30">
        <f>ROUND(246.39519,5)</f>
        <v>246.39519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0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0"/>
    </row>
    <row r="188" spans="1:8" ht="12.75" customHeight="1">
      <c r="A188" s="26">
        <v>43678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43776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43867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>
        <v>43958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0"/>
    </row>
    <row r="192" spans="1:8" ht="12.75" customHeight="1">
      <c r="A192" s="26">
        <v>44049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0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0"/>
    </row>
    <row r="194" spans="1:8" ht="12.75" customHeight="1">
      <c r="A194" s="26">
        <v>43678</v>
      </c>
      <c r="B194" s="27"/>
      <c r="C194" s="30">
        <f>ROUND(6.36,5)</f>
        <v>6.36</v>
      </c>
      <c r="D194" s="30">
        <f>F194</f>
        <v>5.98277</v>
      </c>
      <c r="E194" s="30">
        <f>F194</f>
        <v>5.98277</v>
      </c>
      <c r="F194" s="30">
        <f>ROUND(5.98277,5)</f>
        <v>5.98277</v>
      </c>
      <c r="G194" s="28"/>
      <c r="H194" s="40"/>
    </row>
    <row r="195" spans="1:8" ht="12.75" customHeight="1">
      <c r="A195" s="26">
        <v>43776</v>
      </c>
      <c r="B195" s="27"/>
      <c r="C195" s="30">
        <f>ROUND(6.36,5)</f>
        <v>6.36</v>
      </c>
      <c r="D195" s="30">
        <f>F195</f>
        <v>3.64142</v>
      </c>
      <c r="E195" s="30">
        <f>F195</f>
        <v>3.64142</v>
      </c>
      <c r="F195" s="30">
        <f>ROUND(3.64142,5)</f>
        <v>3.64142</v>
      </c>
      <c r="G195" s="28"/>
      <c r="H195" s="40"/>
    </row>
    <row r="196" spans="1:8" ht="12.75" customHeight="1">
      <c r="A196" s="26">
        <v>43867</v>
      </c>
      <c r="B196" s="27"/>
      <c r="C196" s="30">
        <f>ROUND(6.36,5)</f>
        <v>6.36</v>
      </c>
      <c r="D196" s="30">
        <f>F196</f>
        <v>3.64142</v>
      </c>
      <c r="E196" s="30">
        <f>F196</f>
        <v>3.64142</v>
      </c>
      <c r="F196" s="30">
        <f>ROUND(3.64142,5)</f>
        <v>3.64142</v>
      </c>
      <c r="G196" s="28"/>
      <c r="H196" s="40"/>
    </row>
    <row r="197" spans="1:8" ht="12.75" customHeight="1">
      <c r="A197" s="26">
        <v>43958</v>
      </c>
      <c r="B197" s="27"/>
      <c r="C197" s="30">
        <f>ROUND(6.36,5)</f>
        <v>6.36</v>
      </c>
      <c r="D197" s="30">
        <f>F197</f>
        <v>3.64142</v>
      </c>
      <c r="E197" s="30">
        <f>F197</f>
        <v>3.64142</v>
      </c>
      <c r="F197" s="30">
        <f>ROUND(3.64142,5)</f>
        <v>3.64142</v>
      </c>
      <c r="G197" s="28"/>
      <c r="H197" s="40"/>
    </row>
    <row r="198" spans="1:8" ht="12.75" customHeight="1">
      <c r="A198" s="26">
        <v>44049</v>
      </c>
      <c r="B198" s="27"/>
      <c r="C198" s="30">
        <f>ROUND(6.36,5)</f>
        <v>6.36</v>
      </c>
      <c r="D198" s="30">
        <f>F198</f>
        <v>3.64142</v>
      </c>
      <c r="E198" s="30">
        <f>F198</f>
        <v>3.64142</v>
      </c>
      <c r="F198" s="30">
        <f>ROUND(3.64142,5)</f>
        <v>3.64142</v>
      </c>
      <c r="G198" s="28"/>
      <c r="H198" s="40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0"/>
    </row>
    <row r="200" spans="1:8" ht="12.75" customHeight="1">
      <c r="A200" s="26">
        <v>43678</v>
      </c>
      <c r="B200" s="27"/>
      <c r="C200" s="30">
        <f>ROUND(6.52,5)</f>
        <v>6.52</v>
      </c>
      <c r="D200" s="30">
        <f>F200</f>
        <v>6.44433</v>
      </c>
      <c r="E200" s="30">
        <f>F200</f>
        <v>6.44433</v>
      </c>
      <c r="F200" s="30">
        <f>ROUND(6.44433,5)</f>
        <v>6.44433</v>
      </c>
      <c r="G200" s="28"/>
      <c r="H200" s="40"/>
    </row>
    <row r="201" spans="1:8" ht="12.75" customHeight="1">
      <c r="A201" s="26">
        <v>43776</v>
      </c>
      <c r="B201" s="27"/>
      <c r="C201" s="30">
        <f>ROUND(6.52,5)</f>
        <v>6.52</v>
      </c>
      <c r="D201" s="30">
        <f>F201</f>
        <v>6.21925</v>
      </c>
      <c r="E201" s="30">
        <f>F201</f>
        <v>6.21925</v>
      </c>
      <c r="F201" s="30">
        <f>ROUND(6.21925,5)</f>
        <v>6.21925</v>
      </c>
      <c r="G201" s="28"/>
      <c r="H201" s="40"/>
    </row>
    <row r="202" spans="1:8" ht="12.75" customHeight="1">
      <c r="A202" s="26">
        <v>43867</v>
      </c>
      <c r="B202" s="27"/>
      <c r="C202" s="30">
        <f>ROUND(6.52,5)</f>
        <v>6.52</v>
      </c>
      <c r="D202" s="30">
        <f>F202</f>
        <v>5.84691</v>
      </c>
      <c r="E202" s="30">
        <f>F202</f>
        <v>5.84691</v>
      </c>
      <c r="F202" s="30">
        <f>ROUND(5.84691,5)</f>
        <v>5.84691</v>
      </c>
      <c r="G202" s="28"/>
      <c r="H202" s="40"/>
    </row>
    <row r="203" spans="1:8" ht="12.75" customHeight="1">
      <c r="A203" s="26">
        <v>43958</v>
      </c>
      <c r="B203" s="27"/>
      <c r="C203" s="30">
        <f>ROUND(6.52,5)</f>
        <v>6.52</v>
      </c>
      <c r="D203" s="30">
        <f>F203</f>
        <v>5.18798</v>
      </c>
      <c r="E203" s="30">
        <f>F203</f>
        <v>5.18798</v>
      </c>
      <c r="F203" s="30">
        <f>ROUND(5.18798,5)</f>
        <v>5.18798</v>
      </c>
      <c r="G203" s="28"/>
      <c r="H203" s="40"/>
    </row>
    <row r="204" spans="1:8" ht="12.75" customHeight="1">
      <c r="A204" s="26">
        <v>44049</v>
      </c>
      <c r="B204" s="27"/>
      <c r="C204" s="30">
        <f>ROUND(6.52,5)</f>
        <v>6.52</v>
      </c>
      <c r="D204" s="30">
        <f>F204</f>
        <v>4.3114</v>
      </c>
      <c r="E204" s="30">
        <f>F204</f>
        <v>4.3114</v>
      </c>
      <c r="F204" s="30">
        <f>ROUND(4.3114,5)</f>
        <v>4.3114</v>
      </c>
      <c r="G204" s="28"/>
      <c r="H204" s="40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0"/>
    </row>
    <row r="206" spans="1:8" ht="12.75" customHeight="1">
      <c r="A206" s="26">
        <v>43678</v>
      </c>
      <c r="B206" s="27"/>
      <c r="C206" s="30">
        <f>ROUND(9.7,5)</f>
        <v>9.7</v>
      </c>
      <c r="D206" s="30">
        <f>F206</f>
        <v>9.73873</v>
      </c>
      <c r="E206" s="30">
        <f>F206</f>
        <v>9.73873</v>
      </c>
      <c r="F206" s="30">
        <f>ROUND(9.73873,5)</f>
        <v>9.73873</v>
      </c>
      <c r="G206" s="28"/>
      <c r="H206" s="40"/>
    </row>
    <row r="207" spans="1:8" ht="12.75" customHeight="1">
      <c r="A207" s="26">
        <v>43776</v>
      </c>
      <c r="B207" s="27"/>
      <c r="C207" s="30">
        <f>ROUND(9.7,5)</f>
        <v>9.7</v>
      </c>
      <c r="D207" s="30">
        <f>F207</f>
        <v>9.80419</v>
      </c>
      <c r="E207" s="30">
        <f>F207</f>
        <v>9.80419</v>
      </c>
      <c r="F207" s="30">
        <f>ROUND(9.80419,5)</f>
        <v>9.80419</v>
      </c>
      <c r="G207" s="28"/>
      <c r="H207" s="40"/>
    </row>
    <row r="208" spans="1:8" ht="12.75" customHeight="1">
      <c r="A208" s="26">
        <v>43867</v>
      </c>
      <c r="B208" s="27"/>
      <c r="C208" s="30">
        <f>ROUND(9.7,5)</f>
        <v>9.7</v>
      </c>
      <c r="D208" s="30">
        <f>F208</f>
        <v>9.85858</v>
      </c>
      <c r="E208" s="30">
        <f>F208</f>
        <v>9.85858</v>
      </c>
      <c r="F208" s="30">
        <f>ROUND(9.85858,5)</f>
        <v>9.85858</v>
      </c>
      <c r="G208" s="28"/>
      <c r="H208" s="40"/>
    </row>
    <row r="209" spans="1:8" ht="12.75" customHeight="1">
      <c r="A209" s="26">
        <v>43958</v>
      </c>
      <c r="B209" s="27"/>
      <c r="C209" s="30">
        <f>ROUND(9.7,5)</f>
        <v>9.7</v>
      </c>
      <c r="D209" s="30">
        <f>F209</f>
        <v>9.90733</v>
      </c>
      <c r="E209" s="30">
        <f>F209</f>
        <v>9.90733</v>
      </c>
      <c r="F209" s="30">
        <f>ROUND(9.90733,5)</f>
        <v>9.90733</v>
      </c>
      <c r="G209" s="28"/>
      <c r="H209" s="40"/>
    </row>
    <row r="210" spans="1:8" ht="12.75" customHeight="1">
      <c r="A210" s="26">
        <v>44049</v>
      </c>
      <c r="B210" s="27"/>
      <c r="C210" s="30">
        <f>ROUND(9.7,5)</f>
        <v>9.7</v>
      </c>
      <c r="D210" s="30">
        <f>F210</f>
        <v>9.97893</v>
      </c>
      <c r="E210" s="30">
        <f>F210</f>
        <v>9.97893</v>
      </c>
      <c r="F210" s="30">
        <f>ROUND(9.97893,5)</f>
        <v>9.97893</v>
      </c>
      <c r="G210" s="28"/>
      <c r="H210" s="40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0"/>
    </row>
    <row r="212" spans="1:8" ht="12.75" customHeight="1">
      <c r="A212" s="26">
        <v>43678</v>
      </c>
      <c r="B212" s="27"/>
      <c r="C212" s="30">
        <f>ROUND(3.14,5)</f>
        <v>3.14</v>
      </c>
      <c r="D212" s="30">
        <f>F212</f>
        <v>190.4872</v>
      </c>
      <c r="E212" s="30">
        <f>F212</f>
        <v>190.4872</v>
      </c>
      <c r="F212" s="30">
        <f>ROUND(190.4872,5)</f>
        <v>190.4872</v>
      </c>
      <c r="G212" s="28"/>
      <c r="H212" s="40"/>
    </row>
    <row r="213" spans="1:8" ht="12.75" customHeight="1">
      <c r="A213" s="26">
        <v>43776</v>
      </c>
      <c r="B213" s="27"/>
      <c r="C213" s="30">
        <f>ROUND(3.14,5)</f>
        <v>3.14</v>
      </c>
      <c r="D213" s="30">
        <f>F213</f>
        <v>191.7474</v>
      </c>
      <c r="E213" s="30">
        <f>F213</f>
        <v>191.7474</v>
      </c>
      <c r="F213" s="30">
        <f>ROUND(191.7474,5)</f>
        <v>191.7474</v>
      </c>
      <c r="G213" s="28"/>
      <c r="H213" s="40"/>
    </row>
    <row r="214" spans="1:8" ht="12.75" customHeight="1">
      <c r="A214" s="26">
        <v>43867</v>
      </c>
      <c r="B214" s="27"/>
      <c r="C214" s="30">
        <f>ROUND(3.14,5)</f>
        <v>3.14</v>
      </c>
      <c r="D214" s="30">
        <f>F214</f>
        <v>195.49918</v>
      </c>
      <c r="E214" s="30">
        <f>F214</f>
        <v>195.49918</v>
      </c>
      <c r="F214" s="30">
        <f>ROUND(195.49918,5)</f>
        <v>195.49918</v>
      </c>
      <c r="G214" s="28"/>
      <c r="H214" s="40"/>
    </row>
    <row r="215" spans="1:8" ht="12.75" customHeight="1">
      <c r="A215" s="26">
        <v>43958</v>
      </c>
      <c r="B215" s="27"/>
      <c r="C215" s="30">
        <f>ROUND(3.14,5)</f>
        <v>3.14</v>
      </c>
      <c r="D215" s="30">
        <f>F215</f>
        <v>196.79972</v>
      </c>
      <c r="E215" s="30">
        <f>F215</f>
        <v>196.79972</v>
      </c>
      <c r="F215" s="30">
        <f>ROUND(196.79972,5)</f>
        <v>196.79972</v>
      </c>
      <c r="G215" s="28"/>
      <c r="H215" s="40"/>
    </row>
    <row r="216" spans="1:8" ht="12.75" customHeight="1">
      <c r="A216" s="26">
        <v>44049</v>
      </c>
      <c r="B216" s="27"/>
      <c r="C216" s="30">
        <f>ROUND(3.14,5)</f>
        <v>3.14</v>
      </c>
      <c r="D216" s="30">
        <f>F216</f>
        <v>200.43228</v>
      </c>
      <c r="E216" s="30">
        <f>F216</f>
        <v>200.43228</v>
      </c>
      <c r="F216" s="30">
        <f>ROUND(200.43228,5)</f>
        <v>200.43228</v>
      </c>
      <c r="G216" s="28"/>
      <c r="H216" s="40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0"/>
    </row>
    <row r="218" spans="1:8" ht="12.75" customHeight="1">
      <c r="A218" s="26">
        <v>43678</v>
      </c>
      <c r="B218" s="27"/>
      <c r="C218" s="30">
        <f>ROUND(2.48,5)</f>
        <v>2.48</v>
      </c>
      <c r="D218" s="30">
        <f>F218</f>
        <v>159.8887</v>
      </c>
      <c r="E218" s="30">
        <f>F218</f>
        <v>159.8887</v>
      </c>
      <c r="F218" s="30">
        <f>ROUND(159.8887,5)</f>
        <v>159.8887</v>
      </c>
      <c r="G218" s="28"/>
      <c r="H218" s="40"/>
    </row>
    <row r="219" spans="1:8" ht="12.75" customHeight="1">
      <c r="A219" s="26">
        <v>43776</v>
      </c>
      <c r="B219" s="27"/>
      <c r="C219" s="30">
        <f>ROUND(2.48,5)</f>
        <v>2.48</v>
      </c>
      <c r="D219" s="30">
        <f>F219</f>
        <v>163.13481</v>
      </c>
      <c r="E219" s="30">
        <f>F219</f>
        <v>163.13481</v>
      </c>
      <c r="F219" s="30">
        <f>ROUND(163.13481,5)</f>
        <v>163.13481</v>
      </c>
      <c r="G219" s="28"/>
      <c r="H219" s="40"/>
    </row>
    <row r="220" spans="1:8" ht="12.75" customHeight="1">
      <c r="A220" s="26">
        <v>43867</v>
      </c>
      <c r="B220" s="27"/>
      <c r="C220" s="30">
        <f>ROUND(2.48,5)</f>
        <v>2.48</v>
      </c>
      <c r="D220" s="30">
        <f>F220</f>
        <v>164.08027</v>
      </c>
      <c r="E220" s="30">
        <f>F220</f>
        <v>164.08027</v>
      </c>
      <c r="F220" s="30">
        <f>ROUND(164.08027,5)</f>
        <v>164.08027</v>
      </c>
      <c r="G220" s="28"/>
      <c r="H220" s="40"/>
    </row>
    <row r="221" spans="1:8" ht="12.75" customHeight="1">
      <c r="A221" s="26">
        <v>43958</v>
      </c>
      <c r="B221" s="27"/>
      <c r="C221" s="30">
        <f>ROUND(2.48,5)</f>
        <v>2.48</v>
      </c>
      <c r="D221" s="30">
        <f>F221</f>
        <v>167.39798</v>
      </c>
      <c r="E221" s="30">
        <f>F221</f>
        <v>167.39798</v>
      </c>
      <c r="F221" s="30">
        <f>ROUND(167.39798,5)</f>
        <v>167.39798</v>
      </c>
      <c r="G221" s="28"/>
      <c r="H221" s="40"/>
    </row>
    <row r="222" spans="1:8" ht="12.75" customHeight="1">
      <c r="A222" s="26">
        <v>44049</v>
      </c>
      <c r="B222" s="27"/>
      <c r="C222" s="30">
        <f>ROUND(2.48,5)</f>
        <v>2.48</v>
      </c>
      <c r="D222" s="30">
        <f>F222</f>
        <v>168.19517</v>
      </c>
      <c r="E222" s="30">
        <f>F222</f>
        <v>168.19517</v>
      </c>
      <c r="F222" s="30">
        <f>ROUND(168.19517,5)</f>
        <v>168.19517</v>
      </c>
      <c r="G222" s="28"/>
      <c r="H222" s="40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0"/>
    </row>
    <row r="224" spans="1:8" ht="12.75" customHeight="1">
      <c r="A224" s="26">
        <v>43678</v>
      </c>
      <c r="B224" s="27"/>
      <c r="C224" s="30">
        <f>ROUND(9.315,5)</f>
        <v>9.315</v>
      </c>
      <c r="D224" s="30">
        <f>F224</f>
        <v>9.35352</v>
      </c>
      <c r="E224" s="30">
        <f>F224</f>
        <v>9.35352</v>
      </c>
      <c r="F224" s="30">
        <f>ROUND(9.35352,5)</f>
        <v>9.35352</v>
      </c>
      <c r="G224" s="28"/>
      <c r="H224" s="40"/>
    </row>
    <row r="225" spans="1:8" ht="12.75" customHeight="1">
      <c r="A225" s="26">
        <v>43776</v>
      </c>
      <c r="B225" s="27"/>
      <c r="C225" s="30">
        <f>ROUND(9.315,5)</f>
        <v>9.315</v>
      </c>
      <c r="D225" s="30">
        <f>F225</f>
        <v>9.42108</v>
      </c>
      <c r="E225" s="30">
        <f>F225</f>
        <v>9.42108</v>
      </c>
      <c r="F225" s="30">
        <f>ROUND(9.42108,5)</f>
        <v>9.42108</v>
      </c>
      <c r="G225" s="28"/>
      <c r="H225" s="40"/>
    </row>
    <row r="226" spans="1:8" ht="12.75" customHeight="1">
      <c r="A226" s="26">
        <v>43867</v>
      </c>
      <c r="B226" s="27"/>
      <c r="C226" s="30">
        <f>ROUND(9.315,5)</f>
        <v>9.315</v>
      </c>
      <c r="D226" s="30">
        <f>F226</f>
        <v>9.47868</v>
      </c>
      <c r="E226" s="30">
        <f>F226</f>
        <v>9.47868</v>
      </c>
      <c r="F226" s="30">
        <f>ROUND(9.47868,5)</f>
        <v>9.47868</v>
      </c>
      <c r="G226" s="28"/>
      <c r="H226" s="40"/>
    </row>
    <row r="227" spans="1:8" ht="12.75" customHeight="1">
      <c r="A227" s="26">
        <v>43958</v>
      </c>
      <c r="B227" s="27"/>
      <c r="C227" s="30">
        <f>ROUND(9.315,5)</f>
        <v>9.315</v>
      </c>
      <c r="D227" s="30">
        <f>F227</f>
        <v>9.52296</v>
      </c>
      <c r="E227" s="30">
        <f>F227</f>
        <v>9.52296</v>
      </c>
      <c r="F227" s="30">
        <f>ROUND(9.52296,5)</f>
        <v>9.52296</v>
      </c>
      <c r="G227" s="28"/>
      <c r="H227" s="40"/>
    </row>
    <row r="228" spans="1:8" ht="12.75" customHeight="1">
      <c r="A228" s="26">
        <v>44049</v>
      </c>
      <c r="B228" s="27"/>
      <c r="C228" s="30">
        <f>ROUND(9.315,5)</f>
        <v>9.315</v>
      </c>
      <c r="D228" s="30">
        <f>F228</f>
        <v>9.59485</v>
      </c>
      <c r="E228" s="30">
        <f>F228</f>
        <v>9.59485</v>
      </c>
      <c r="F228" s="30">
        <f>ROUND(9.59485,5)</f>
        <v>9.59485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43678</v>
      </c>
      <c r="B230" s="27"/>
      <c r="C230" s="30">
        <f>ROUND(9.92,5)</f>
        <v>9.92</v>
      </c>
      <c r="D230" s="30">
        <f>F230</f>
        <v>9.95927</v>
      </c>
      <c r="E230" s="30">
        <f>F230</f>
        <v>9.95927</v>
      </c>
      <c r="F230" s="30">
        <f>ROUND(9.95927,5)</f>
        <v>9.95927</v>
      </c>
      <c r="G230" s="28"/>
      <c r="H230" s="40"/>
    </row>
    <row r="231" spans="1:8" ht="12.75" customHeight="1">
      <c r="A231" s="26">
        <v>43776</v>
      </c>
      <c r="B231" s="27"/>
      <c r="C231" s="30">
        <f>ROUND(9.92,5)</f>
        <v>9.92</v>
      </c>
      <c r="D231" s="30">
        <f>F231</f>
        <v>10.02836</v>
      </c>
      <c r="E231" s="30">
        <f>F231</f>
        <v>10.02836</v>
      </c>
      <c r="F231" s="30">
        <f>ROUND(10.02836,5)</f>
        <v>10.02836</v>
      </c>
      <c r="G231" s="28"/>
      <c r="H231" s="40"/>
    </row>
    <row r="232" spans="1:8" ht="12.75" customHeight="1">
      <c r="A232" s="26">
        <v>43867</v>
      </c>
      <c r="B232" s="27"/>
      <c r="C232" s="30">
        <f>ROUND(9.92,5)</f>
        <v>9.92</v>
      </c>
      <c r="D232" s="30">
        <f>F232</f>
        <v>10.08864</v>
      </c>
      <c r="E232" s="30">
        <f>F232</f>
        <v>10.08864</v>
      </c>
      <c r="F232" s="30">
        <f>ROUND(10.08864,5)</f>
        <v>10.08864</v>
      </c>
      <c r="G232" s="28"/>
      <c r="H232" s="40"/>
    </row>
    <row r="233" spans="1:8" ht="12.75" customHeight="1">
      <c r="A233" s="26">
        <v>43958</v>
      </c>
      <c r="B233" s="27"/>
      <c r="C233" s="30">
        <f>ROUND(9.92,5)</f>
        <v>9.92</v>
      </c>
      <c r="D233" s="30">
        <f>F233</f>
        <v>10.13799</v>
      </c>
      <c r="E233" s="30">
        <f>F233</f>
        <v>10.13799</v>
      </c>
      <c r="F233" s="30">
        <f>ROUND(10.13799,5)</f>
        <v>10.13799</v>
      </c>
      <c r="G233" s="28"/>
      <c r="H233" s="40"/>
    </row>
    <row r="234" spans="1:8" ht="12.75" customHeight="1">
      <c r="A234" s="26">
        <v>44049</v>
      </c>
      <c r="B234" s="27"/>
      <c r="C234" s="30">
        <f>ROUND(9.92,5)</f>
        <v>9.92</v>
      </c>
      <c r="D234" s="30">
        <f>F234</f>
        <v>10.20837</v>
      </c>
      <c r="E234" s="30">
        <f>F234</f>
        <v>10.20837</v>
      </c>
      <c r="F234" s="30">
        <f>ROUND(10.20837,5)</f>
        <v>10.20837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0">
        <f>ROUND(9.925,5)</f>
        <v>9.925</v>
      </c>
      <c r="D236" s="30">
        <f>F236</f>
        <v>9.96427</v>
      </c>
      <c r="E236" s="30">
        <f>F236</f>
        <v>9.96427</v>
      </c>
      <c r="F236" s="30">
        <f>ROUND(9.96427,5)</f>
        <v>9.96427</v>
      </c>
      <c r="G236" s="28"/>
      <c r="H236" s="40"/>
    </row>
    <row r="237" spans="1:8" ht="12.75" customHeight="1">
      <c r="A237" s="26">
        <v>43776</v>
      </c>
      <c r="B237" s="27"/>
      <c r="C237" s="30">
        <f>ROUND(9.925,5)</f>
        <v>9.925</v>
      </c>
      <c r="D237" s="30">
        <f>F237</f>
        <v>10.03328</v>
      </c>
      <c r="E237" s="30">
        <f>F237</f>
        <v>10.03328</v>
      </c>
      <c r="F237" s="30">
        <f>ROUND(10.03328,5)</f>
        <v>10.03328</v>
      </c>
      <c r="G237" s="28"/>
      <c r="H237" s="40"/>
    </row>
    <row r="238" spans="1:8" ht="12.75" customHeight="1">
      <c r="A238" s="26">
        <v>43867</v>
      </c>
      <c r="B238" s="27"/>
      <c r="C238" s="30">
        <f>ROUND(9.925,5)</f>
        <v>9.925</v>
      </c>
      <c r="D238" s="30">
        <f>F238</f>
        <v>10.09351</v>
      </c>
      <c r="E238" s="30">
        <f>F238</f>
        <v>10.09351</v>
      </c>
      <c r="F238" s="30">
        <f>ROUND(10.09351,5)</f>
        <v>10.09351</v>
      </c>
      <c r="G238" s="28"/>
      <c r="H238" s="40"/>
    </row>
    <row r="239" spans="1:8" ht="12.75" customHeight="1">
      <c r="A239" s="26">
        <v>43958</v>
      </c>
      <c r="B239" s="27"/>
      <c r="C239" s="30">
        <f>ROUND(9.925,5)</f>
        <v>9.925</v>
      </c>
      <c r="D239" s="30">
        <f>F239</f>
        <v>10.14276</v>
      </c>
      <c r="E239" s="30">
        <f>F239</f>
        <v>10.14276</v>
      </c>
      <c r="F239" s="30">
        <f>ROUND(10.14276,5)</f>
        <v>10.14276</v>
      </c>
      <c r="G239" s="28"/>
      <c r="H239" s="40"/>
    </row>
    <row r="240" spans="1:8" ht="12.75" customHeight="1">
      <c r="A240" s="26">
        <v>44049</v>
      </c>
      <c r="B240" s="27"/>
      <c r="C240" s="30">
        <f>ROUND(9.925,5)</f>
        <v>9.925</v>
      </c>
      <c r="D240" s="30">
        <f>F240</f>
        <v>10.21303</v>
      </c>
      <c r="E240" s="30">
        <f>F240</f>
        <v>10.21303</v>
      </c>
      <c r="F240" s="30">
        <f>ROUND(10.21303,5)</f>
        <v>10.21303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43678</v>
      </c>
      <c r="B242" s="27"/>
      <c r="C242" s="31">
        <f>ROUND(717.53,3)</f>
        <v>717.53</v>
      </c>
      <c r="D242" s="31">
        <f>F242</f>
        <v>724.897</v>
      </c>
      <c r="E242" s="31">
        <f>F242</f>
        <v>724.897</v>
      </c>
      <c r="F242" s="31">
        <f>ROUND(724.897,3)</f>
        <v>724.897</v>
      </c>
      <c r="G242" s="28"/>
      <c r="H242" s="40"/>
    </row>
    <row r="243" spans="1:8" ht="12.75" customHeight="1">
      <c r="A243" s="26">
        <v>43776</v>
      </c>
      <c r="B243" s="27"/>
      <c r="C243" s="31">
        <f>ROUND(717.53,3)</f>
        <v>717.53</v>
      </c>
      <c r="D243" s="31">
        <f>F243</f>
        <v>739.42</v>
      </c>
      <c r="E243" s="31">
        <f>F243</f>
        <v>739.42</v>
      </c>
      <c r="F243" s="31">
        <f>ROUND(739.42,3)</f>
        <v>739.42</v>
      </c>
      <c r="G243" s="28"/>
      <c r="H243" s="40"/>
    </row>
    <row r="244" spans="1:8" ht="12.75" customHeight="1">
      <c r="A244" s="26">
        <v>43867</v>
      </c>
      <c r="B244" s="27"/>
      <c r="C244" s="31">
        <f>ROUND(717.53,3)</f>
        <v>717.53</v>
      </c>
      <c r="D244" s="31">
        <f>F244</f>
        <v>753.71</v>
      </c>
      <c r="E244" s="31">
        <f>F244</f>
        <v>753.71</v>
      </c>
      <c r="F244" s="31">
        <f>ROUND(753.71,3)</f>
        <v>753.71</v>
      </c>
      <c r="G244" s="28"/>
      <c r="H244" s="40"/>
    </row>
    <row r="245" spans="1:8" ht="12.75" customHeight="1">
      <c r="A245" s="26">
        <v>43958</v>
      </c>
      <c r="B245" s="27"/>
      <c r="C245" s="31">
        <f>ROUND(717.53,3)</f>
        <v>717.53</v>
      </c>
      <c r="D245" s="31">
        <f>F245</f>
        <v>768.774</v>
      </c>
      <c r="E245" s="31">
        <f>F245</f>
        <v>768.774</v>
      </c>
      <c r="F245" s="31">
        <f>ROUND(768.774,3)</f>
        <v>768.774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43678</v>
      </c>
      <c r="B247" s="27"/>
      <c r="C247" s="31">
        <f>ROUND(643.89,3)</f>
        <v>643.89</v>
      </c>
      <c r="D247" s="31">
        <f>F247</f>
        <v>650.501</v>
      </c>
      <c r="E247" s="31">
        <f>F247</f>
        <v>650.501</v>
      </c>
      <c r="F247" s="31">
        <f>ROUND(650.501,3)</f>
        <v>650.501</v>
      </c>
      <c r="G247" s="28"/>
      <c r="H247" s="40"/>
    </row>
    <row r="248" spans="1:8" ht="12.75" customHeight="1">
      <c r="A248" s="26">
        <v>43776</v>
      </c>
      <c r="B248" s="27"/>
      <c r="C248" s="31">
        <f>ROUND(643.89,3)</f>
        <v>643.89</v>
      </c>
      <c r="D248" s="31">
        <f>F248</f>
        <v>663.533</v>
      </c>
      <c r="E248" s="31">
        <f>F248</f>
        <v>663.533</v>
      </c>
      <c r="F248" s="31">
        <f>ROUND(663.533,3)</f>
        <v>663.533</v>
      </c>
      <c r="G248" s="28"/>
      <c r="H248" s="40"/>
    </row>
    <row r="249" spans="1:8" ht="12.75" customHeight="1">
      <c r="A249" s="26">
        <v>43867</v>
      </c>
      <c r="B249" s="27"/>
      <c r="C249" s="31">
        <f>ROUND(643.89,3)</f>
        <v>643.89</v>
      </c>
      <c r="D249" s="31">
        <f>F249</f>
        <v>676.357</v>
      </c>
      <c r="E249" s="31">
        <f>F249</f>
        <v>676.357</v>
      </c>
      <c r="F249" s="31">
        <f>ROUND(676.357,3)</f>
        <v>676.357</v>
      </c>
      <c r="G249" s="28"/>
      <c r="H249" s="40"/>
    </row>
    <row r="250" spans="1:8" ht="12.75" customHeight="1">
      <c r="A250" s="26">
        <v>43958</v>
      </c>
      <c r="B250" s="27"/>
      <c r="C250" s="31">
        <f>ROUND(643.89,3)</f>
        <v>643.89</v>
      </c>
      <c r="D250" s="31">
        <f>F250</f>
        <v>689.875</v>
      </c>
      <c r="E250" s="31">
        <f>F250</f>
        <v>689.875</v>
      </c>
      <c r="F250" s="31">
        <f>ROUND(689.875,3)</f>
        <v>689.875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43678</v>
      </c>
      <c r="B252" s="27"/>
      <c r="C252" s="31">
        <f>ROUND(741.665,3)</f>
        <v>741.665</v>
      </c>
      <c r="D252" s="31">
        <f>F252</f>
        <v>749.28</v>
      </c>
      <c r="E252" s="31">
        <f>F252</f>
        <v>749.28</v>
      </c>
      <c r="F252" s="31">
        <f>ROUND(749.28,3)</f>
        <v>749.28</v>
      </c>
      <c r="G252" s="28"/>
      <c r="H252" s="40"/>
    </row>
    <row r="253" spans="1:8" ht="12.75" customHeight="1">
      <c r="A253" s="26">
        <v>43776</v>
      </c>
      <c r="B253" s="27"/>
      <c r="C253" s="31">
        <f>ROUND(741.665,3)</f>
        <v>741.665</v>
      </c>
      <c r="D253" s="31">
        <f>F253</f>
        <v>764.291</v>
      </c>
      <c r="E253" s="31">
        <f>F253</f>
        <v>764.291</v>
      </c>
      <c r="F253" s="31">
        <f>ROUND(764.291,3)</f>
        <v>764.291</v>
      </c>
      <c r="G253" s="28"/>
      <c r="H253" s="40"/>
    </row>
    <row r="254" spans="1:8" ht="12.75" customHeight="1">
      <c r="A254" s="26">
        <v>43867</v>
      </c>
      <c r="B254" s="27"/>
      <c r="C254" s="31">
        <f>ROUND(741.665,3)</f>
        <v>741.665</v>
      </c>
      <c r="D254" s="31">
        <f>F254</f>
        <v>779.062</v>
      </c>
      <c r="E254" s="31">
        <f>F254</f>
        <v>779.062</v>
      </c>
      <c r="F254" s="31">
        <f>ROUND(779.062,3)</f>
        <v>779.062</v>
      </c>
      <c r="G254" s="28"/>
      <c r="H254" s="40"/>
    </row>
    <row r="255" spans="1:8" ht="12.75" customHeight="1">
      <c r="A255" s="26">
        <v>43958</v>
      </c>
      <c r="B255" s="27"/>
      <c r="C255" s="31">
        <f>ROUND(741.665,3)</f>
        <v>741.665</v>
      </c>
      <c r="D255" s="31">
        <f>F255</f>
        <v>794.632</v>
      </c>
      <c r="E255" s="31">
        <f>F255</f>
        <v>794.632</v>
      </c>
      <c r="F255" s="31">
        <f>ROUND(794.632,3)</f>
        <v>794.632</v>
      </c>
      <c r="G255" s="28"/>
      <c r="H255" s="40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ROUND(664.705,3)</f>
        <v>664.705</v>
      </c>
      <c r="D257" s="31">
        <f>F257</f>
        <v>671.53</v>
      </c>
      <c r="E257" s="31">
        <f>F257</f>
        <v>671.53</v>
      </c>
      <c r="F257" s="31">
        <f>ROUND(671.53,3)</f>
        <v>671.53</v>
      </c>
      <c r="G257" s="28"/>
      <c r="H257" s="40"/>
    </row>
    <row r="258" spans="1:8" ht="12.75" customHeight="1">
      <c r="A258" s="26">
        <v>43776</v>
      </c>
      <c r="B258" s="27"/>
      <c r="C258" s="31">
        <f>ROUND(664.705,3)</f>
        <v>664.705</v>
      </c>
      <c r="D258" s="31">
        <f>F258</f>
        <v>684.983</v>
      </c>
      <c r="E258" s="31">
        <f>F258</f>
        <v>684.983</v>
      </c>
      <c r="F258" s="31">
        <f>ROUND(684.983,3)</f>
        <v>684.983</v>
      </c>
      <c r="G258" s="28"/>
      <c r="H258" s="40"/>
    </row>
    <row r="259" spans="1:8" ht="12.75" customHeight="1">
      <c r="A259" s="26">
        <v>43867</v>
      </c>
      <c r="B259" s="27"/>
      <c r="C259" s="31">
        <f>ROUND(664.705,3)</f>
        <v>664.705</v>
      </c>
      <c r="D259" s="31">
        <f>F259</f>
        <v>698.221</v>
      </c>
      <c r="E259" s="31">
        <f>F259</f>
        <v>698.221</v>
      </c>
      <c r="F259" s="31">
        <f>ROUND(698.221,3)</f>
        <v>698.221</v>
      </c>
      <c r="G259" s="28"/>
      <c r="H259" s="40"/>
    </row>
    <row r="260" spans="1:8" ht="12.75" customHeight="1">
      <c r="A260" s="26">
        <v>43958</v>
      </c>
      <c r="B260" s="27"/>
      <c r="C260" s="31">
        <f>ROUND(664.705,3)</f>
        <v>664.705</v>
      </c>
      <c r="D260" s="31">
        <f>F260</f>
        <v>712.176</v>
      </c>
      <c r="E260" s="31">
        <f>F260</f>
        <v>712.176</v>
      </c>
      <c r="F260" s="31">
        <f>ROUND(712.176,3)</f>
        <v>712.176</v>
      </c>
      <c r="G260" s="28"/>
      <c r="H260" s="40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43678</v>
      </c>
      <c r="B262" s="27"/>
      <c r="C262" s="31">
        <f>ROUND(259.32533208742,3)</f>
        <v>259.325</v>
      </c>
      <c r="D262" s="31">
        <f>F262</f>
        <v>262.025</v>
      </c>
      <c r="E262" s="31">
        <f>F262</f>
        <v>262.025</v>
      </c>
      <c r="F262" s="31">
        <f>ROUND(262.025,3)</f>
        <v>262.025</v>
      </c>
      <c r="G262" s="28"/>
      <c r="H262" s="40"/>
    </row>
    <row r="263" spans="1:8" ht="12.75" customHeight="1">
      <c r="A263" s="26">
        <v>43776</v>
      </c>
      <c r="B263" s="27"/>
      <c r="C263" s="31">
        <f>ROUND(259.32533208742,3)</f>
        <v>259.325</v>
      </c>
      <c r="D263" s="31">
        <f>F263</f>
        <v>267.343</v>
      </c>
      <c r="E263" s="31">
        <f>F263</f>
        <v>267.343</v>
      </c>
      <c r="F263" s="31">
        <f>ROUND(267.343,3)</f>
        <v>267.343</v>
      </c>
      <c r="G263" s="28"/>
      <c r="H263" s="40"/>
    </row>
    <row r="264" spans="1:8" ht="12.75" customHeight="1">
      <c r="A264" s="26">
        <v>43867</v>
      </c>
      <c r="B264" s="27"/>
      <c r="C264" s="31">
        <f>ROUND(259.32533208742,3)</f>
        <v>259.325</v>
      </c>
      <c r="D264" s="31">
        <f>F264</f>
        <v>272.572</v>
      </c>
      <c r="E264" s="31">
        <f>F264</f>
        <v>272.572</v>
      </c>
      <c r="F264" s="31">
        <f>ROUND(272.572,3)</f>
        <v>272.572</v>
      </c>
      <c r="G264" s="28"/>
      <c r="H264" s="40"/>
    </row>
    <row r="265" spans="1:8" ht="12.75" customHeight="1">
      <c r="A265" s="26">
        <v>43958</v>
      </c>
      <c r="B265" s="27"/>
      <c r="C265" s="31">
        <f>ROUND(259.32533208742,3)</f>
        <v>259.325</v>
      </c>
      <c r="D265" s="31">
        <f>F265</f>
        <v>278.081</v>
      </c>
      <c r="E265" s="31">
        <f>F265</f>
        <v>278.081</v>
      </c>
      <c r="F265" s="31">
        <f>ROUND(278.081,3)</f>
        <v>278.081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43635</v>
      </c>
      <c r="B267" s="27"/>
      <c r="C267" s="31">
        <f>ROUND(7.058,3)</f>
        <v>7.058</v>
      </c>
      <c r="D267" s="31">
        <f>ROUND(7.08,3)</f>
        <v>7.08</v>
      </c>
      <c r="E267" s="31">
        <f>ROUND(6.98,3)</f>
        <v>6.98</v>
      </c>
      <c r="F267" s="31">
        <f>ROUND(7.03,3)</f>
        <v>7.03</v>
      </c>
      <c r="G267" s="28"/>
      <c r="H267" s="40"/>
    </row>
    <row r="268" spans="1:8" ht="12.75" customHeight="1">
      <c r="A268" s="26">
        <v>43726</v>
      </c>
      <c r="B268" s="27"/>
      <c r="C268" s="31">
        <f>ROUND(7.058,3)</f>
        <v>7.058</v>
      </c>
      <c r="D268" s="31">
        <f>ROUND(7.12,3)</f>
        <v>7.12</v>
      </c>
      <c r="E268" s="31">
        <f>ROUND(7.02,3)</f>
        <v>7.02</v>
      </c>
      <c r="F268" s="31">
        <f>ROUND(7.07,3)</f>
        <v>7.07</v>
      </c>
      <c r="G268" s="28"/>
      <c r="H268" s="40"/>
    </row>
    <row r="269" spans="1:8" ht="12.75" customHeight="1">
      <c r="A269" s="26">
        <v>43817</v>
      </c>
      <c r="B269" s="27"/>
      <c r="C269" s="31">
        <f>ROUND(7.058,3)</f>
        <v>7.058</v>
      </c>
      <c r="D269" s="31">
        <f>ROUND(7.18,3)</f>
        <v>7.18</v>
      </c>
      <c r="E269" s="31">
        <f>ROUND(7.08,3)</f>
        <v>7.08</v>
      </c>
      <c r="F269" s="31">
        <f>ROUND(7.13,3)</f>
        <v>7.13</v>
      </c>
      <c r="G269" s="28"/>
      <c r="H269" s="40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43678</v>
      </c>
      <c r="B271" s="27"/>
      <c r="C271" s="31">
        <f>ROUND(657.705,3)</f>
        <v>657.705</v>
      </c>
      <c r="D271" s="31">
        <f>F271</f>
        <v>664.458</v>
      </c>
      <c r="E271" s="31">
        <f>F271</f>
        <v>664.458</v>
      </c>
      <c r="F271" s="31">
        <f>ROUND(664.458,3)</f>
        <v>664.458</v>
      </c>
      <c r="G271" s="28"/>
      <c r="H271" s="40"/>
    </row>
    <row r="272" spans="1:8" ht="12.75" customHeight="1">
      <c r="A272" s="26">
        <v>43776</v>
      </c>
      <c r="B272" s="27"/>
      <c r="C272" s="31">
        <f>ROUND(657.705,3)</f>
        <v>657.705</v>
      </c>
      <c r="D272" s="31">
        <f>F272</f>
        <v>677.77</v>
      </c>
      <c r="E272" s="31">
        <f>F272</f>
        <v>677.77</v>
      </c>
      <c r="F272" s="31">
        <f>ROUND(677.77,3)</f>
        <v>677.77</v>
      </c>
      <c r="G272" s="28"/>
      <c r="H272" s="40"/>
    </row>
    <row r="273" spans="1:8" ht="12.75" customHeight="1">
      <c r="A273" s="26">
        <v>43867</v>
      </c>
      <c r="B273" s="27"/>
      <c r="C273" s="31">
        <f>ROUND(657.705,3)</f>
        <v>657.705</v>
      </c>
      <c r="D273" s="31">
        <f>F273</f>
        <v>690.868</v>
      </c>
      <c r="E273" s="31">
        <f>F273</f>
        <v>690.868</v>
      </c>
      <c r="F273" s="31">
        <f>ROUND(690.868,3)</f>
        <v>690.868</v>
      </c>
      <c r="G273" s="28"/>
      <c r="H273" s="40"/>
    </row>
    <row r="274" spans="1:8" ht="12.75" customHeight="1">
      <c r="A274" s="26">
        <v>43958</v>
      </c>
      <c r="B274" s="27"/>
      <c r="C274" s="31">
        <f>ROUND(657.705,3)</f>
        <v>657.705</v>
      </c>
      <c r="D274" s="31">
        <f>F274</f>
        <v>704.676</v>
      </c>
      <c r="E274" s="31">
        <f>F274</f>
        <v>704.676</v>
      </c>
      <c r="F274" s="31">
        <f>ROUND(704.676,3)</f>
        <v>704.676</v>
      </c>
      <c r="G274" s="28"/>
      <c r="H274" s="40"/>
    </row>
    <row r="275" spans="1:8" ht="12.75" customHeight="1">
      <c r="A275" s="26" t="s">
        <v>13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43913</v>
      </c>
      <c r="B276" s="27"/>
      <c r="C276" s="28">
        <f>ROUND(98.8344803382062,2)</f>
        <v>98.83</v>
      </c>
      <c r="D276" s="28">
        <f>F276</f>
        <v>98.57</v>
      </c>
      <c r="E276" s="28">
        <f>F276</f>
        <v>98.57</v>
      </c>
      <c r="F276" s="28">
        <f>ROUND(98.5725850426455,2)</f>
        <v>98.57</v>
      </c>
      <c r="G276" s="28"/>
      <c r="H276" s="40"/>
    </row>
    <row r="277" spans="1:8" ht="12.75" customHeight="1">
      <c r="A277" s="26" t="s">
        <v>14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45007</v>
      </c>
      <c r="B278" s="27"/>
      <c r="C278" s="28">
        <f>ROUND(95.8197484028275,2)</f>
        <v>95.82</v>
      </c>
      <c r="D278" s="28">
        <f>F278</f>
        <v>94.52</v>
      </c>
      <c r="E278" s="28">
        <f>F278</f>
        <v>94.52</v>
      </c>
      <c r="F278" s="28">
        <f>ROUND(94.5174161953586,2)</f>
        <v>94.52</v>
      </c>
      <c r="G278" s="28"/>
      <c r="H278" s="40"/>
    </row>
    <row r="279" spans="1:8" ht="12.75" customHeight="1">
      <c r="A279" s="26" t="s">
        <v>15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46834</v>
      </c>
      <c r="B280" s="27"/>
      <c r="C280" s="28">
        <f>ROUND(93.8176197608199,2)</f>
        <v>93.82</v>
      </c>
      <c r="D280" s="28">
        <f>F280</f>
        <v>93.09</v>
      </c>
      <c r="E280" s="28">
        <f>F280</f>
        <v>93.09</v>
      </c>
      <c r="F280" s="28">
        <f>ROUND(93.0945521482827,2)</f>
        <v>93.09</v>
      </c>
      <c r="G280" s="28"/>
      <c r="H280" s="40"/>
    </row>
    <row r="281" spans="1:8" ht="12.75" customHeight="1">
      <c r="A281" s="26" t="s">
        <v>67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43636</v>
      </c>
      <c r="B282" s="27"/>
      <c r="C282" s="28">
        <f>ROUND(99.8547160402977,2)</f>
        <v>99.85</v>
      </c>
      <c r="D282" s="28">
        <f>F282</f>
        <v>102.01</v>
      </c>
      <c r="E282" s="28">
        <f>F282</f>
        <v>102.01</v>
      </c>
      <c r="F282" s="28">
        <f>ROUND(102.012851836627,2)</f>
        <v>102.01</v>
      </c>
      <c r="G282" s="28"/>
      <c r="H282" s="40"/>
    </row>
    <row r="283" spans="1:8" ht="12.75" customHeight="1">
      <c r="A283" s="26" t="s">
        <v>68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43727</v>
      </c>
      <c r="B284" s="27"/>
      <c r="C284" s="28">
        <f>ROUND(99.8547160402977,2)</f>
        <v>99.85</v>
      </c>
      <c r="D284" s="28">
        <f>F284</f>
        <v>99.85</v>
      </c>
      <c r="E284" s="28">
        <f>F284</f>
        <v>99.85</v>
      </c>
      <c r="F284" s="28">
        <f>ROUND(99.8547160402977,2)</f>
        <v>99.85</v>
      </c>
      <c r="G284" s="28"/>
      <c r="H284" s="40"/>
    </row>
    <row r="285" spans="1:8" ht="12.75" customHeight="1">
      <c r="A285" s="26" t="s">
        <v>69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43637</v>
      </c>
      <c r="B286" s="27"/>
      <c r="C286" s="30">
        <f>ROUND(98.8344803382062,5)</f>
        <v>98.83448</v>
      </c>
      <c r="D286" s="30">
        <f>F286</f>
        <v>99.73948</v>
      </c>
      <c r="E286" s="30">
        <f>F286</f>
        <v>99.73948</v>
      </c>
      <c r="F286" s="30">
        <f>ROUND(99.7394764747776,5)</f>
        <v>99.73948</v>
      </c>
      <c r="G286" s="28"/>
      <c r="H286" s="40"/>
    </row>
    <row r="287" spans="1:8" ht="12.75" customHeight="1">
      <c r="A287" s="26" t="s">
        <v>70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43728</v>
      </c>
      <c r="B288" s="27"/>
      <c r="C288" s="30">
        <f>ROUND(98.8344803382062,5)</f>
        <v>98.83448</v>
      </c>
      <c r="D288" s="30">
        <f>F288</f>
        <v>101.8534</v>
      </c>
      <c r="E288" s="30">
        <f>F288</f>
        <v>101.8534</v>
      </c>
      <c r="F288" s="30">
        <f>ROUND(101.853397382287,5)</f>
        <v>101.8534</v>
      </c>
      <c r="G288" s="28"/>
      <c r="H288" s="40"/>
    </row>
    <row r="289" spans="1:8" ht="12.75" customHeight="1">
      <c r="A289" s="26" t="s">
        <v>71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44004</v>
      </c>
      <c r="B290" s="27"/>
      <c r="C290" s="28">
        <f>ROUND(98.8344803382062,2)</f>
        <v>98.83</v>
      </c>
      <c r="D290" s="28">
        <f>F290</f>
        <v>102</v>
      </c>
      <c r="E290" s="28">
        <f>F290</f>
        <v>102</v>
      </c>
      <c r="F290" s="28">
        <f>ROUND(102.004456474401,2)</f>
        <v>102</v>
      </c>
      <c r="G290" s="28"/>
      <c r="H290" s="40"/>
    </row>
    <row r="291" spans="1:8" ht="12.75" customHeight="1">
      <c r="A291" s="26" t="s">
        <v>72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44095</v>
      </c>
      <c r="B292" s="27"/>
      <c r="C292" s="28">
        <f>ROUND(98.8344803382062,2)</f>
        <v>98.83</v>
      </c>
      <c r="D292" s="28">
        <f>F292</f>
        <v>98.83</v>
      </c>
      <c r="E292" s="28">
        <f>F292</f>
        <v>98.83</v>
      </c>
      <c r="F292" s="28">
        <f>ROUND(98.8344803382062,2)</f>
        <v>98.83</v>
      </c>
      <c r="G292" s="28"/>
      <c r="H292" s="40"/>
    </row>
    <row r="293" spans="1:8" ht="12.75" customHeight="1">
      <c r="A293" s="26" t="s">
        <v>73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44182</v>
      </c>
      <c r="B294" s="27"/>
      <c r="C294" s="30">
        <f>ROUND(95.8197484028275,5)</f>
        <v>95.81975</v>
      </c>
      <c r="D294" s="30">
        <f>F294</f>
        <v>95.48052</v>
      </c>
      <c r="E294" s="30">
        <f>F294</f>
        <v>95.48052</v>
      </c>
      <c r="F294" s="30">
        <f>ROUND(95.4805235642976,5)</f>
        <v>95.48052</v>
      </c>
      <c r="G294" s="28"/>
      <c r="H294" s="40"/>
    </row>
    <row r="295" spans="1:8" ht="12.75" customHeight="1">
      <c r="A295" s="26" t="s">
        <v>74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44271</v>
      </c>
      <c r="B296" s="27"/>
      <c r="C296" s="30">
        <f>ROUND(95.8197484028275,5)</f>
        <v>95.81975</v>
      </c>
      <c r="D296" s="30">
        <f>F296</f>
        <v>94.50791</v>
      </c>
      <c r="E296" s="30">
        <f>F296</f>
        <v>94.50791</v>
      </c>
      <c r="F296" s="30">
        <f>ROUND(94.5079129350177,5)</f>
        <v>94.50791</v>
      </c>
      <c r="G296" s="28"/>
      <c r="H296" s="40"/>
    </row>
    <row r="297" spans="1:8" ht="12.75" customHeight="1">
      <c r="A297" s="26" t="s">
        <v>75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44362</v>
      </c>
      <c r="B298" s="27"/>
      <c r="C298" s="30">
        <f>ROUND(95.8197484028275,5)</f>
        <v>95.81975</v>
      </c>
      <c r="D298" s="30">
        <f>F298</f>
        <v>93.50289</v>
      </c>
      <c r="E298" s="30">
        <f>F298</f>
        <v>93.50289</v>
      </c>
      <c r="F298" s="30">
        <f>ROUND(93.5028856626216,5)</f>
        <v>93.50289</v>
      </c>
      <c r="G298" s="28"/>
      <c r="H298" s="40"/>
    </row>
    <row r="299" spans="1:8" ht="12.75" customHeight="1">
      <c r="A299" s="26" t="s">
        <v>76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44460</v>
      </c>
      <c r="B300" s="27"/>
      <c r="C300" s="30">
        <f>ROUND(95.8197484028275,5)</f>
        <v>95.81975</v>
      </c>
      <c r="D300" s="30">
        <f>F300</f>
        <v>93.46282</v>
      </c>
      <c r="E300" s="30">
        <f>F300</f>
        <v>93.46282</v>
      </c>
      <c r="F300" s="30">
        <f>ROUND(93.4628159433203,5)</f>
        <v>93.46282</v>
      </c>
      <c r="G300" s="28"/>
      <c r="H300" s="40"/>
    </row>
    <row r="301" spans="1:8" ht="12.75" customHeight="1">
      <c r="A301" s="26" t="s">
        <v>77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44551</v>
      </c>
      <c r="B302" s="27"/>
      <c r="C302" s="30">
        <f>ROUND(95.8197484028275,5)</f>
        <v>95.81975</v>
      </c>
      <c r="D302" s="30">
        <f>F302</f>
        <v>95.47356</v>
      </c>
      <c r="E302" s="30">
        <f>F302</f>
        <v>95.47356</v>
      </c>
      <c r="F302" s="30">
        <f>ROUND(95.4735569605505,5)</f>
        <v>95.47356</v>
      </c>
      <c r="G302" s="28"/>
      <c r="H302" s="40"/>
    </row>
    <row r="303" spans="1:8" ht="12.75" customHeight="1">
      <c r="A303" s="26" t="s">
        <v>78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44635</v>
      </c>
      <c r="B304" s="27"/>
      <c r="C304" s="30">
        <f>ROUND(95.8197484028275,5)</f>
        <v>95.81975</v>
      </c>
      <c r="D304" s="30">
        <f>F304</f>
        <v>95.43354</v>
      </c>
      <c r="E304" s="30">
        <f>F304</f>
        <v>95.43354</v>
      </c>
      <c r="F304" s="30">
        <f>ROUND(95.433535160253,5)</f>
        <v>95.43354</v>
      </c>
      <c r="G304" s="28"/>
      <c r="H304" s="40"/>
    </row>
    <row r="305" spans="1:8" ht="12.75" customHeight="1">
      <c r="A305" s="26" t="s">
        <v>79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44733</v>
      </c>
      <c r="B306" s="27"/>
      <c r="C306" s="30">
        <f>ROUND(95.8197484028275,5)</f>
        <v>95.81975</v>
      </c>
      <c r="D306" s="30">
        <f>F306</f>
        <v>96.44409</v>
      </c>
      <c r="E306" s="30">
        <f>F306</f>
        <v>96.44409</v>
      </c>
      <c r="F306" s="30">
        <f>ROUND(96.44408833642,5)</f>
        <v>96.44409</v>
      </c>
      <c r="G306" s="28"/>
      <c r="H306" s="40"/>
    </row>
    <row r="307" spans="1:8" ht="12.75" customHeight="1">
      <c r="A307" s="26" t="s">
        <v>80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44824</v>
      </c>
      <c r="B308" s="27"/>
      <c r="C308" s="30">
        <f>ROUND(95.8197484028275,5)</f>
        <v>95.81975</v>
      </c>
      <c r="D308" s="30">
        <f>F308</f>
        <v>100.22958</v>
      </c>
      <c r="E308" s="30">
        <f>F308</f>
        <v>100.22958</v>
      </c>
      <c r="F308" s="30">
        <f>ROUND(100.229576731303,5)</f>
        <v>100.22958</v>
      </c>
      <c r="G308" s="28"/>
      <c r="H308" s="40"/>
    </row>
    <row r="309" spans="1:8" ht="12.75" customHeight="1">
      <c r="A309" s="26" t="s">
        <v>81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45097</v>
      </c>
      <c r="B310" s="27"/>
      <c r="C310" s="28">
        <f>ROUND(95.8197484028275,2)</f>
        <v>95.82</v>
      </c>
      <c r="D310" s="28">
        <f>F310</f>
        <v>100.49</v>
      </c>
      <c r="E310" s="28">
        <f>F310</f>
        <v>100.49</v>
      </c>
      <c r="F310" s="28">
        <f>ROUND(100.487013748915,2)</f>
        <v>100.49</v>
      </c>
      <c r="G310" s="28"/>
      <c r="H310" s="40"/>
    </row>
    <row r="311" spans="1:8" ht="12.75" customHeight="1">
      <c r="A311" s="26" t="s">
        <v>82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45188</v>
      </c>
      <c r="B312" s="27"/>
      <c r="C312" s="28">
        <f>ROUND(95.8197484028275,2)</f>
        <v>95.82</v>
      </c>
      <c r="D312" s="28">
        <f>F312</f>
        <v>95.82</v>
      </c>
      <c r="E312" s="28">
        <f>F312</f>
        <v>95.82</v>
      </c>
      <c r="F312" s="28">
        <f>ROUND(95.8197484028275,2)</f>
        <v>95.82</v>
      </c>
      <c r="G312" s="28"/>
      <c r="H312" s="40"/>
    </row>
    <row r="313" spans="1:8" ht="12.75" customHeight="1">
      <c r="A313" s="26" t="s">
        <v>83</v>
      </c>
      <c r="B313" s="27"/>
      <c r="C313" s="29"/>
      <c r="D313" s="29"/>
      <c r="E313" s="29"/>
      <c r="F313" s="29"/>
      <c r="G313" s="28"/>
      <c r="H313" s="40"/>
    </row>
    <row r="314" spans="1:8" ht="12.75" customHeight="1">
      <c r="A314" s="26">
        <v>46008</v>
      </c>
      <c r="B314" s="27"/>
      <c r="C314" s="30">
        <f>ROUND(93.8176197608199,5)</f>
        <v>93.81762</v>
      </c>
      <c r="D314" s="30">
        <f>F314</f>
        <v>91.72801</v>
      </c>
      <c r="E314" s="30">
        <f>F314</f>
        <v>91.72801</v>
      </c>
      <c r="F314" s="30">
        <f>ROUND(91.7280133721897,5)</f>
        <v>91.72801</v>
      </c>
      <c r="G314" s="28"/>
      <c r="H314" s="40"/>
    </row>
    <row r="315" spans="1:8" ht="12.75" customHeight="1">
      <c r="A315" s="26" t="s">
        <v>84</v>
      </c>
      <c r="B315" s="27"/>
      <c r="C315" s="29"/>
      <c r="D315" s="29"/>
      <c r="E315" s="29"/>
      <c r="F315" s="29"/>
      <c r="G315" s="28"/>
      <c r="H315" s="40"/>
    </row>
    <row r="316" spans="1:8" ht="12.75" customHeight="1">
      <c r="A316" s="26">
        <v>46097</v>
      </c>
      <c r="B316" s="27"/>
      <c r="C316" s="30">
        <f>ROUND(93.8176197608199,5)</f>
        <v>93.81762</v>
      </c>
      <c r="D316" s="30">
        <f>F316</f>
        <v>88.62449</v>
      </c>
      <c r="E316" s="30">
        <f>F316</f>
        <v>88.62449</v>
      </c>
      <c r="F316" s="30">
        <f>ROUND(88.6244855541595,5)</f>
        <v>88.62449</v>
      </c>
      <c r="G316" s="28"/>
      <c r="H316" s="40"/>
    </row>
    <row r="317" spans="1:8" ht="12.75" customHeight="1">
      <c r="A317" s="26" t="s">
        <v>85</v>
      </c>
      <c r="B317" s="27"/>
      <c r="C317" s="29"/>
      <c r="D317" s="29"/>
      <c r="E317" s="29"/>
      <c r="F317" s="29"/>
      <c r="G317" s="28"/>
      <c r="H317" s="40"/>
    </row>
    <row r="318" spans="1:8" ht="12.75" customHeight="1">
      <c r="A318" s="26">
        <v>46188</v>
      </c>
      <c r="B318" s="27"/>
      <c r="C318" s="30">
        <f>ROUND(93.8176197608199,5)</f>
        <v>93.81762</v>
      </c>
      <c r="D318" s="30">
        <f>F318</f>
        <v>87.29032</v>
      </c>
      <c r="E318" s="30">
        <f>F318</f>
        <v>87.29032</v>
      </c>
      <c r="F318" s="30">
        <f>ROUND(87.2903216863226,5)</f>
        <v>87.29032</v>
      </c>
      <c r="G318" s="28"/>
      <c r="H318" s="40"/>
    </row>
    <row r="319" spans="1:8" ht="12.75" customHeight="1">
      <c r="A319" s="26" t="s">
        <v>86</v>
      </c>
      <c r="B319" s="27"/>
      <c r="C319" s="29"/>
      <c r="D319" s="29"/>
      <c r="E319" s="29"/>
      <c r="F319" s="29"/>
      <c r="G319" s="28"/>
      <c r="H319" s="40"/>
    </row>
    <row r="320" spans="1:8" ht="12.75" customHeight="1">
      <c r="A320" s="26">
        <v>46286</v>
      </c>
      <c r="B320" s="27"/>
      <c r="C320" s="30">
        <f>ROUND(93.8176197608199,5)</f>
        <v>93.81762</v>
      </c>
      <c r="D320" s="30">
        <f>F320</f>
        <v>89.44352</v>
      </c>
      <c r="E320" s="30">
        <f>F320</f>
        <v>89.44352</v>
      </c>
      <c r="F320" s="30">
        <f>ROUND(89.4435214115447,5)</f>
        <v>89.44352</v>
      </c>
      <c r="G320" s="28"/>
      <c r="H320" s="40"/>
    </row>
    <row r="321" spans="1:8" ht="12.75" customHeight="1">
      <c r="A321" s="26" t="s">
        <v>87</v>
      </c>
      <c r="B321" s="27"/>
      <c r="C321" s="29"/>
      <c r="D321" s="29"/>
      <c r="E321" s="29"/>
      <c r="F321" s="29"/>
      <c r="G321" s="28"/>
      <c r="H321" s="40"/>
    </row>
    <row r="322" spans="1:8" ht="12.75" customHeight="1">
      <c r="A322" s="26">
        <v>46377</v>
      </c>
      <c r="B322" s="27"/>
      <c r="C322" s="30">
        <f>ROUND(93.8176197608199,5)</f>
        <v>93.81762</v>
      </c>
      <c r="D322" s="30">
        <f>F322</f>
        <v>93.27286</v>
      </c>
      <c r="E322" s="30">
        <f>F322</f>
        <v>93.27286</v>
      </c>
      <c r="F322" s="30">
        <f>ROUND(93.2728645412155,5)</f>
        <v>93.27286</v>
      </c>
      <c r="G322" s="28"/>
      <c r="H322" s="40"/>
    </row>
    <row r="323" spans="1:8" ht="12.75" customHeight="1">
      <c r="A323" s="26" t="s">
        <v>88</v>
      </c>
      <c r="B323" s="27"/>
      <c r="C323" s="29"/>
      <c r="D323" s="29"/>
      <c r="E323" s="29"/>
      <c r="F323" s="29"/>
      <c r="G323" s="28"/>
      <c r="H323" s="40"/>
    </row>
    <row r="324" spans="1:8" ht="12.75" customHeight="1">
      <c r="A324" s="26">
        <v>46461</v>
      </c>
      <c r="B324" s="27"/>
      <c r="C324" s="30">
        <f>ROUND(93.8176197608199,5)</f>
        <v>93.81762</v>
      </c>
      <c r="D324" s="30">
        <f>F324</f>
        <v>91.77863</v>
      </c>
      <c r="E324" s="30">
        <f>F324</f>
        <v>91.77863</v>
      </c>
      <c r="F324" s="30">
        <f>ROUND(91.778631671631,5)</f>
        <v>91.77863</v>
      </c>
      <c r="G324" s="28"/>
      <c r="H324" s="40"/>
    </row>
    <row r="325" spans="1:8" ht="12.75" customHeight="1">
      <c r="A325" s="26" t="s">
        <v>89</v>
      </c>
      <c r="B325" s="27"/>
      <c r="C325" s="29"/>
      <c r="D325" s="29"/>
      <c r="E325" s="29"/>
      <c r="F325" s="29"/>
      <c r="G325" s="28"/>
      <c r="H325" s="40"/>
    </row>
    <row r="326" spans="1:8" ht="12.75" customHeight="1">
      <c r="A326" s="26">
        <v>46559</v>
      </c>
      <c r="B326" s="27"/>
      <c r="C326" s="30">
        <f>ROUND(93.8176197608199,5)</f>
        <v>93.81762</v>
      </c>
      <c r="D326" s="30">
        <f>F326</f>
        <v>93.86381</v>
      </c>
      <c r="E326" s="30">
        <f>F326</f>
        <v>93.86381</v>
      </c>
      <c r="F326" s="30">
        <f>ROUND(93.8638077230546,5)</f>
        <v>93.86381</v>
      </c>
      <c r="G326" s="28"/>
      <c r="H326" s="40"/>
    </row>
    <row r="327" spans="1:8" ht="12.75" customHeight="1">
      <c r="A327" s="26" t="s">
        <v>90</v>
      </c>
      <c r="B327" s="27"/>
      <c r="C327" s="29"/>
      <c r="D327" s="29"/>
      <c r="E327" s="29"/>
      <c r="F327" s="29"/>
      <c r="G327" s="28"/>
      <c r="H327" s="40"/>
    </row>
    <row r="328" spans="1:8" ht="12.75" customHeight="1">
      <c r="A328" s="26">
        <v>46650</v>
      </c>
      <c r="B328" s="27"/>
      <c r="C328" s="30">
        <f>ROUND(93.8176197608199,5)</f>
        <v>93.81762</v>
      </c>
      <c r="D328" s="30">
        <f>F328</f>
        <v>99.37987</v>
      </c>
      <c r="E328" s="30">
        <f>F328</f>
        <v>99.37987</v>
      </c>
      <c r="F328" s="30">
        <f>ROUND(99.3798685792715,5)</f>
        <v>99.37987</v>
      </c>
      <c r="G328" s="28"/>
      <c r="H328" s="40"/>
    </row>
    <row r="329" spans="1:8" ht="12.75" customHeight="1">
      <c r="A329" s="26" t="s">
        <v>91</v>
      </c>
      <c r="B329" s="27"/>
      <c r="C329" s="29"/>
      <c r="D329" s="29"/>
      <c r="E329" s="29"/>
      <c r="F329" s="29"/>
      <c r="G329" s="28"/>
      <c r="H329" s="40"/>
    </row>
    <row r="330" spans="1:8" ht="12.75" customHeight="1">
      <c r="A330" s="26">
        <v>46924</v>
      </c>
      <c r="B330" s="27"/>
      <c r="C330" s="28">
        <f>ROUND(93.8176197608199,2)</f>
        <v>93.82</v>
      </c>
      <c r="D330" s="28">
        <f>F330</f>
        <v>100.4</v>
      </c>
      <c r="E330" s="28">
        <f>F330</f>
        <v>100.4</v>
      </c>
      <c r="F330" s="28">
        <f>ROUND(100.400031882659,2)</f>
        <v>100.4</v>
      </c>
      <c r="G330" s="28"/>
      <c r="H330" s="40"/>
    </row>
    <row r="331" spans="1:8" ht="12.75" customHeight="1">
      <c r="A331" s="26" t="s">
        <v>92</v>
      </c>
      <c r="B331" s="27"/>
      <c r="C331" s="29"/>
      <c r="D331" s="29"/>
      <c r="E331" s="29"/>
      <c r="F331" s="29"/>
      <c r="G331" s="28"/>
      <c r="H331" s="40"/>
    </row>
    <row r="332" spans="1:8" ht="12.75" customHeight="1" thickBot="1">
      <c r="A332" s="36">
        <v>47015</v>
      </c>
      <c r="B332" s="37"/>
      <c r="C332" s="38">
        <f>ROUND(93.8176197608199,2)</f>
        <v>93.82</v>
      </c>
      <c r="D332" s="38">
        <f>F332</f>
        <v>93.82</v>
      </c>
      <c r="E332" s="38">
        <f>F332</f>
        <v>93.82</v>
      </c>
      <c r="F332" s="38">
        <f>ROUND(93.8176197608199,2)</f>
        <v>93.82</v>
      </c>
      <c r="G332" s="38"/>
      <c r="H332" s="41"/>
    </row>
  </sheetData>
  <sheetProtection/>
  <mergeCells count="331">
    <mergeCell ref="A332:B332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3:B263"/>
    <mergeCell ref="A264:B264"/>
    <mergeCell ref="A265:B265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41:B241"/>
    <mergeCell ref="A242:B242"/>
    <mergeCell ref="A243:B243"/>
    <mergeCell ref="A244:B244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2019-06-10T17:03:37Z</dcterms:modified>
  <cp:category/>
  <cp:version/>
  <cp:contentType/>
  <cp:contentStatus/>
</cp:coreProperties>
</file>