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<sst xmlns="http://schemas.openxmlformats.org/spreadsheetml/2006/main" count="94" uniqueCount="91">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</sst>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43658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ROUND(99.8487773464622,2)</f>
        <v>99.85</v>
      </c>
      <c r="D6" s="28">
        <f>F6</f>
        <v>99.85</v>
      </c>
      <c r="E6" s="28">
        <f>F6</f>
        <v>99.85</v>
      </c>
      <c r="F6" s="28">
        <f>ROUND(99.8487773464622,2)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ROUND(98.7287483265328,2)</f>
        <v>98.73</v>
      </c>
      <c r="D8" s="28">
        <f>F8</f>
        <v>101.84</v>
      </c>
      <c r="E8" s="28">
        <f>F8</f>
        <v>101.84</v>
      </c>
      <c r="F8" s="28">
        <f>ROUND(101.843377609614,2)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ROUND(98.7287483265328,2)</f>
        <v>98.73</v>
      </c>
      <c r="D9" s="28">
        <f>F9</f>
        <v>102.69</v>
      </c>
      <c r="E9" s="28">
        <f>F9</f>
        <v>102.69</v>
      </c>
      <c r="F9" s="28">
        <f>ROUND(102.694591305012,2)</f>
        <v>102.69</v>
      </c>
      <c r="G9" s="28"/>
      <c r="H9" s="40"/>
    </row>
    <row r="10" spans="1:8" ht="12.75" customHeight="1">
      <c r="A10" s="26">
        <v>43913</v>
      </c>
      <c r="B10" s="27"/>
      <c r="C10" s="28">
        <f>ROUND(98.7287483265328,2)</f>
        <v>98.73</v>
      </c>
      <c r="D10" s="28">
        <f>F10</f>
        <v>98.54</v>
      </c>
      <c r="E10" s="28">
        <f>F10</f>
        <v>98.54</v>
      </c>
      <c r="F10" s="28">
        <f>ROUND(98.5369902463227,2)</f>
        <v>98.54</v>
      </c>
      <c r="G10" s="28"/>
      <c r="H10" s="40"/>
    </row>
    <row r="11" spans="1:8" ht="12.75" customHeight="1">
      <c r="A11" s="26">
        <v>44004</v>
      </c>
      <c r="B11" s="27"/>
      <c r="C11" s="28">
        <f>ROUND(98.7287483265328,2)</f>
        <v>98.73</v>
      </c>
      <c r="D11" s="28">
        <f>F11</f>
        <v>101.93</v>
      </c>
      <c r="E11" s="28">
        <f>F11</f>
        <v>101.93</v>
      </c>
      <c r="F11" s="28">
        <f>ROUND(101.932377785572,2)</f>
        <v>101.93</v>
      </c>
      <c r="G11" s="28"/>
      <c r="H11" s="40"/>
    </row>
    <row r="12" spans="1:8" ht="12.75" customHeight="1">
      <c r="A12" s="26">
        <v>44095</v>
      </c>
      <c r="B12" s="27"/>
      <c r="C12" s="28">
        <f>ROUND(98.7287483265328,2)</f>
        <v>98.73</v>
      </c>
      <c r="D12" s="28">
        <f>F12</f>
        <v>98.73</v>
      </c>
      <c r="E12" s="28">
        <f>F12</f>
        <v>98.73</v>
      </c>
      <c r="F12" s="28">
        <f>ROUND(98.7287483265328,2)</f>
        <v>98.73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ROUND(95.2161774294133,2)</f>
        <v>95.22</v>
      </c>
      <c r="D14" s="28">
        <f>F14</f>
        <v>95.33</v>
      </c>
      <c r="E14" s="28">
        <f>F14</f>
        <v>95.33</v>
      </c>
      <c r="F14" s="28">
        <f>ROUND(95.3311467759292,2)</f>
        <v>95.33</v>
      </c>
      <c r="G14" s="28"/>
      <c r="H14" s="40"/>
    </row>
    <row r="15" spans="1:8" ht="12.75" customHeight="1">
      <c r="A15" s="26">
        <v>44271</v>
      </c>
      <c r="B15" s="27"/>
      <c r="C15" s="28">
        <f>ROUND(95.2161774294133,2)</f>
        <v>95.22</v>
      </c>
      <c r="D15" s="28">
        <f>F15</f>
        <v>94.3</v>
      </c>
      <c r="E15" s="28">
        <f>F15</f>
        <v>94.3</v>
      </c>
      <c r="F15" s="28">
        <f>ROUND(94.3046691701398,2)</f>
        <v>94.3</v>
      </c>
      <c r="G15" s="28"/>
      <c r="H15" s="40"/>
    </row>
    <row r="16" spans="1:8" ht="12.75" customHeight="1">
      <c r="A16" s="26">
        <v>44362</v>
      </c>
      <c r="B16" s="27"/>
      <c r="C16" s="28">
        <f>ROUND(95.2161774294133,2)</f>
        <v>95.22</v>
      </c>
      <c r="D16" s="28">
        <f>F16</f>
        <v>93.25</v>
      </c>
      <c r="E16" s="28">
        <f>F16</f>
        <v>93.25</v>
      </c>
      <c r="F16" s="28">
        <f>ROUND(93.2528599823271,2)</f>
        <v>93.25</v>
      </c>
      <c r="G16" s="28"/>
      <c r="H16" s="40"/>
    </row>
    <row r="17" spans="1:8" ht="12.75" customHeight="1">
      <c r="A17" s="26">
        <v>44460</v>
      </c>
      <c r="B17" s="27"/>
      <c r="C17" s="28">
        <f>ROUND(95.2161774294133,2)</f>
        <v>95.22</v>
      </c>
      <c r="D17" s="28">
        <f>F17</f>
        <v>93.17</v>
      </c>
      <c r="E17" s="28">
        <f>F17</f>
        <v>93.17</v>
      </c>
      <c r="F17" s="28">
        <f>ROUND(93.1666035887517,2)</f>
        <v>93.17</v>
      </c>
      <c r="G17" s="28"/>
      <c r="H17" s="40"/>
    </row>
    <row r="18" spans="1:8" ht="12.75" customHeight="1">
      <c r="A18" s="26">
        <v>44551</v>
      </c>
      <c r="B18" s="27"/>
      <c r="C18" s="28">
        <f>ROUND(95.2161774294133,2)</f>
        <v>95.22</v>
      </c>
      <c r="D18" s="28">
        <f>F18</f>
        <v>95.14</v>
      </c>
      <c r="E18" s="28">
        <f>F18</f>
        <v>95.14</v>
      </c>
      <c r="F18" s="28">
        <f>ROUND(95.1423733007637,2)</f>
        <v>95.14</v>
      </c>
      <c r="G18" s="28"/>
      <c r="H18" s="40"/>
    </row>
    <row r="19" spans="1:8" ht="12.75" customHeight="1">
      <c r="A19" s="26">
        <v>44635</v>
      </c>
      <c r="B19" s="27"/>
      <c r="C19" s="28">
        <f>ROUND(95.2161774294133,2)</f>
        <v>95.22</v>
      </c>
      <c r="D19" s="28">
        <f>F19</f>
        <v>95.07</v>
      </c>
      <c r="E19" s="28">
        <f>F19</f>
        <v>95.07</v>
      </c>
      <c r="F19" s="28">
        <f>ROUND(95.074369138777,2)</f>
        <v>95.07</v>
      </c>
      <c r="G19" s="28"/>
      <c r="H19" s="40"/>
    </row>
    <row r="20" spans="1:8" ht="12.75" customHeight="1">
      <c r="A20" s="26">
        <v>44733</v>
      </c>
      <c r="B20" s="27"/>
      <c r="C20" s="28">
        <f>ROUND(95.2161774294133,2)</f>
        <v>95.22</v>
      </c>
      <c r="D20" s="28">
        <f>F20</f>
        <v>96.03</v>
      </c>
      <c r="E20" s="28">
        <f>F20</f>
        <v>96.03</v>
      </c>
      <c r="F20" s="28">
        <f>ROUND(96.0344705412821,2)</f>
        <v>96.03</v>
      </c>
      <c r="G20" s="28"/>
      <c r="H20" s="40"/>
    </row>
    <row r="21" spans="1:8" ht="12.75" customHeight="1">
      <c r="A21" s="26">
        <v>44824</v>
      </c>
      <c r="B21" s="27"/>
      <c r="C21" s="28">
        <f>ROUND(95.2161774294133,2)</f>
        <v>95.22</v>
      </c>
      <c r="D21" s="28">
        <f>F21</f>
        <v>99.78</v>
      </c>
      <c r="E21" s="28">
        <f>F21</f>
        <v>99.78</v>
      </c>
      <c r="F21" s="28">
        <f>ROUND(99.7839876035556,2)</f>
        <v>99.78</v>
      </c>
      <c r="G21" s="28"/>
      <c r="H21" s="40"/>
    </row>
    <row r="22" spans="1:8" ht="12.75" customHeight="1">
      <c r="A22" s="26">
        <v>44915</v>
      </c>
      <c r="B22" s="27"/>
      <c r="C22" s="28">
        <f>ROUND(95.2161774294133,2)</f>
        <v>95.22</v>
      </c>
      <c r="D22" s="28">
        <f>F22</f>
        <v>100.86</v>
      </c>
      <c r="E22" s="28">
        <f>F22</f>
        <v>100.86</v>
      </c>
      <c r="F22" s="28">
        <f>ROUND(100.862009260224,2)</f>
        <v>100.86</v>
      </c>
      <c r="G22" s="28"/>
      <c r="H22" s="40"/>
    </row>
    <row r="23" spans="1:8" ht="12.75" customHeight="1">
      <c r="A23" s="26">
        <v>45007</v>
      </c>
      <c r="B23" s="27"/>
      <c r="C23" s="28">
        <f>ROUND(95.2161774294133,2)</f>
        <v>95.22</v>
      </c>
      <c r="D23" s="28">
        <f>F23</f>
        <v>93.98</v>
      </c>
      <c r="E23" s="28">
        <f>F23</f>
        <v>93.98</v>
      </c>
      <c r="F23" s="28">
        <f>ROUND(93.9837219646143,2)</f>
        <v>93.98</v>
      </c>
      <c r="G23" s="28"/>
      <c r="H23" s="40"/>
    </row>
    <row r="24" spans="1:8" ht="12.75" customHeight="1">
      <c r="A24" s="26">
        <v>45097</v>
      </c>
      <c r="B24" s="27"/>
      <c r="C24" s="28">
        <f>ROUND(95.2161774294133,2)</f>
        <v>95.22</v>
      </c>
      <c r="D24" s="28">
        <f>F24</f>
        <v>99.93</v>
      </c>
      <c r="E24" s="28">
        <f>F24</f>
        <v>99.93</v>
      </c>
      <c r="F24" s="28">
        <f>ROUND(99.9253636983975,2)</f>
        <v>99.93</v>
      </c>
      <c r="G24" s="28"/>
      <c r="H24" s="40"/>
    </row>
    <row r="25" spans="1:8" ht="12.75" customHeight="1">
      <c r="A25" s="26">
        <v>45188</v>
      </c>
      <c r="B25" s="27"/>
      <c r="C25" s="28">
        <f>ROUND(95.2161774294133,2)</f>
        <v>95.22</v>
      </c>
      <c r="D25" s="28">
        <f>F25</f>
        <v>95.22</v>
      </c>
      <c r="E25" s="28">
        <f>F25</f>
        <v>95.22</v>
      </c>
      <c r="F25" s="28">
        <f>ROUND(95.2161774294133,2)</f>
        <v>95.22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ROUND(92.7752061472356,2)</f>
        <v>92.78</v>
      </c>
      <c r="D27" s="28">
        <f>F27</f>
        <v>90.81</v>
      </c>
      <c r="E27" s="28">
        <f>F27</f>
        <v>90.81</v>
      </c>
      <c r="F27" s="28">
        <f>ROUND(90.8065176780155,2)</f>
        <v>90.81</v>
      </c>
      <c r="G27" s="28"/>
      <c r="H27" s="40"/>
    </row>
    <row r="28" spans="1:8" ht="12.75" customHeight="1">
      <c r="A28" s="26">
        <v>46097</v>
      </c>
      <c r="B28" s="27"/>
      <c r="C28" s="28">
        <f>ROUND(92.7752061472356,2)</f>
        <v>92.78</v>
      </c>
      <c r="D28" s="28">
        <f>F28</f>
        <v>87.65</v>
      </c>
      <c r="E28" s="28">
        <f>F28</f>
        <v>87.65</v>
      </c>
      <c r="F28" s="28">
        <f>ROUND(87.6510674689293,2)</f>
        <v>87.65</v>
      </c>
      <c r="G28" s="28"/>
      <c r="H28" s="40"/>
    </row>
    <row r="29" spans="1:8" ht="12.75" customHeight="1">
      <c r="A29" s="26">
        <v>46188</v>
      </c>
      <c r="B29" s="27"/>
      <c r="C29" s="28">
        <f>ROUND(92.7752061472356,2)</f>
        <v>92.78</v>
      </c>
      <c r="D29" s="28">
        <f>F29</f>
        <v>86.28</v>
      </c>
      <c r="E29" s="28">
        <f>F29</f>
        <v>86.28</v>
      </c>
      <c r="F29" s="28">
        <f>ROUND(86.2771583404278,2)</f>
        <v>86.28</v>
      </c>
      <c r="G29" s="28"/>
      <c r="H29" s="40"/>
    </row>
    <row r="30" spans="1:8" ht="12.75" customHeight="1">
      <c r="A30" s="26">
        <v>46286</v>
      </c>
      <c r="B30" s="27"/>
      <c r="C30" s="28">
        <f>ROUND(92.7752061472356,2)</f>
        <v>92.78</v>
      </c>
      <c r="D30" s="28">
        <f>F30</f>
        <v>88.41</v>
      </c>
      <c r="E30" s="28">
        <f>F30</f>
        <v>88.41</v>
      </c>
      <c r="F30" s="28">
        <f>ROUND(88.4054051589319,2)</f>
        <v>88.41</v>
      </c>
      <c r="G30" s="28"/>
      <c r="H30" s="40"/>
    </row>
    <row r="31" spans="1:8" ht="12.75" customHeight="1">
      <c r="A31" s="26">
        <v>46377</v>
      </c>
      <c r="B31" s="27"/>
      <c r="C31" s="28">
        <f>ROUND(92.7752061472356,2)</f>
        <v>92.78</v>
      </c>
      <c r="D31" s="28">
        <f>F31</f>
        <v>92.23</v>
      </c>
      <c r="E31" s="28">
        <f>F31</f>
        <v>92.23</v>
      </c>
      <c r="F31" s="28">
        <f>ROUND(92.2348036063743,2)</f>
        <v>92.23</v>
      </c>
      <c r="G31" s="28"/>
      <c r="H31" s="40"/>
    </row>
    <row r="32" spans="1:8" ht="12.75" customHeight="1">
      <c r="A32" s="26">
        <v>46461</v>
      </c>
      <c r="B32" s="27"/>
      <c r="C32" s="28">
        <f>ROUND(92.7752061472356,2)</f>
        <v>92.78</v>
      </c>
      <c r="D32" s="28">
        <f>F32</f>
        <v>90.73</v>
      </c>
      <c r="E32" s="28">
        <f>F32</f>
        <v>90.73</v>
      </c>
      <c r="F32" s="28">
        <f>ROUND(90.7288005733204,2)</f>
        <v>90.73</v>
      </c>
      <c r="G32" s="28"/>
      <c r="H32" s="40"/>
    </row>
    <row r="33" spans="1:8" ht="12.75" customHeight="1">
      <c r="A33" s="26">
        <v>46559</v>
      </c>
      <c r="B33" s="27"/>
      <c r="C33" s="28">
        <f>ROUND(92.7752061472356,2)</f>
        <v>92.78</v>
      </c>
      <c r="D33" s="28">
        <f>F33</f>
        <v>92.81</v>
      </c>
      <c r="E33" s="28">
        <f>F33</f>
        <v>92.81</v>
      </c>
      <c r="F33" s="28">
        <f>ROUND(92.8082448842735,2)</f>
        <v>92.81</v>
      </c>
      <c r="G33" s="28"/>
      <c r="H33" s="40"/>
    </row>
    <row r="34" spans="1:8" ht="12.75" customHeight="1">
      <c r="A34" s="26">
        <v>46650</v>
      </c>
      <c r="B34" s="27"/>
      <c r="C34" s="28">
        <f>ROUND(92.7752061472356,2)</f>
        <v>92.78</v>
      </c>
      <c r="D34" s="28">
        <f>F34</f>
        <v>98.34</v>
      </c>
      <c r="E34" s="28">
        <f>F34</f>
        <v>98.34</v>
      </c>
      <c r="F34" s="28">
        <f>ROUND(98.3437507254658,2)</f>
        <v>98.34</v>
      </c>
      <c r="G34" s="28"/>
      <c r="H34" s="40"/>
    </row>
    <row r="35" spans="1:8" ht="12.75" customHeight="1">
      <c r="A35" s="26">
        <v>46741</v>
      </c>
      <c r="B35" s="27"/>
      <c r="C35" s="28">
        <f>ROUND(92.7752061472356,2)</f>
        <v>92.78</v>
      </c>
      <c r="D35" s="28">
        <f>F35</f>
        <v>98.69</v>
      </c>
      <c r="E35" s="28">
        <f>F35</f>
        <v>98.69</v>
      </c>
      <c r="F35" s="28">
        <f>ROUND(98.6929724830191,2)</f>
        <v>98.69</v>
      </c>
      <c r="G35" s="28"/>
      <c r="H35" s="40"/>
    </row>
    <row r="36" spans="1:8" ht="12.75" customHeight="1">
      <c r="A36" s="26">
        <v>46834</v>
      </c>
      <c r="B36" s="27"/>
      <c r="C36" s="28">
        <f>ROUND(92.7752061472356,2)</f>
        <v>92.78</v>
      </c>
      <c r="D36" s="28">
        <f>F36</f>
        <v>92.04</v>
      </c>
      <c r="E36" s="28">
        <f>F36</f>
        <v>92.04</v>
      </c>
      <c r="F36" s="28">
        <f>ROUND(92.0398721227998,2)</f>
        <v>92.04</v>
      </c>
      <c r="G36" s="28"/>
      <c r="H36" s="40"/>
    </row>
    <row r="37" spans="1:8" ht="12.75" customHeight="1">
      <c r="A37" s="26">
        <v>46924</v>
      </c>
      <c r="B37" s="27"/>
      <c r="C37" s="28">
        <f>ROUND(92.7752061472356,2)</f>
        <v>92.78</v>
      </c>
      <c r="D37" s="28">
        <f>F37</f>
        <v>99.39</v>
      </c>
      <c r="E37" s="28">
        <f>F37</f>
        <v>99.39</v>
      </c>
      <c r="F37" s="28">
        <f>ROUND(99.3855556196821,2)</f>
        <v>99.39</v>
      </c>
      <c r="G37" s="28"/>
      <c r="H37" s="40"/>
    </row>
    <row r="38" spans="1:8" ht="12.75" customHeight="1">
      <c r="A38" s="26">
        <v>47015</v>
      </c>
      <c r="B38" s="27"/>
      <c r="C38" s="28">
        <f>ROUND(92.7752061472356,2)</f>
        <v>92.78</v>
      </c>
      <c r="D38" s="28">
        <f>F38</f>
        <v>92.78</v>
      </c>
      <c r="E38" s="28">
        <f>F38</f>
        <v>92.78</v>
      </c>
      <c r="F38" s="28">
        <f>ROUND(92.7752061472356,2)</f>
        <v>92.78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ROUND(2.99,5)</f>
        <v>2.99</v>
      </c>
      <c r="D40" s="30">
        <f>F40</f>
        <v>2.99</v>
      </c>
      <c r="E40" s="30">
        <f>F40</f>
        <v>2.99</v>
      </c>
      <c r="F40" s="30">
        <f>ROUND(2.99,5)</f>
        <v>2.99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ROUND(3.38,5)</f>
        <v>3.38</v>
      </c>
      <c r="D42" s="30">
        <f>F42</f>
        <v>3.38</v>
      </c>
      <c r="E42" s="30">
        <f>F42</f>
        <v>3.38</v>
      </c>
      <c r="F42" s="30">
        <f>ROUND(3.38,5)</f>
        <v>3.38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ROUND(3.45,5)</f>
        <v>3.45</v>
      </c>
      <c r="D44" s="30">
        <f>F44</f>
        <v>3.45</v>
      </c>
      <c r="E44" s="30">
        <f>F44</f>
        <v>3.45</v>
      </c>
      <c r="F44" s="30">
        <f>ROUND(3.45,5)</f>
        <v>3.45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ROUND(3.99,5)</f>
        <v>3.99</v>
      </c>
      <c r="D46" s="30">
        <f>F46</f>
        <v>3.99</v>
      </c>
      <c r="E46" s="30">
        <f>F46</f>
        <v>3.99</v>
      </c>
      <c r="F46" s="30">
        <f>ROUND(3.99,5)</f>
        <v>3.99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ROUND(10.66,5)</f>
        <v>10.66</v>
      </c>
      <c r="D48" s="30">
        <f>F48</f>
        <v>10.66</v>
      </c>
      <c r="E48" s="30">
        <f>F48</f>
        <v>10.66</v>
      </c>
      <c r="F48" s="30">
        <f>ROUND(10.66,5)</f>
        <v>10.66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ROUND(7.155,5)</f>
        <v>7.155</v>
      </c>
      <c r="D50" s="30">
        <f>F50</f>
        <v>7.155</v>
      </c>
      <c r="E50" s="30">
        <f>F50</f>
        <v>7.155</v>
      </c>
      <c r="F50" s="30">
        <f>ROUND(7.155,5)</f>
        <v>7.155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ROUND(8.08,3)</f>
        <v>8.08</v>
      </c>
      <c r="D52" s="31">
        <f>F52</f>
        <v>8.08</v>
      </c>
      <c r="E52" s="31">
        <f>F52</f>
        <v>8.08</v>
      </c>
      <c r="F52" s="31">
        <f>ROUND(8.08,3)</f>
        <v>8.08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ROUND(2.83,3)</f>
        <v>2.83</v>
      </c>
      <c r="D54" s="31">
        <f>F54</f>
        <v>2.83</v>
      </c>
      <c r="E54" s="31">
        <f>F54</f>
        <v>2.83</v>
      </c>
      <c r="F54" s="31">
        <f>ROUND(2.83,3)</f>
        <v>2.83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ROUND(3.35,3)</f>
        <v>3.35</v>
      </c>
      <c r="D56" s="31">
        <f>F56</f>
        <v>3.35</v>
      </c>
      <c r="E56" s="31">
        <f>F56</f>
        <v>3.35</v>
      </c>
      <c r="F56" s="31">
        <f>ROUND(3.35,3)</f>
        <v>3.35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ROUND(6.225,3)</f>
        <v>6.225</v>
      </c>
      <c r="D58" s="31">
        <f>F58</f>
        <v>6.225</v>
      </c>
      <c r="E58" s="31">
        <f>F58</f>
        <v>6.225</v>
      </c>
      <c r="F58" s="31">
        <f>ROUND(6.225,3)</f>
        <v>6.225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ROUND(6.225,3)</f>
        <v>6.225</v>
      </c>
      <c r="D60" s="31">
        <f>F60</f>
        <v>6.225</v>
      </c>
      <c r="E60" s="31">
        <f>F60</f>
        <v>6.225</v>
      </c>
      <c r="F60" s="31">
        <f>ROUND(6.225,3)</f>
        <v>6.225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ROUND(9.4,3)</f>
        <v>9.4</v>
      </c>
      <c r="D62" s="31">
        <f>F62</f>
        <v>9.4</v>
      </c>
      <c r="E62" s="31">
        <f>F62</f>
        <v>9.4</v>
      </c>
      <c r="F62" s="31">
        <f>ROUND(9.4,3)</f>
        <v>9.4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ROUND(3.15,3)</f>
        <v>3.15</v>
      </c>
      <c r="D64" s="31">
        <f>F64</f>
        <v>3.15</v>
      </c>
      <c r="E64" s="31">
        <f>F64</f>
        <v>3.15</v>
      </c>
      <c r="F64" s="31">
        <f>ROUND(3.15,3)</f>
        <v>3.15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ROUND(2.5,3)</f>
        <v>2.5</v>
      </c>
      <c r="D66" s="31">
        <f>F66</f>
        <v>2.5</v>
      </c>
      <c r="E66" s="31">
        <f>F66</f>
        <v>2.5</v>
      </c>
      <c r="F66" s="31">
        <f>ROUND(2.5,3)</f>
        <v>2.5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ROUND(8.945,3)</f>
        <v>8.945</v>
      </c>
      <c r="D68" s="31">
        <f>F68</f>
        <v>8.945</v>
      </c>
      <c r="E68" s="31">
        <f>F68</f>
        <v>8.945</v>
      </c>
      <c r="F68" s="31">
        <f>ROUND(8.945,3)</f>
        <v>8.945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ROUND(2.99,5)</f>
        <v>2.99</v>
      </c>
      <c r="D70" s="30">
        <f>F70</f>
        <v>136.68443</v>
      </c>
      <c r="E70" s="30">
        <f>F70</f>
        <v>136.68443</v>
      </c>
      <c r="F70" s="30">
        <f>ROUND(136.68443,5)</f>
        <v>136.68443</v>
      </c>
      <c r="G70" s="28"/>
      <c r="H70" s="40"/>
    </row>
    <row r="71" spans="1:8" ht="12.75" customHeight="1">
      <c r="A71" s="26">
        <v>43776</v>
      </c>
      <c r="B71" s="27"/>
      <c r="C71" s="30">
        <f>ROUND(2.99,5)</f>
        <v>2.99</v>
      </c>
      <c r="D71" s="30">
        <f>F71</f>
        <v>139.40347</v>
      </c>
      <c r="E71" s="30">
        <f>F71</f>
        <v>139.40347</v>
      </c>
      <c r="F71" s="30">
        <f>ROUND(139.40347,5)</f>
        <v>139.40347</v>
      </c>
      <c r="G71" s="28"/>
      <c r="H71" s="40"/>
    </row>
    <row r="72" spans="1:8" ht="12.75" customHeight="1">
      <c r="A72" s="26">
        <v>43867</v>
      </c>
      <c r="B72" s="27"/>
      <c r="C72" s="30">
        <f>ROUND(2.99,5)</f>
        <v>2.99</v>
      </c>
      <c r="D72" s="30">
        <f>F72</f>
        <v>140.59334</v>
      </c>
      <c r="E72" s="30">
        <f>F72</f>
        <v>140.59334</v>
      </c>
      <c r="F72" s="30">
        <f>ROUND(140.59334,5)</f>
        <v>140.59334</v>
      </c>
      <c r="G72" s="28"/>
      <c r="H72" s="40"/>
    </row>
    <row r="73" spans="1:8" ht="12.75" customHeight="1">
      <c r="A73" s="26">
        <v>43958</v>
      </c>
      <c r="B73" s="27"/>
      <c r="C73" s="30">
        <f>ROUND(2.99,5)</f>
        <v>2.99</v>
      </c>
      <c r="D73" s="30">
        <f>F73</f>
        <v>143.38985</v>
      </c>
      <c r="E73" s="30">
        <f>F73</f>
        <v>143.38985</v>
      </c>
      <c r="F73" s="30">
        <f>ROUND(143.38985,5)</f>
        <v>143.38985</v>
      </c>
      <c r="G73" s="28"/>
      <c r="H73" s="40"/>
    </row>
    <row r="74" spans="1:8" ht="12.75" customHeight="1">
      <c r="A74" s="26">
        <v>44049</v>
      </c>
      <c r="B74" s="27"/>
      <c r="C74" s="30">
        <f>ROUND(2.99,5)</f>
        <v>2.99</v>
      </c>
      <c r="D74" s="30">
        <f>F74</f>
        <v>144.50975</v>
      </c>
      <c r="E74" s="30">
        <f>F74</f>
        <v>144.50975</v>
      </c>
      <c r="F74" s="30">
        <f>ROUND(144.50975,5)</f>
        <v>144.50975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ROUND(102.67715,5)</f>
        <v>102.67715</v>
      </c>
      <c r="D76" s="30">
        <f>F76</f>
        <v>103.08527</v>
      </c>
      <c r="E76" s="30">
        <f>F76</f>
        <v>103.08527</v>
      </c>
      <c r="F76" s="30">
        <f>ROUND(103.08527,5)</f>
        <v>103.08527</v>
      </c>
      <c r="G76" s="28"/>
      <c r="H76" s="40"/>
    </row>
    <row r="77" spans="1:8" ht="12.75" customHeight="1">
      <c r="A77" s="26">
        <v>43776</v>
      </c>
      <c r="B77" s="27"/>
      <c r="C77" s="30">
        <f>ROUND(102.67715,5)</f>
        <v>102.67715</v>
      </c>
      <c r="D77" s="30">
        <f>F77</f>
        <v>104.04163</v>
      </c>
      <c r="E77" s="30">
        <f>F77</f>
        <v>104.04163</v>
      </c>
      <c r="F77" s="30">
        <f>ROUND(104.04163,5)</f>
        <v>104.04163</v>
      </c>
      <c r="G77" s="28"/>
      <c r="H77" s="40"/>
    </row>
    <row r="78" spans="1:8" ht="12.75" customHeight="1">
      <c r="A78" s="26">
        <v>43867</v>
      </c>
      <c r="B78" s="27"/>
      <c r="C78" s="30">
        <f>ROUND(102.67715,5)</f>
        <v>102.67715</v>
      </c>
      <c r="D78" s="30">
        <f>F78</f>
        <v>106.02996</v>
      </c>
      <c r="E78" s="30">
        <f>F78</f>
        <v>106.02996</v>
      </c>
      <c r="F78" s="30">
        <f>ROUND(106.02996,5)</f>
        <v>106.02996</v>
      </c>
      <c r="G78" s="28"/>
      <c r="H78" s="40"/>
    </row>
    <row r="79" spans="1:8" ht="12.75" customHeight="1">
      <c r="A79" s="26">
        <v>43958</v>
      </c>
      <c r="B79" s="27"/>
      <c r="C79" s="30">
        <f>ROUND(102.67715,5)</f>
        <v>102.67715</v>
      </c>
      <c r="D79" s="30">
        <f>F79</f>
        <v>107.02565</v>
      </c>
      <c r="E79" s="30">
        <f>F79</f>
        <v>107.02565</v>
      </c>
      <c r="F79" s="30">
        <f>ROUND(107.02565,5)</f>
        <v>107.02565</v>
      </c>
      <c r="G79" s="28"/>
      <c r="H79" s="40"/>
    </row>
    <row r="80" spans="1:8" ht="12.75" customHeight="1">
      <c r="A80" s="26">
        <v>44049</v>
      </c>
      <c r="B80" s="27"/>
      <c r="C80" s="30">
        <f>ROUND(102.67715,5)</f>
        <v>102.67715</v>
      </c>
      <c r="D80" s="30">
        <f>F80</f>
        <v>108.98462</v>
      </c>
      <c r="E80" s="30">
        <f>F80</f>
        <v>108.98462</v>
      </c>
      <c r="F80" s="30">
        <f>ROUND(108.98462,5)</f>
        <v>108.98462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ROUND(8.745,5)</f>
        <v>8.745</v>
      </c>
      <c r="D82" s="30">
        <f>F82</f>
        <v>8.75688</v>
      </c>
      <c r="E82" s="30">
        <f>F82</f>
        <v>8.75688</v>
      </c>
      <c r="F82" s="30">
        <f>ROUND(8.75688,5)</f>
        <v>8.75688</v>
      </c>
      <c r="G82" s="28"/>
      <c r="H82" s="40"/>
    </row>
    <row r="83" spans="1:8" ht="12.75" customHeight="1">
      <c r="A83" s="26">
        <v>43776</v>
      </c>
      <c r="B83" s="27"/>
      <c r="C83" s="30">
        <f>ROUND(8.745,5)</f>
        <v>8.745</v>
      </c>
      <c r="D83" s="30">
        <f>F83</f>
        <v>8.80802</v>
      </c>
      <c r="E83" s="30">
        <f>F83</f>
        <v>8.80802</v>
      </c>
      <c r="F83" s="30">
        <f>ROUND(8.80802,5)</f>
        <v>8.80802</v>
      </c>
      <c r="G83" s="28"/>
      <c r="H83" s="40"/>
    </row>
    <row r="84" spans="1:8" ht="12.75" customHeight="1">
      <c r="A84" s="26">
        <v>43867</v>
      </c>
      <c r="B84" s="27"/>
      <c r="C84" s="30">
        <f>ROUND(8.745,5)</f>
        <v>8.745</v>
      </c>
      <c r="D84" s="30">
        <f>F84</f>
        <v>8.84926</v>
      </c>
      <c r="E84" s="30">
        <f>F84</f>
        <v>8.84926</v>
      </c>
      <c r="F84" s="30">
        <f>ROUND(8.84926,5)</f>
        <v>8.84926</v>
      </c>
      <c r="G84" s="28"/>
      <c r="H84" s="40"/>
    </row>
    <row r="85" spans="1:8" ht="12.75" customHeight="1">
      <c r="A85" s="26">
        <v>43958</v>
      </c>
      <c r="B85" s="27"/>
      <c r="C85" s="30">
        <f>ROUND(8.745,5)</f>
        <v>8.745</v>
      </c>
      <c r="D85" s="30">
        <f>F85</f>
        <v>8.88303</v>
      </c>
      <c r="E85" s="30">
        <f>F85</f>
        <v>8.88303</v>
      </c>
      <c r="F85" s="30">
        <f>ROUND(8.88303,5)</f>
        <v>8.88303</v>
      </c>
      <c r="G85" s="28"/>
      <c r="H85" s="40"/>
    </row>
    <row r="86" spans="1:8" ht="12.75" customHeight="1">
      <c r="A86" s="26">
        <v>44049</v>
      </c>
      <c r="B86" s="27"/>
      <c r="C86" s="30">
        <f>ROUND(8.745,5)</f>
        <v>8.745</v>
      </c>
      <c r="D86" s="30">
        <f>F86</f>
        <v>8.94449</v>
      </c>
      <c r="E86" s="30">
        <f>F86</f>
        <v>8.94449</v>
      </c>
      <c r="F86" s="30">
        <f>ROUND(8.94449,5)</f>
        <v>8.94449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ROUND(9.09,5)</f>
        <v>9.09</v>
      </c>
      <c r="D88" s="30">
        <f>F88</f>
        <v>9.10285</v>
      </c>
      <c r="E88" s="30">
        <f>F88</f>
        <v>9.10285</v>
      </c>
      <c r="F88" s="30">
        <f>ROUND(9.10285,5)</f>
        <v>9.10285</v>
      </c>
      <c r="G88" s="28"/>
      <c r="H88" s="40"/>
    </row>
    <row r="89" spans="1:8" ht="12.75" customHeight="1">
      <c r="A89" s="26">
        <v>43776</v>
      </c>
      <c r="B89" s="27"/>
      <c r="C89" s="30">
        <f>ROUND(9.09,5)</f>
        <v>9.09</v>
      </c>
      <c r="D89" s="30">
        <f>F89</f>
        <v>9.16374</v>
      </c>
      <c r="E89" s="30">
        <f>F89</f>
        <v>9.16374</v>
      </c>
      <c r="F89" s="30">
        <f>ROUND(9.16374,5)</f>
        <v>9.16374</v>
      </c>
      <c r="G89" s="28"/>
      <c r="H89" s="40"/>
    </row>
    <row r="90" spans="1:8" ht="12.75" customHeight="1">
      <c r="A90" s="26">
        <v>43867</v>
      </c>
      <c r="B90" s="27"/>
      <c r="C90" s="30">
        <f>ROUND(9.09,5)</f>
        <v>9.09</v>
      </c>
      <c r="D90" s="30">
        <f>F90</f>
        <v>9.21371</v>
      </c>
      <c r="E90" s="30">
        <f>F90</f>
        <v>9.21371</v>
      </c>
      <c r="F90" s="30">
        <f>ROUND(9.21371,5)</f>
        <v>9.21371</v>
      </c>
      <c r="G90" s="28"/>
      <c r="H90" s="40"/>
    </row>
    <row r="91" spans="1:8" ht="12.75" customHeight="1">
      <c r="A91" s="26">
        <v>43958</v>
      </c>
      <c r="B91" s="27"/>
      <c r="C91" s="30">
        <f>ROUND(9.09,5)</f>
        <v>9.09</v>
      </c>
      <c r="D91" s="30">
        <f>F91</f>
        <v>9.25506</v>
      </c>
      <c r="E91" s="30">
        <f>F91</f>
        <v>9.25506</v>
      </c>
      <c r="F91" s="30">
        <f>ROUND(9.25506,5)</f>
        <v>9.25506</v>
      </c>
      <c r="G91" s="28"/>
      <c r="H91" s="40"/>
    </row>
    <row r="92" spans="1:8" ht="12.75" customHeight="1">
      <c r="A92" s="26">
        <v>44049</v>
      </c>
      <c r="B92" s="27"/>
      <c r="C92" s="30">
        <f>ROUND(9.09,5)</f>
        <v>9.09</v>
      </c>
      <c r="D92" s="30">
        <f>F92</f>
        <v>9.32124</v>
      </c>
      <c r="E92" s="30">
        <f>F92</f>
        <v>9.32124</v>
      </c>
      <c r="F92" s="30">
        <f>ROUND(9.32124,5)</f>
        <v>9.32124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ROUND(103.6188,5)</f>
        <v>103.6188</v>
      </c>
      <c r="D94" s="30">
        <f>F94</f>
        <v>104.03064</v>
      </c>
      <c r="E94" s="30">
        <f>F94</f>
        <v>104.03064</v>
      </c>
      <c r="F94" s="30">
        <f>ROUND(104.03064,5)</f>
        <v>104.03064</v>
      </c>
      <c r="G94" s="28"/>
      <c r="H94" s="40"/>
    </row>
    <row r="95" spans="1:8" ht="12.75" customHeight="1">
      <c r="A95" s="26">
        <v>43776</v>
      </c>
      <c r="B95" s="27"/>
      <c r="C95" s="30">
        <f>ROUND(103.6188,5)</f>
        <v>103.6188</v>
      </c>
      <c r="D95" s="30">
        <f>F95</f>
        <v>104.93001</v>
      </c>
      <c r="E95" s="30">
        <f>F95</f>
        <v>104.93001</v>
      </c>
      <c r="F95" s="30">
        <f>ROUND(104.93001,5)</f>
        <v>104.93001</v>
      </c>
      <c r="G95" s="28"/>
      <c r="H95" s="40"/>
    </row>
    <row r="96" spans="1:8" ht="12.75" customHeight="1">
      <c r="A96" s="26">
        <v>43867</v>
      </c>
      <c r="B96" s="27"/>
      <c r="C96" s="30">
        <f>ROUND(103.6188,5)</f>
        <v>103.6188</v>
      </c>
      <c r="D96" s="30">
        <f>F96</f>
        <v>106.93535</v>
      </c>
      <c r="E96" s="30">
        <f>F96</f>
        <v>106.93535</v>
      </c>
      <c r="F96" s="30">
        <f>ROUND(106.93535,5)</f>
        <v>106.93535</v>
      </c>
      <c r="G96" s="28"/>
      <c r="H96" s="40"/>
    </row>
    <row r="97" spans="1:8" ht="12.75" customHeight="1">
      <c r="A97" s="26">
        <v>43958</v>
      </c>
      <c r="B97" s="27"/>
      <c r="C97" s="30">
        <f>ROUND(103.6188,5)</f>
        <v>103.6188</v>
      </c>
      <c r="D97" s="30">
        <f>F97</f>
        <v>107.8655</v>
      </c>
      <c r="E97" s="30">
        <f>F97</f>
        <v>107.8655</v>
      </c>
      <c r="F97" s="30">
        <f>ROUND(107.8655,5)</f>
        <v>107.8655</v>
      </c>
      <c r="G97" s="28"/>
      <c r="H97" s="40"/>
    </row>
    <row r="98" spans="1:8" ht="12.75" customHeight="1">
      <c r="A98" s="26">
        <v>44049</v>
      </c>
      <c r="B98" s="27"/>
      <c r="C98" s="30">
        <f>ROUND(103.6188,5)</f>
        <v>103.6188</v>
      </c>
      <c r="D98" s="30">
        <f>F98</f>
        <v>109.84001</v>
      </c>
      <c r="E98" s="30">
        <f>F98</f>
        <v>109.84001</v>
      </c>
      <c r="F98" s="30">
        <f>ROUND(109.84001,5)</f>
        <v>109.84001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ROUND(9.525,5)</f>
        <v>9.525</v>
      </c>
      <c r="D100" s="30">
        <f>F100</f>
        <v>9.53944</v>
      </c>
      <c r="E100" s="30">
        <f>F100</f>
        <v>9.53944</v>
      </c>
      <c r="F100" s="30">
        <f>ROUND(9.53944,5)</f>
        <v>9.53944</v>
      </c>
      <c r="G100" s="28"/>
      <c r="H100" s="40"/>
    </row>
    <row r="101" spans="1:8" ht="12.75" customHeight="1">
      <c r="A101" s="26">
        <v>43776</v>
      </c>
      <c r="B101" s="27"/>
      <c r="C101" s="30">
        <f>ROUND(9.525,5)</f>
        <v>9.525</v>
      </c>
      <c r="D101" s="30">
        <f>F101</f>
        <v>9.60394</v>
      </c>
      <c r="E101" s="30">
        <f>F101</f>
        <v>9.60394</v>
      </c>
      <c r="F101" s="30">
        <f>ROUND(9.60394,5)</f>
        <v>9.60394</v>
      </c>
      <c r="G101" s="28"/>
      <c r="H101" s="40"/>
    </row>
    <row r="102" spans="1:8" ht="12.75" customHeight="1">
      <c r="A102" s="26">
        <v>43867</v>
      </c>
      <c r="B102" s="27"/>
      <c r="C102" s="30">
        <f>ROUND(9.525,5)</f>
        <v>9.525</v>
      </c>
      <c r="D102" s="30">
        <f>F102</f>
        <v>9.65964</v>
      </c>
      <c r="E102" s="30">
        <f>F102</f>
        <v>9.65964</v>
      </c>
      <c r="F102" s="30">
        <f>ROUND(9.65964,5)</f>
        <v>9.65964</v>
      </c>
      <c r="G102" s="28"/>
      <c r="H102" s="40"/>
    </row>
    <row r="103" spans="1:8" ht="12.75" customHeight="1">
      <c r="A103" s="26">
        <v>43958</v>
      </c>
      <c r="B103" s="27"/>
      <c r="C103" s="30">
        <f>ROUND(9.525,5)</f>
        <v>9.525</v>
      </c>
      <c r="D103" s="30">
        <f>F103</f>
        <v>9.70957</v>
      </c>
      <c r="E103" s="30">
        <f>F103</f>
        <v>9.70957</v>
      </c>
      <c r="F103" s="30">
        <f>ROUND(9.70957,5)</f>
        <v>9.70957</v>
      </c>
      <c r="G103" s="28"/>
      <c r="H103" s="40"/>
    </row>
    <row r="104" spans="1:8" ht="12.75" customHeight="1">
      <c r="A104" s="26">
        <v>44049</v>
      </c>
      <c r="B104" s="27"/>
      <c r="C104" s="30">
        <f>ROUND(9.525,5)</f>
        <v>9.525</v>
      </c>
      <c r="D104" s="30">
        <f>F104</f>
        <v>9.78193</v>
      </c>
      <c r="E104" s="30">
        <f>F104</f>
        <v>9.78193</v>
      </c>
      <c r="F104" s="30">
        <f>ROUND(9.78193,5)</f>
        <v>9.78193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ROUND(3.38,5)</f>
        <v>3.38</v>
      </c>
      <c r="D106" s="30">
        <f>F106</f>
        <v>121.61511</v>
      </c>
      <c r="E106" s="30">
        <f>F106</f>
        <v>121.61511</v>
      </c>
      <c r="F106" s="30">
        <f>ROUND(121.61511,5)</f>
        <v>121.61511</v>
      </c>
      <c r="G106" s="28"/>
      <c r="H106" s="40"/>
    </row>
    <row r="107" spans="1:8" ht="12.75" customHeight="1">
      <c r="A107" s="26">
        <v>43776</v>
      </c>
      <c r="B107" s="27"/>
      <c r="C107" s="30">
        <f>ROUND(3.38,5)</f>
        <v>3.38</v>
      </c>
      <c r="D107" s="30">
        <f>F107</f>
        <v>124.03435</v>
      </c>
      <c r="E107" s="30">
        <f>F107</f>
        <v>124.03435</v>
      </c>
      <c r="F107" s="30">
        <f>ROUND(124.03435,5)</f>
        <v>124.03435</v>
      </c>
      <c r="G107" s="28"/>
      <c r="H107" s="40"/>
    </row>
    <row r="108" spans="1:8" ht="12.75" customHeight="1">
      <c r="A108" s="26">
        <v>43867</v>
      </c>
      <c r="B108" s="27"/>
      <c r="C108" s="30">
        <f>ROUND(3.38,5)</f>
        <v>3.38</v>
      </c>
      <c r="D108" s="30">
        <f>F108</f>
        <v>124.74634</v>
      </c>
      <c r="E108" s="30">
        <f>F108</f>
        <v>124.74634</v>
      </c>
      <c r="F108" s="30">
        <f>ROUND(124.74634,5)</f>
        <v>124.74634</v>
      </c>
      <c r="G108" s="28"/>
      <c r="H108" s="40"/>
    </row>
    <row r="109" spans="1:8" ht="12.75" customHeight="1">
      <c r="A109" s="26">
        <v>43958</v>
      </c>
      <c r="B109" s="27"/>
      <c r="C109" s="30">
        <f>ROUND(3.38,5)</f>
        <v>3.38</v>
      </c>
      <c r="D109" s="30">
        <f>F109</f>
        <v>127.22775</v>
      </c>
      <c r="E109" s="30">
        <f>F109</f>
        <v>127.22775</v>
      </c>
      <c r="F109" s="30">
        <f>ROUND(127.22775,5)</f>
        <v>127.22775</v>
      </c>
      <c r="G109" s="28"/>
      <c r="H109" s="40"/>
    </row>
    <row r="110" spans="1:8" ht="12.75" customHeight="1">
      <c r="A110" s="26">
        <v>44049</v>
      </c>
      <c r="B110" s="27"/>
      <c r="C110" s="30">
        <f>ROUND(3.38,5)</f>
        <v>3.38</v>
      </c>
      <c r="D110" s="30">
        <f>F110</f>
        <v>127.86316</v>
      </c>
      <c r="E110" s="30">
        <f>F110</f>
        <v>127.86316</v>
      </c>
      <c r="F110" s="30">
        <f>ROUND(127.86316,5)</f>
        <v>127.86316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ROUND(9.655,5)</f>
        <v>9.655</v>
      </c>
      <c r="D112" s="30">
        <f>F112</f>
        <v>9.66969</v>
      </c>
      <c r="E112" s="30">
        <f>F112</f>
        <v>9.66969</v>
      </c>
      <c r="F112" s="30">
        <f>ROUND(9.66969,5)</f>
        <v>9.66969</v>
      </c>
      <c r="G112" s="28"/>
      <c r="H112" s="40"/>
    </row>
    <row r="113" spans="1:8" ht="12.75" customHeight="1">
      <c r="A113" s="26">
        <v>43776</v>
      </c>
      <c r="B113" s="27"/>
      <c r="C113" s="30">
        <f>ROUND(9.655,5)</f>
        <v>9.655</v>
      </c>
      <c r="D113" s="30">
        <f>F113</f>
        <v>9.73551</v>
      </c>
      <c r="E113" s="30">
        <f>F113</f>
        <v>9.73551</v>
      </c>
      <c r="F113" s="30">
        <f>ROUND(9.73551,5)</f>
        <v>9.73551</v>
      </c>
      <c r="G113" s="28"/>
      <c r="H113" s="40"/>
    </row>
    <row r="114" spans="1:8" ht="12.75" customHeight="1">
      <c r="A114" s="26">
        <v>43867</v>
      </c>
      <c r="B114" s="27"/>
      <c r="C114" s="30">
        <f>ROUND(9.655,5)</f>
        <v>9.655</v>
      </c>
      <c r="D114" s="30">
        <f>F114</f>
        <v>9.79269</v>
      </c>
      <c r="E114" s="30">
        <f>F114</f>
        <v>9.79269</v>
      </c>
      <c r="F114" s="30">
        <f>ROUND(9.79269,5)</f>
        <v>9.79269</v>
      </c>
      <c r="G114" s="28"/>
      <c r="H114" s="40"/>
    </row>
    <row r="115" spans="1:8" ht="12.75" customHeight="1">
      <c r="A115" s="26">
        <v>43958</v>
      </c>
      <c r="B115" s="27"/>
      <c r="C115" s="30">
        <f>ROUND(9.655,5)</f>
        <v>9.655</v>
      </c>
      <c r="D115" s="30">
        <f>F115</f>
        <v>9.84427</v>
      </c>
      <c r="E115" s="30">
        <f>F115</f>
        <v>9.84427</v>
      </c>
      <c r="F115" s="30">
        <f>ROUND(9.84427,5)</f>
        <v>9.84427</v>
      </c>
      <c r="G115" s="28"/>
      <c r="H115" s="40"/>
    </row>
    <row r="116" spans="1:8" ht="12.75" customHeight="1">
      <c r="A116" s="26">
        <v>44049</v>
      </c>
      <c r="B116" s="27"/>
      <c r="C116" s="30">
        <f>ROUND(9.655,5)</f>
        <v>9.655</v>
      </c>
      <c r="D116" s="30">
        <f>F116</f>
        <v>9.91747</v>
      </c>
      <c r="E116" s="30">
        <f>F116</f>
        <v>9.91747</v>
      </c>
      <c r="F116" s="30">
        <f>ROUND(9.91747,5)</f>
        <v>9.91747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ROUND(9.73,5)</f>
        <v>9.73</v>
      </c>
      <c r="D118" s="30">
        <f>F118</f>
        <v>9.74441</v>
      </c>
      <c r="E118" s="30">
        <f>F118</f>
        <v>9.74441</v>
      </c>
      <c r="F118" s="30">
        <f>ROUND(9.74441,5)</f>
        <v>9.74441</v>
      </c>
      <c r="G118" s="28"/>
      <c r="H118" s="40"/>
    </row>
    <row r="119" spans="1:8" ht="12.75" customHeight="1">
      <c r="A119" s="26">
        <v>43776</v>
      </c>
      <c r="B119" s="27"/>
      <c r="C119" s="30">
        <f>ROUND(9.73,5)</f>
        <v>9.73</v>
      </c>
      <c r="D119" s="30">
        <f>F119</f>
        <v>9.80905</v>
      </c>
      <c r="E119" s="30">
        <f>F119</f>
        <v>9.80905</v>
      </c>
      <c r="F119" s="30">
        <f>ROUND(9.80905,5)</f>
        <v>9.80905</v>
      </c>
      <c r="G119" s="28"/>
      <c r="H119" s="40"/>
    </row>
    <row r="120" spans="1:8" ht="12.75" customHeight="1">
      <c r="A120" s="26">
        <v>43867</v>
      </c>
      <c r="B120" s="27"/>
      <c r="C120" s="30">
        <f>ROUND(9.73,5)</f>
        <v>9.73</v>
      </c>
      <c r="D120" s="30">
        <f>F120</f>
        <v>9.8653</v>
      </c>
      <c r="E120" s="30">
        <f>F120</f>
        <v>9.8653</v>
      </c>
      <c r="F120" s="30">
        <f>ROUND(9.8653,5)</f>
        <v>9.8653</v>
      </c>
      <c r="G120" s="28"/>
      <c r="H120" s="40"/>
    </row>
    <row r="121" spans="1:8" ht="12.75" customHeight="1">
      <c r="A121" s="26">
        <v>43958</v>
      </c>
      <c r="B121" s="27"/>
      <c r="C121" s="30">
        <f>ROUND(9.73,5)</f>
        <v>9.73</v>
      </c>
      <c r="D121" s="30">
        <f>F121</f>
        <v>9.91615</v>
      </c>
      <c r="E121" s="30">
        <f>F121</f>
        <v>9.91615</v>
      </c>
      <c r="F121" s="30">
        <f>ROUND(9.91615,5)</f>
        <v>9.91615</v>
      </c>
      <c r="G121" s="28"/>
      <c r="H121" s="40"/>
    </row>
    <row r="122" spans="1:8" ht="12.75" customHeight="1">
      <c r="A122" s="26">
        <v>44049</v>
      </c>
      <c r="B122" s="27"/>
      <c r="C122" s="30">
        <f>ROUND(9.73,5)</f>
        <v>9.73</v>
      </c>
      <c r="D122" s="30">
        <f>F122</f>
        <v>9.98746</v>
      </c>
      <c r="E122" s="30">
        <f>F122</f>
        <v>9.98746</v>
      </c>
      <c r="F122" s="30">
        <f>ROUND(9.98746,5)</f>
        <v>9.98746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ROUND(114.11508,5)</f>
        <v>114.11508</v>
      </c>
      <c r="D124" s="30">
        <f>F124</f>
        <v>114.56864</v>
      </c>
      <c r="E124" s="30">
        <f>F124</f>
        <v>114.56864</v>
      </c>
      <c r="F124" s="30">
        <f>ROUND(114.56864,5)</f>
        <v>114.56864</v>
      </c>
      <c r="G124" s="28"/>
      <c r="H124" s="40"/>
    </row>
    <row r="125" spans="1:8" ht="12.75" customHeight="1">
      <c r="A125" s="26">
        <v>43776</v>
      </c>
      <c r="B125" s="27"/>
      <c r="C125" s="30">
        <f>ROUND(114.11508,5)</f>
        <v>114.11508</v>
      </c>
      <c r="D125" s="30">
        <f>F125</f>
        <v>115.12826</v>
      </c>
      <c r="E125" s="30">
        <f>F125</f>
        <v>115.12826</v>
      </c>
      <c r="F125" s="30">
        <f>ROUND(115.12826,5)</f>
        <v>115.12826</v>
      </c>
      <c r="G125" s="28"/>
      <c r="H125" s="40"/>
    </row>
    <row r="126" spans="1:8" ht="12.75" customHeight="1">
      <c r="A126" s="26">
        <v>43867</v>
      </c>
      <c r="B126" s="27"/>
      <c r="C126" s="30">
        <f>ROUND(114.11508,5)</f>
        <v>114.11508</v>
      </c>
      <c r="D126" s="30">
        <f>F126</f>
        <v>117.32859</v>
      </c>
      <c r="E126" s="30">
        <f>F126</f>
        <v>117.32859</v>
      </c>
      <c r="F126" s="30">
        <f>ROUND(117.32859,5)</f>
        <v>117.32859</v>
      </c>
      <c r="G126" s="28"/>
      <c r="H126" s="40"/>
    </row>
    <row r="127" spans="1:8" ht="12.75" customHeight="1">
      <c r="A127" s="26">
        <v>43958</v>
      </c>
      <c r="B127" s="27"/>
      <c r="C127" s="30">
        <f>ROUND(114.11508,5)</f>
        <v>114.11508</v>
      </c>
      <c r="D127" s="30">
        <f>F127</f>
        <v>117.91312</v>
      </c>
      <c r="E127" s="30">
        <f>F127</f>
        <v>117.91312</v>
      </c>
      <c r="F127" s="30">
        <f>ROUND(117.91312,5)</f>
        <v>117.91312</v>
      </c>
      <c r="G127" s="28"/>
      <c r="H127" s="40"/>
    </row>
    <row r="128" spans="1:8" ht="12.75" customHeight="1">
      <c r="A128" s="26">
        <v>44049</v>
      </c>
      <c r="B128" s="27"/>
      <c r="C128" s="30">
        <f>ROUND(114.11508,5)</f>
        <v>114.11508</v>
      </c>
      <c r="D128" s="30">
        <f>F128</f>
        <v>120.07071</v>
      </c>
      <c r="E128" s="30">
        <f>F128</f>
        <v>120.07071</v>
      </c>
      <c r="F128" s="30">
        <f>ROUND(120.07071,5)</f>
        <v>120.07071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ROUND(3.45,5)</f>
        <v>3.45</v>
      </c>
      <c r="D130" s="30">
        <f>F130</f>
        <v>117.94577</v>
      </c>
      <c r="E130" s="30">
        <f>F130</f>
        <v>117.94577</v>
      </c>
      <c r="F130" s="30">
        <f>ROUND(117.94577,5)</f>
        <v>117.94577</v>
      </c>
      <c r="G130" s="28"/>
      <c r="H130" s="40"/>
    </row>
    <row r="131" spans="1:8" ht="12.75" customHeight="1">
      <c r="A131" s="26">
        <v>43776</v>
      </c>
      <c r="B131" s="27"/>
      <c r="C131" s="30">
        <f>ROUND(3.45,5)</f>
        <v>3.45</v>
      </c>
      <c r="D131" s="30">
        <f>F131</f>
        <v>120.29216</v>
      </c>
      <c r="E131" s="30">
        <f>F131</f>
        <v>120.29216</v>
      </c>
      <c r="F131" s="30">
        <f>ROUND(120.29216,5)</f>
        <v>120.29216</v>
      </c>
      <c r="G131" s="28"/>
      <c r="H131" s="40"/>
    </row>
    <row r="132" spans="1:8" ht="12.75" customHeight="1">
      <c r="A132" s="26">
        <v>43867</v>
      </c>
      <c r="B132" s="27"/>
      <c r="C132" s="30">
        <f>ROUND(3.45,5)</f>
        <v>3.45</v>
      </c>
      <c r="D132" s="30">
        <f>F132</f>
        <v>120.75462</v>
      </c>
      <c r="E132" s="30">
        <f>F132</f>
        <v>120.75462</v>
      </c>
      <c r="F132" s="30">
        <f>ROUND(120.75462,5)</f>
        <v>120.75462</v>
      </c>
      <c r="G132" s="28"/>
      <c r="H132" s="40"/>
    </row>
    <row r="133" spans="1:8" ht="12.75" customHeight="1">
      <c r="A133" s="26">
        <v>43958</v>
      </c>
      <c r="B133" s="27"/>
      <c r="C133" s="30">
        <f>ROUND(3.45,5)</f>
        <v>3.45</v>
      </c>
      <c r="D133" s="30">
        <f>F133</f>
        <v>123.15675</v>
      </c>
      <c r="E133" s="30">
        <f>F133</f>
        <v>123.15675</v>
      </c>
      <c r="F133" s="30">
        <f>ROUND(123.15675,5)</f>
        <v>123.15675</v>
      </c>
      <c r="G133" s="28"/>
      <c r="H133" s="40"/>
    </row>
    <row r="134" spans="1:8" ht="12.75" customHeight="1">
      <c r="A134" s="26">
        <v>44049</v>
      </c>
      <c r="B134" s="27"/>
      <c r="C134" s="30">
        <f>ROUND(3.45,5)</f>
        <v>3.45</v>
      </c>
      <c r="D134" s="30">
        <f>F134</f>
        <v>123.53086</v>
      </c>
      <c r="E134" s="30">
        <f>F134</f>
        <v>123.53086</v>
      </c>
      <c r="F134" s="30">
        <f>ROUND(123.53086,5)</f>
        <v>123.53086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ROUND(3.99,5)</f>
        <v>3.99</v>
      </c>
      <c r="D136" s="30">
        <f>F136</f>
        <v>131.69967</v>
      </c>
      <c r="E136" s="30">
        <f>F136</f>
        <v>131.69967</v>
      </c>
      <c r="F136" s="30">
        <f>ROUND(131.69967,5)</f>
        <v>131.69967</v>
      </c>
      <c r="G136" s="28"/>
      <c r="H136" s="40"/>
    </row>
    <row r="137" spans="1:8" ht="12.75" customHeight="1">
      <c r="A137" s="26">
        <v>43776</v>
      </c>
      <c r="B137" s="27"/>
      <c r="C137" s="30">
        <f>ROUND(3.99,5)</f>
        <v>3.99</v>
      </c>
      <c r="D137" s="30">
        <f>F137</f>
        <v>132.42412</v>
      </c>
      <c r="E137" s="30">
        <f>F137</f>
        <v>132.42412</v>
      </c>
      <c r="F137" s="30">
        <f>ROUND(132.42412,5)</f>
        <v>132.42412</v>
      </c>
      <c r="G137" s="28"/>
      <c r="H137" s="40"/>
    </row>
    <row r="138" spans="1:8" ht="12.75" customHeight="1">
      <c r="A138" s="26">
        <v>43867</v>
      </c>
      <c r="B138" s="27"/>
      <c r="C138" s="30">
        <f>ROUND(3.99,5)</f>
        <v>3.99</v>
      </c>
      <c r="D138" s="30">
        <f>F138</f>
        <v>134.95506</v>
      </c>
      <c r="E138" s="30">
        <f>F138</f>
        <v>134.95506</v>
      </c>
      <c r="F138" s="30">
        <f>ROUND(134.95506,5)</f>
        <v>134.95506</v>
      </c>
      <c r="G138" s="28"/>
      <c r="H138" s="40"/>
    </row>
    <row r="139" spans="1:8" ht="12.75" customHeight="1">
      <c r="A139" s="26">
        <v>43958</v>
      </c>
      <c r="B139" s="27"/>
      <c r="C139" s="30">
        <f>ROUND(3.99,5)</f>
        <v>3.99</v>
      </c>
      <c r="D139" s="30">
        <f>F139</f>
        <v>135.73091</v>
      </c>
      <c r="E139" s="30">
        <f>F139</f>
        <v>135.73091</v>
      </c>
      <c r="F139" s="30">
        <f>ROUND(135.73091,5)</f>
        <v>135.73091</v>
      </c>
      <c r="G139" s="28"/>
      <c r="H139" s="40"/>
    </row>
    <row r="140" spans="1:8" ht="12.75" customHeight="1">
      <c r="A140" s="26">
        <v>44049</v>
      </c>
      <c r="B140" s="27"/>
      <c r="C140" s="30">
        <f>ROUND(3.99,5)</f>
        <v>3.99</v>
      </c>
      <c r="D140" s="30">
        <f>F140</f>
        <v>138.21408</v>
      </c>
      <c r="E140" s="30">
        <f>F140</f>
        <v>138.21408</v>
      </c>
      <c r="F140" s="30">
        <f>ROUND(138.21408,5)</f>
        <v>138.21408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ROUND(10.66,5)</f>
        <v>10.66</v>
      </c>
      <c r="D142" s="30">
        <f>F142</f>
        <v>10.68316</v>
      </c>
      <c r="E142" s="30">
        <f>F142</f>
        <v>10.68316</v>
      </c>
      <c r="F142" s="30">
        <f>ROUND(10.68316,5)</f>
        <v>10.68316</v>
      </c>
      <c r="G142" s="28"/>
      <c r="H142" s="40"/>
    </row>
    <row r="143" spans="1:8" ht="12.75" customHeight="1">
      <c r="A143" s="26">
        <v>43776</v>
      </c>
      <c r="B143" s="27"/>
      <c r="C143" s="30">
        <f>ROUND(10.66,5)</f>
        <v>10.66</v>
      </c>
      <c r="D143" s="30">
        <f>F143</f>
        <v>10.79721</v>
      </c>
      <c r="E143" s="30">
        <f>F143</f>
        <v>10.79721</v>
      </c>
      <c r="F143" s="30">
        <f>ROUND(10.79721,5)</f>
        <v>10.79721</v>
      </c>
      <c r="G143" s="28"/>
      <c r="H143" s="40"/>
    </row>
    <row r="144" spans="1:8" ht="12.75" customHeight="1">
      <c r="A144" s="26">
        <v>43867</v>
      </c>
      <c r="B144" s="27"/>
      <c r="C144" s="30">
        <f>ROUND(10.66,5)</f>
        <v>10.66</v>
      </c>
      <c r="D144" s="30">
        <f>F144</f>
        <v>10.90119</v>
      </c>
      <c r="E144" s="30">
        <f>F144</f>
        <v>10.90119</v>
      </c>
      <c r="F144" s="30">
        <f>ROUND(10.90119,5)</f>
        <v>10.90119</v>
      </c>
      <c r="G144" s="28"/>
      <c r="H144" s="40"/>
    </row>
    <row r="145" spans="1:8" ht="12.75" customHeight="1">
      <c r="A145" s="26">
        <v>43958</v>
      </c>
      <c r="B145" s="27"/>
      <c r="C145" s="30">
        <f>ROUND(10.66,5)</f>
        <v>10.66</v>
      </c>
      <c r="D145" s="30">
        <f>F145</f>
        <v>10.99582</v>
      </c>
      <c r="E145" s="30">
        <f>F145</f>
        <v>10.99582</v>
      </c>
      <c r="F145" s="30">
        <f>ROUND(10.99582,5)</f>
        <v>10.99582</v>
      </c>
      <c r="G145" s="28"/>
      <c r="H145" s="40"/>
    </row>
    <row r="146" spans="1:8" ht="12.75" customHeight="1">
      <c r="A146" s="26">
        <v>44049</v>
      </c>
      <c r="B146" s="27"/>
      <c r="C146" s="30">
        <f>ROUND(10.66,5)</f>
        <v>10.66</v>
      </c>
      <c r="D146" s="30">
        <f>F146</f>
        <v>11.11629</v>
      </c>
      <c r="E146" s="30">
        <f>F146</f>
        <v>11.11629</v>
      </c>
      <c r="F146" s="30">
        <f>ROUND(11.11629,5)</f>
        <v>11.11629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ROUND(11.02,5)</f>
        <v>11.02</v>
      </c>
      <c r="D148" s="30">
        <f>F148</f>
        <v>11.04331</v>
      </c>
      <c r="E148" s="30">
        <f>F148</f>
        <v>11.04331</v>
      </c>
      <c r="F148" s="30">
        <f>ROUND(11.04331,5)</f>
        <v>11.04331</v>
      </c>
      <c r="G148" s="28"/>
      <c r="H148" s="40"/>
    </row>
    <row r="149" spans="1:8" ht="12.75" customHeight="1">
      <c r="A149" s="26">
        <v>43776</v>
      </c>
      <c r="B149" s="27"/>
      <c r="C149" s="30">
        <f>ROUND(11.02,5)</f>
        <v>11.02</v>
      </c>
      <c r="D149" s="30">
        <f>F149</f>
        <v>11.15795</v>
      </c>
      <c r="E149" s="30">
        <f>F149</f>
        <v>11.15795</v>
      </c>
      <c r="F149" s="30">
        <f>ROUND(11.15795,5)</f>
        <v>11.15795</v>
      </c>
      <c r="G149" s="28"/>
      <c r="H149" s="40"/>
    </row>
    <row r="150" spans="1:8" ht="12.75" customHeight="1">
      <c r="A150" s="26">
        <v>43867</v>
      </c>
      <c r="B150" s="27"/>
      <c r="C150" s="30">
        <f>ROUND(11.02,5)</f>
        <v>11.02</v>
      </c>
      <c r="D150" s="30">
        <f>F150</f>
        <v>11.25878</v>
      </c>
      <c r="E150" s="30">
        <f>F150</f>
        <v>11.25878</v>
      </c>
      <c r="F150" s="30">
        <f>ROUND(11.25878,5)</f>
        <v>11.25878</v>
      </c>
      <c r="G150" s="28"/>
      <c r="H150" s="40"/>
    </row>
    <row r="151" spans="1:8" ht="12.75" customHeight="1">
      <c r="A151" s="26">
        <v>43958</v>
      </c>
      <c r="B151" s="27"/>
      <c r="C151" s="30">
        <f>ROUND(11.02,5)</f>
        <v>11.02</v>
      </c>
      <c r="D151" s="30">
        <f>F151</f>
        <v>11.35545</v>
      </c>
      <c r="E151" s="30">
        <f>F151</f>
        <v>11.35545</v>
      </c>
      <c r="F151" s="30">
        <f>ROUND(11.35545,5)</f>
        <v>11.35545</v>
      </c>
      <c r="G151" s="28"/>
      <c r="H151" s="40"/>
    </row>
    <row r="152" spans="1:8" ht="12.75" customHeight="1">
      <c r="A152" s="26">
        <v>44049</v>
      </c>
      <c r="B152" s="27"/>
      <c r="C152" s="30">
        <f>ROUND(11.02,5)</f>
        <v>11.02</v>
      </c>
      <c r="D152" s="30">
        <f>F152</f>
        <v>11.47417</v>
      </c>
      <c r="E152" s="30">
        <f>F152</f>
        <v>11.47417</v>
      </c>
      <c r="F152" s="30">
        <f>ROUND(11.47417,5)</f>
        <v>11.47417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ROUND(7.155,5)</f>
        <v>7.155</v>
      </c>
      <c r="D154" s="30">
        <f>F154</f>
        <v>7.15192</v>
      </c>
      <c r="E154" s="30">
        <f>F154</f>
        <v>7.15192</v>
      </c>
      <c r="F154" s="30">
        <f>ROUND(7.15192,5)</f>
        <v>7.15192</v>
      </c>
      <c r="G154" s="28"/>
      <c r="H154" s="40"/>
    </row>
    <row r="155" spans="1:8" ht="12.75" customHeight="1">
      <c r="A155" s="26">
        <v>43776</v>
      </c>
      <c r="B155" s="27"/>
      <c r="C155" s="30">
        <f>ROUND(7.155,5)</f>
        <v>7.155</v>
      </c>
      <c r="D155" s="30">
        <f>F155</f>
        <v>7.13435</v>
      </c>
      <c r="E155" s="30">
        <f>F155</f>
        <v>7.13435</v>
      </c>
      <c r="F155" s="30">
        <f>ROUND(7.13435,5)</f>
        <v>7.13435</v>
      </c>
      <c r="G155" s="28"/>
      <c r="H155" s="40"/>
    </row>
    <row r="156" spans="1:8" ht="12.75" customHeight="1">
      <c r="A156" s="26">
        <v>43867</v>
      </c>
      <c r="B156" s="27"/>
      <c r="C156" s="30">
        <f>ROUND(7.155,5)</f>
        <v>7.155</v>
      </c>
      <c r="D156" s="30">
        <f>F156</f>
        <v>7.09277</v>
      </c>
      <c r="E156" s="30">
        <f>F156</f>
        <v>7.09277</v>
      </c>
      <c r="F156" s="30">
        <f>ROUND(7.09277,5)</f>
        <v>7.09277</v>
      </c>
      <c r="G156" s="28"/>
      <c r="H156" s="40"/>
    </row>
    <row r="157" spans="1:8" ht="12.75" customHeight="1">
      <c r="A157" s="26">
        <v>43958</v>
      </c>
      <c r="B157" s="27"/>
      <c r="C157" s="30">
        <f>ROUND(7.155,5)</f>
        <v>7.155</v>
      </c>
      <c r="D157" s="30">
        <f>F157</f>
        <v>6.99959</v>
      </c>
      <c r="E157" s="30">
        <f>F157</f>
        <v>6.99959</v>
      </c>
      <c r="F157" s="30">
        <f>ROUND(6.99959,5)</f>
        <v>6.99959</v>
      </c>
      <c r="G157" s="28"/>
      <c r="H157" s="40"/>
    </row>
    <row r="158" spans="1:8" ht="12.75" customHeight="1">
      <c r="A158" s="26">
        <v>44049</v>
      </c>
      <c r="B158" s="27"/>
      <c r="C158" s="30">
        <f>ROUND(7.155,5)</f>
        <v>7.155</v>
      </c>
      <c r="D158" s="30">
        <f>F158</f>
        <v>6.9555</v>
      </c>
      <c r="E158" s="30">
        <f>F158</f>
        <v>6.9555</v>
      </c>
      <c r="F158" s="30">
        <f>ROUND(6.9555,5)</f>
        <v>6.9555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ROUND(9.395,5)</f>
        <v>9.395</v>
      </c>
      <c r="D160" s="30">
        <f>F160</f>
        <v>9.40868</v>
      </c>
      <c r="E160" s="30">
        <f>F160</f>
        <v>9.40868</v>
      </c>
      <c r="F160" s="30">
        <f>ROUND(9.40868,5)</f>
        <v>9.40868</v>
      </c>
      <c r="G160" s="28"/>
      <c r="H160" s="40"/>
    </row>
    <row r="161" spans="1:8" ht="12.75" customHeight="1">
      <c r="A161" s="26">
        <v>43776</v>
      </c>
      <c r="B161" s="27"/>
      <c r="C161" s="30">
        <f>ROUND(9.395,5)</f>
        <v>9.395</v>
      </c>
      <c r="D161" s="30">
        <f>F161</f>
        <v>9.47662</v>
      </c>
      <c r="E161" s="30">
        <f>F161</f>
        <v>9.47662</v>
      </c>
      <c r="F161" s="30">
        <f>ROUND(9.47662,5)</f>
        <v>9.47662</v>
      </c>
      <c r="G161" s="28"/>
      <c r="H161" s="40"/>
    </row>
    <row r="162" spans="1:8" ht="12.75" customHeight="1">
      <c r="A162" s="26">
        <v>43867</v>
      </c>
      <c r="B162" s="27"/>
      <c r="C162" s="30">
        <f>ROUND(9.395,5)</f>
        <v>9.395</v>
      </c>
      <c r="D162" s="30">
        <f>F162</f>
        <v>9.536</v>
      </c>
      <c r="E162" s="30">
        <f>F162</f>
        <v>9.536</v>
      </c>
      <c r="F162" s="30">
        <f>ROUND(9.536,5)</f>
        <v>9.536</v>
      </c>
      <c r="G162" s="28"/>
      <c r="H162" s="40"/>
    </row>
    <row r="163" spans="1:8" ht="12.75" customHeight="1">
      <c r="A163" s="26">
        <v>43958</v>
      </c>
      <c r="B163" s="27"/>
      <c r="C163" s="30">
        <f>ROUND(9.395,5)</f>
        <v>9.395</v>
      </c>
      <c r="D163" s="30">
        <f>F163</f>
        <v>9.5815</v>
      </c>
      <c r="E163" s="30">
        <f>F163</f>
        <v>9.5815</v>
      </c>
      <c r="F163" s="30">
        <f>ROUND(9.5815,5)</f>
        <v>9.5815</v>
      </c>
      <c r="G163" s="28"/>
      <c r="H163" s="40"/>
    </row>
    <row r="164" spans="1:8" ht="12.75" customHeight="1">
      <c r="A164" s="26">
        <v>44049</v>
      </c>
      <c r="B164" s="27"/>
      <c r="C164" s="30">
        <f>ROUND(9.395,5)</f>
        <v>9.395</v>
      </c>
      <c r="D164" s="30">
        <f>F164</f>
        <v>9.64935</v>
      </c>
      <c r="E164" s="30">
        <f>F164</f>
        <v>9.64935</v>
      </c>
      <c r="F164" s="30">
        <f>ROUND(9.64935,5)</f>
        <v>9.64935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ROUND(8.08,5)</f>
        <v>8.08</v>
      </c>
      <c r="D166" s="30">
        <f>F166</f>
        <v>8.08803</v>
      </c>
      <c r="E166" s="30">
        <f>F166</f>
        <v>8.08803</v>
      </c>
      <c r="F166" s="30">
        <f>ROUND(8.08803,5)</f>
        <v>8.08803</v>
      </c>
      <c r="G166" s="28"/>
      <c r="H166" s="40"/>
    </row>
    <row r="167" spans="1:8" ht="12.75" customHeight="1">
      <c r="A167" s="26">
        <v>43776</v>
      </c>
      <c r="B167" s="27"/>
      <c r="C167" s="30">
        <f>ROUND(8.08,5)</f>
        <v>8.08</v>
      </c>
      <c r="D167" s="30">
        <f>F167</f>
        <v>8.12449</v>
      </c>
      <c r="E167" s="30">
        <f>F167</f>
        <v>8.12449</v>
      </c>
      <c r="F167" s="30">
        <f>ROUND(8.12449,5)</f>
        <v>8.12449</v>
      </c>
      <c r="G167" s="28"/>
      <c r="H167" s="40"/>
    </row>
    <row r="168" spans="1:8" ht="12.75" customHeight="1">
      <c r="A168" s="26">
        <v>43867</v>
      </c>
      <c r="B168" s="27"/>
      <c r="C168" s="30">
        <f>ROUND(8.08,5)</f>
        <v>8.08</v>
      </c>
      <c r="D168" s="30">
        <f>F168</f>
        <v>8.14739</v>
      </c>
      <c r="E168" s="30">
        <f>F168</f>
        <v>8.14739</v>
      </c>
      <c r="F168" s="30">
        <f>ROUND(8.14739,5)</f>
        <v>8.14739</v>
      </c>
      <c r="G168" s="28"/>
      <c r="H168" s="40"/>
    </row>
    <row r="169" spans="1:8" ht="12.75" customHeight="1">
      <c r="A169" s="26">
        <v>43958</v>
      </c>
      <c r="B169" s="27"/>
      <c r="C169" s="30">
        <f>ROUND(8.08,5)</f>
        <v>8.08</v>
      </c>
      <c r="D169" s="30">
        <f>F169</f>
        <v>8.15541</v>
      </c>
      <c r="E169" s="30">
        <f>F169</f>
        <v>8.15541</v>
      </c>
      <c r="F169" s="30">
        <f>ROUND(8.15541,5)</f>
        <v>8.15541</v>
      </c>
      <c r="G169" s="28"/>
      <c r="H169" s="40"/>
    </row>
    <row r="170" spans="1:8" ht="12.75" customHeight="1">
      <c r="A170" s="26">
        <v>44049</v>
      </c>
      <c r="B170" s="27"/>
      <c r="C170" s="30">
        <f>ROUND(8.08,5)</f>
        <v>8.08</v>
      </c>
      <c r="D170" s="30">
        <f>F170</f>
        <v>8.19938</v>
      </c>
      <c r="E170" s="30">
        <f>F170</f>
        <v>8.19938</v>
      </c>
      <c r="F170" s="30">
        <f>ROUND(8.19938,5)</f>
        <v>8.19938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ROUND(2.83,5)</f>
        <v>2.83</v>
      </c>
      <c r="D172" s="30">
        <f>F172</f>
        <v>302.91244</v>
      </c>
      <c r="E172" s="30">
        <f>F172</f>
        <v>302.91244</v>
      </c>
      <c r="F172" s="30">
        <f>ROUND(302.91244,5)</f>
        <v>302.91244</v>
      </c>
      <c r="G172" s="28"/>
      <c r="H172" s="40"/>
    </row>
    <row r="173" spans="1:8" ht="12.75" customHeight="1">
      <c r="A173" s="26">
        <v>43776</v>
      </c>
      <c r="B173" s="27"/>
      <c r="C173" s="30">
        <f>ROUND(2.83,5)</f>
        <v>2.83</v>
      </c>
      <c r="D173" s="30">
        <f>F173</f>
        <v>308.93809</v>
      </c>
      <c r="E173" s="30">
        <f>F173</f>
        <v>308.93809</v>
      </c>
      <c r="F173" s="30">
        <f>ROUND(308.93809,5)</f>
        <v>308.93809</v>
      </c>
      <c r="G173" s="28"/>
      <c r="H173" s="40"/>
    </row>
    <row r="174" spans="1:8" ht="12.75" customHeight="1">
      <c r="A174" s="26">
        <v>43867</v>
      </c>
      <c r="B174" s="27"/>
      <c r="C174" s="30">
        <f>ROUND(2.83,5)</f>
        <v>2.83</v>
      </c>
      <c r="D174" s="30">
        <f>F174</f>
        <v>307.18006</v>
      </c>
      <c r="E174" s="30">
        <f>F174</f>
        <v>307.18006</v>
      </c>
      <c r="F174" s="30">
        <f>ROUND(307.18006,5)</f>
        <v>307.18006</v>
      </c>
      <c r="G174" s="28"/>
      <c r="H174" s="40"/>
    </row>
    <row r="175" spans="1:8" ht="12.75" customHeight="1">
      <c r="A175" s="26">
        <v>43958</v>
      </c>
      <c r="B175" s="27"/>
      <c r="C175" s="30">
        <f>ROUND(2.83,5)</f>
        <v>2.83</v>
      </c>
      <c r="D175" s="30">
        <f>F175</f>
        <v>313.29072</v>
      </c>
      <c r="E175" s="30">
        <f>F175</f>
        <v>313.29072</v>
      </c>
      <c r="F175" s="30">
        <f>ROUND(313.29072,5)</f>
        <v>313.29072</v>
      </c>
      <c r="G175" s="28"/>
      <c r="H175" s="40"/>
    </row>
    <row r="176" spans="1:8" ht="12.75" customHeight="1">
      <c r="A176" s="26">
        <v>44049</v>
      </c>
      <c r="B176" s="27"/>
      <c r="C176" s="30">
        <f>ROUND(2.83,5)</f>
        <v>2.83</v>
      </c>
      <c r="D176" s="30">
        <f>F176</f>
        <v>311.2286</v>
      </c>
      <c r="E176" s="30">
        <f>F176</f>
        <v>311.2286</v>
      </c>
      <c r="F176" s="30">
        <f>ROUND(311.2286,5)</f>
        <v>311.2286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ROUND(3.35,5)</f>
        <v>3.35</v>
      </c>
      <c r="D178" s="30">
        <f>F178</f>
        <v>233.40803</v>
      </c>
      <c r="E178" s="30">
        <f>F178</f>
        <v>233.40803</v>
      </c>
      <c r="F178" s="30">
        <f>ROUND(233.40803,5)</f>
        <v>233.40803</v>
      </c>
      <c r="G178" s="28"/>
      <c r="H178" s="40"/>
    </row>
    <row r="179" spans="1:8" ht="12.75" customHeight="1">
      <c r="A179" s="26">
        <v>43776</v>
      </c>
      <c r="B179" s="27"/>
      <c r="C179" s="30">
        <f>ROUND(3.35,5)</f>
        <v>3.35</v>
      </c>
      <c r="D179" s="30">
        <f>F179</f>
        <v>238.05119</v>
      </c>
      <c r="E179" s="30">
        <f>F179</f>
        <v>238.05119</v>
      </c>
      <c r="F179" s="30">
        <f>ROUND(238.05119,5)</f>
        <v>238.05119</v>
      </c>
      <c r="G179" s="28"/>
      <c r="H179" s="40"/>
    </row>
    <row r="180" spans="1:8" ht="12.75" customHeight="1">
      <c r="A180" s="26">
        <v>43867</v>
      </c>
      <c r="B180" s="27"/>
      <c r="C180" s="30">
        <f>ROUND(3.35,5)</f>
        <v>3.35</v>
      </c>
      <c r="D180" s="30">
        <f>F180</f>
        <v>238.53084</v>
      </c>
      <c r="E180" s="30">
        <f>F180</f>
        <v>238.53084</v>
      </c>
      <c r="F180" s="30">
        <f>ROUND(238.53084,5)</f>
        <v>238.53084</v>
      </c>
      <c r="G180" s="28"/>
      <c r="H180" s="40"/>
    </row>
    <row r="181" spans="1:8" ht="12.75" customHeight="1">
      <c r="A181" s="26">
        <v>43958</v>
      </c>
      <c r="B181" s="27"/>
      <c r="C181" s="30">
        <f>ROUND(3.35,5)</f>
        <v>3.35</v>
      </c>
      <c r="D181" s="30">
        <f>F181</f>
        <v>243.27531</v>
      </c>
      <c r="E181" s="30">
        <f>F181</f>
        <v>243.27531</v>
      </c>
      <c r="F181" s="30">
        <f>ROUND(243.27531,5)</f>
        <v>243.27531</v>
      </c>
      <c r="G181" s="28"/>
      <c r="H181" s="40"/>
    </row>
    <row r="182" spans="1:8" ht="12.75" customHeight="1">
      <c r="A182" s="26">
        <v>44049</v>
      </c>
      <c r="B182" s="27"/>
      <c r="C182" s="30">
        <f>ROUND(3.35,5)</f>
        <v>3.35</v>
      </c>
      <c r="D182" s="30">
        <f>F182</f>
        <v>243.58812</v>
      </c>
      <c r="E182" s="30">
        <f>F182</f>
        <v>243.58812</v>
      </c>
      <c r="F182" s="30">
        <f>ROUND(243.58812,5)</f>
        <v>243.58812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ROUND(0,5)</f>
        <v>0</v>
      </c>
      <c r="D184" s="30">
        <f>F184</f>
        <v>1.03146</v>
      </c>
      <c r="E184" s="30">
        <f>F184</f>
        <v>1.03146</v>
      </c>
      <c r="F184" s="30">
        <f>ROUND(1.03146,5)</f>
        <v>1.03146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43776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>
        <v>43867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0"/>
    </row>
    <row r="189" spans="1:8" ht="12.75" customHeight="1">
      <c r="A189" s="26">
        <v>43958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0"/>
    </row>
    <row r="190" spans="1:8" ht="12.75" customHeight="1">
      <c r="A190" s="26">
        <v>44049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43678</v>
      </c>
      <c r="B192" s="27"/>
      <c r="C192" s="30">
        <f>ROUND(6.225,5)</f>
        <v>6.225</v>
      </c>
      <c r="D192" s="30">
        <f>F192</f>
        <v>6.08641</v>
      </c>
      <c r="E192" s="30">
        <f>F192</f>
        <v>6.08641</v>
      </c>
      <c r="F192" s="30">
        <f>ROUND(6.08641,5)</f>
        <v>6.08641</v>
      </c>
      <c r="G192" s="28"/>
      <c r="H192" s="40"/>
    </row>
    <row r="193" spans="1:8" ht="12.75" customHeight="1">
      <c r="A193" s="26">
        <v>43776</v>
      </c>
      <c r="B193" s="27"/>
      <c r="C193" s="30">
        <f>ROUND(6.225,5)</f>
        <v>6.225</v>
      </c>
      <c r="D193" s="30">
        <f>F193</f>
        <v>4.13197</v>
      </c>
      <c r="E193" s="30">
        <f>F193</f>
        <v>4.13197</v>
      </c>
      <c r="F193" s="30">
        <f>ROUND(4.13197,5)</f>
        <v>4.13197</v>
      </c>
      <c r="G193" s="28"/>
      <c r="H193" s="40"/>
    </row>
    <row r="194" spans="1:8" ht="12.75" customHeight="1">
      <c r="A194" s="26">
        <v>43867</v>
      </c>
      <c r="B194" s="27"/>
      <c r="C194" s="30">
        <f>ROUND(6.225,5)</f>
        <v>6.225</v>
      </c>
      <c r="D194" s="30">
        <f>F194</f>
        <v>4.13197</v>
      </c>
      <c r="E194" s="30">
        <f>F194</f>
        <v>4.13197</v>
      </c>
      <c r="F194" s="30">
        <f>ROUND(4.13197,5)</f>
        <v>4.13197</v>
      </c>
      <c r="G194" s="28"/>
      <c r="H194" s="40"/>
    </row>
    <row r="195" spans="1:8" ht="12.75" customHeight="1">
      <c r="A195" s="26">
        <v>43958</v>
      </c>
      <c r="B195" s="27"/>
      <c r="C195" s="30">
        <f>ROUND(6.225,5)</f>
        <v>6.225</v>
      </c>
      <c r="D195" s="30">
        <f>F195</f>
        <v>4.13197</v>
      </c>
      <c r="E195" s="30">
        <f>F195</f>
        <v>4.13197</v>
      </c>
      <c r="F195" s="30">
        <f>ROUND(4.13197,5)</f>
        <v>4.13197</v>
      </c>
      <c r="G195" s="28"/>
      <c r="H195" s="40"/>
    </row>
    <row r="196" spans="1:8" ht="12.75" customHeight="1">
      <c r="A196" s="26">
        <v>44049</v>
      </c>
      <c r="B196" s="27"/>
      <c r="C196" s="30">
        <f>ROUND(6.225,5)</f>
        <v>6.225</v>
      </c>
      <c r="D196" s="30">
        <f>F196</f>
        <v>4.13197</v>
      </c>
      <c r="E196" s="30">
        <f>F196</f>
        <v>4.13197</v>
      </c>
      <c r="F196" s="30">
        <f>ROUND(4.13197,5)</f>
        <v>4.13197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43678</v>
      </c>
      <c r="B198" s="27"/>
      <c r="C198" s="30">
        <f>ROUND(6.225,5)</f>
        <v>6.225</v>
      </c>
      <c r="D198" s="30">
        <f>F198</f>
        <v>6.18769</v>
      </c>
      <c r="E198" s="30">
        <f>F198</f>
        <v>6.18769</v>
      </c>
      <c r="F198" s="30">
        <f>ROUND(6.18769,5)</f>
        <v>6.18769</v>
      </c>
      <c r="G198" s="28"/>
      <c r="H198" s="40"/>
    </row>
    <row r="199" spans="1:8" ht="12.75" customHeight="1">
      <c r="A199" s="26">
        <v>43776</v>
      </c>
      <c r="B199" s="27"/>
      <c r="C199" s="30">
        <f>ROUND(6.225,5)</f>
        <v>6.225</v>
      </c>
      <c r="D199" s="30">
        <f>F199</f>
        <v>5.94243</v>
      </c>
      <c r="E199" s="30">
        <f>F199</f>
        <v>5.94243</v>
      </c>
      <c r="F199" s="30">
        <f>ROUND(5.94243,5)</f>
        <v>5.94243</v>
      </c>
      <c r="G199" s="28"/>
      <c r="H199" s="40"/>
    </row>
    <row r="200" spans="1:8" ht="12.75" customHeight="1">
      <c r="A200" s="26">
        <v>43867</v>
      </c>
      <c r="B200" s="27"/>
      <c r="C200" s="30">
        <f>ROUND(6.225,5)</f>
        <v>6.225</v>
      </c>
      <c r="D200" s="30">
        <f>F200</f>
        <v>5.55012</v>
      </c>
      <c r="E200" s="30">
        <f>F200</f>
        <v>5.55012</v>
      </c>
      <c r="F200" s="30">
        <f>ROUND(5.55012,5)</f>
        <v>5.55012</v>
      </c>
      <c r="G200" s="28"/>
      <c r="H200" s="40"/>
    </row>
    <row r="201" spans="1:8" ht="12.75" customHeight="1">
      <c r="A201" s="26">
        <v>43958</v>
      </c>
      <c r="B201" s="27"/>
      <c r="C201" s="30">
        <f>ROUND(6.225,5)</f>
        <v>6.225</v>
      </c>
      <c r="D201" s="30">
        <f>F201</f>
        <v>4.84523</v>
      </c>
      <c r="E201" s="30">
        <f>F201</f>
        <v>4.84523</v>
      </c>
      <c r="F201" s="30">
        <f>ROUND(4.84523,5)</f>
        <v>4.84523</v>
      </c>
      <c r="G201" s="28"/>
      <c r="H201" s="40"/>
    </row>
    <row r="202" spans="1:8" ht="12.75" customHeight="1">
      <c r="A202" s="26">
        <v>44049</v>
      </c>
      <c r="B202" s="27"/>
      <c r="C202" s="30">
        <f>ROUND(6.225,5)</f>
        <v>6.225</v>
      </c>
      <c r="D202" s="30">
        <f>F202</f>
        <v>3.85875</v>
      </c>
      <c r="E202" s="30">
        <f>F202</f>
        <v>3.85875</v>
      </c>
      <c r="F202" s="30">
        <f>ROUND(3.85875,5)</f>
        <v>3.85875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43678</v>
      </c>
      <c r="B204" s="27"/>
      <c r="C204" s="30">
        <f>ROUND(9.4,5)</f>
        <v>9.4</v>
      </c>
      <c r="D204" s="30">
        <f>F204</f>
        <v>9.41255</v>
      </c>
      <c r="E204" s="30">
        <f>F204</f>
        <v>9.41255</v>
      </c>
      <c r="F204" s="30">
        <f>ROUND(9.41255,5)</f>
        <v>9.41255</v>
      </c>
      <c r="G204" s="28"/>
      <c r="H204" s="40"/>
    </row>
    <row r="205" spans="1:8" ht="12.75" customHeight="1">
      <c r="A205" s="26">
        <v>43776</v>
      </c>
      <c r="B205" s="27"/>
      <c r="C205" s="30">
        <f>ROUND(9.4,5)</f>
        <v>9.4</v>
      </c>
      <c r="D205" s="30">
        <f>F205</f>
        <v>9.47218</v>
      </c>
      <c r="E205" s="30">
        <f>F205</f>
        <v>9.47218</v>
      </c>
      <c r="F205" s="30">
        <f>ROUND(9.47218,5)</f>
        <v>9.47218</v>
      </c>
      <c r="G205" s="28"/>
      <c r="H205" s="40"/>
    </row>
    <row r="206" spans="1:8" ht="12.75" customHeight="1">
      <c r="A206" s="26">
        <v>43867</v>
      </c>
      <c r="B206" s="27"/>
      <c r="C206" s="30">
        <f>ROUND(9.4,5)</f>
        <v>9.4</v>
      </c>
      <c r="D206" s="30">
        <f>F206</f>
        <v>9.52194</v>
      </c>
      <c r="E206" s="30">
        <f>F206</f>
        <v>9.52194</v>
      </c>
      <c r="F206" s="30">
        <f>ROUND(9.52194,5)</f>
        <v>9.52194</v>
      </c>
      <c r="G206" s="28"/>
      <c r="H206" s="40"/>
    </row>
    <row r="207" spans="1:8" ht="12.75" customHeight="1">
      <c r="A207" s="26">
        <v>43958</v>
      </c>
      <c r="B207" s="27"/>
      <c r="C207" s="30">
        <f>ROUND(9.4,5)</f>
        <v>9.4</v>
      </c>
      <c r="D207" s="30">
        <f>F207</f>
        <v>9.5645</v>
      </c>
      <c r="E207" s="30">
        <f>F207</f>
        <v>9.5645</v>
      </c>
      <c r="F207" s="30">
        <f>ROUND(9.5645,5)</f>
        <v>9.5645</v>
      </c>
      <c r="G207" s="28"/>
      <c r="H207" s="40"/>
    </row>
    <row r="208" spans="1:8" ht="12.75" customHeight="1">
      <c r="A208" s="26">
        <v>44049</v>
      </c>
      <c r="B208" s="27"/>
      <c r="C208" s="30">
        <f>ROUND(9.4,5)</f>
        <v>9.4</v>
      </c>
      <c r="D208" s="30">
        <f>F208</f>
        <v>9.62731</v>
      </c>
      <c r="E208" s="30">
        <f>F208</f>
        <v>9.62731</v>
      </c>
      <c r="F208" s="30">
        <f>ROUND(9.62731,5)</f>
        <v>9.62731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43678</v>
      </c>
      <c r="B210" s="27"/>
      <c r="C210" s="30">
        <f>ROUND(3.15,5)</f>
        <v>3.15</v>
      </c>
      <c r="D210" s="30">
        <f>F210</f>
        <v>191.14955</v>
      </c>
      <c r="E210" s="30">
        <f>F210</f>
        <v>191.14955</v>
      </c>
      <c r="F210" s="30">
        <f>ROUND(191.14955,5)</f>
        <v>191.14955</v>
      </c>
      <c r="G210" s="28"/>
      <c r="H210" s="40"/>
    </row>
    <row r="211" spans="1:8" ht="12.75" customHeight="1">
      <c r="A211" s="26">
        <v>43776</v>
      </c>
      <c r="B211" s="27"/>
      <c r="C211" s="30">
        <f>ROUND(3.15,5)</f>
        <v>3.15</v>
      </c>
      <c r="D211" s="30">
        <f>F211</f>
        <v>192.34549</v>
      </c>
      <c r="E211" s="30">
        <f>F211</f>
        <v>192.34549</v>
      </c>
      <c r="F211" s="30">
        <f>ROUND(192.34549,5)</f>
        <v>192.34549</v>
      </c>
      <c r="G211" s="28"/>
      <c r="H211" s="40"/>
    </row>
    <row r="212" spans="1:8" ht="12.75" customHeight="1">
      <c r="A212" s="26">
        <v>43867</v>
      </c>
      <c r="B212" s="27"/>
      <c r="C212" s="30">
        <f>ROUND(3.15,5)</f>
        <v>3.15</v>
      </c>
      <c r="D212" s="30">
        <f>F212</f>
        <v>196.02146</v>
      </c>
      <c r="E212" s="30">
        <f>F212</f>
        <v>196.02146</v>
      </c>
      <c r="F212" s="30">
        <f>ROUND(196.02146,5)</f>
        <v>196.02146</v>
      </c>
      <c r="G212" s="28"/>
      <c r="H212" s="40"/>
    </row>
    <row r="213" spans="1:8" ht="12.75" customHeight="1">
      <c r="A213" s="26">
        <v>43958</v>
      </c>
      <c r="B213" s="27"/>
      <c r="C213" s="30">
        <f>ROUND(3.15,5)</f>
        <v>3.15</v>
      </c>
      <c r="D213" s="30">
        <f>F213</f>
        <v>197.26868</v>
      </c>
      <c r="E213" s="30">
        <f>F213</f>
        <v>197.26868</v>
      </c>
      <c r="F213" s="30">
        <f>ROUND(197.26868,5)</f>
        <v>197.26868</v>
      </c>
      <c r="G213" s="28"/>
      <c r="H213" s="40"/>
    </row>
    <row r="214" spans="1:8" ht="12.75" customHeight="1">
      <c r="A214" s="26">
        <v>44049</v>
      </c>
      <c r="B214" s="27"/>
      <c r="C214" s="30">
        <f>ROUND(3.15,5)</f>
        <v>3.15</v>
      </c>
      <c r="D214" s="30">
        <f>F214</f>
        <v>200.87869</v>
      </c>
      <c r="E214" s="30">
        <f>F214</f>
        <v>200.87869</v>
      </c>
      <c r="F214" s="30">
        <f>ROUND(200.87869,5)</f>
        <v>200.87869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43678</v>
      </c>
      <c r="B216" s="27"/>
      <c r="C216" s="30">
        <f>ROUND(2.5,5)</f>
        <v>2.5</v>
      </c>
      <c r="D216" s="30">
        <f>F216</f>
        <v>160.40402</v>
      </c>
      <c r="E216" s="30">
        <f>F216</f>
        <v>160.40402</v>
      </c>
      <c r="F216" s="30">
        <f>ROUND(160.40402,5)</f>
        <v>160.40402</v>
      </c>
      <c r="G216" s="28"/>
      <c r="H216" s="40"/>
    </row>
    <row r="217" spans="1:8" ht="12.75" customHeight="1">
      <c r="A217" s="26">
        <v>43776</v>
      </c>
      <c r="B217" s="27"/>
      <c r="C217" s="30">
        <f>ROUND(2.5,5)</f>
        <v>2.5</v>
      </c>
      <c r="D217" s="30">
        <f>F217</f>
        <v>163.59492</v>
      </c>
      <c r="E217" s="30">
        <f>F217</f>
        <v>163.59492</v>
      </c>
      <c r="F217" s="30">
        <f>ROUND(163.59492,5)</f>
        <v>163.59492</v>
      </c>
      <c r="G217" s="28"/>
      <c r="H217" s="40"/>
    </row>
    <row r="218" spans="1:8" ht="12.75" customHeight="1">
      <c r="A218" s="26">
        <v>43867</v>
      </c>
      <c r="B218" s="27"/>
      <c r="C218" s="30">
        <f>ROUND(2.5,5)</f>
        <v>2.5</v>
      </c>
      <c r="D218" s="30">
        <f>F218</f>
        <v>164.47517</v>
      </c>
      <c r="E218" s="30">
        <f>F218</f>
        <v>164.47517</v>
      </c>
      <c r="F218" s="30">
        <f>ROUND(164.47517,5)</f>
        <v>164.47517</v>
      </c>
      <c r="G218" s="28"/>
      <c r="H218" s="40"/>
    </row>
    <row r="219" spans="1:8" ht="12.75" customHeight="1">
      <c r="A219" s="26">
        <v>43958</v>
      </c>
      <c r="B219" s="27"/>
      <c r="C219" s="30">
        <f>ROUND(2.5,5)</f>
        <v>2.5</v>
      </c>
      <c r="D219" s="30">
        <f>F219</f>
        <v>167.7469</v>
      </c>
      <c r="E219" s="30">
        <f>F219</f>
        <v>167.7469</v>
      </c>
      <c r="F219" s="30">
        <f>ROUND(167.7469,5)</f>
        <v>167.7469</v>
      </c>
      <c r="G219" s="28"/>
      <c r="H219" s="40"/>
    </row>
    <row r="220" spans="1:8" ht="12.75" customHeight="1">
      <c r="A220" s="26">
        <v>44049</v>
      </c>
      <c r="B220" s="27"/>
      <c r="C220" s="30">
        <f>ROUND(2.5,5)</f>
        <v>2.5</v>
      </c>
      <c r="D220" s="30">
        <f>F220</f>
        <v>168.52394</v>
      </c>
      <c r="E220" s="30">
        <f>F220</f>
        <v>168.52394</v>
      </c>
      <c r="F220" s="30">
        <f>ROUND(168.52394,5)</f>
        <v>168.52394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43678</v>
      </c>
      <c r="B222" s="27"/>
      <c r="C222" s="30">
        <f>ROUND(8.945,5)</f>
        <v>8.945</v>
      </c>
      <c r="D222" s="30">
        <f>F222</f>
        <v>8.95667</v>
      </c>
      <c r="E222" s="30">
        <f>F222</f>
        <v>8.95667</v>
      </c>
      <c r="F222" s="30">
        <f>ROUND(8.95667,5)</f>
        <v>8.95667</v>
      </c>
      <c r="G222" s="28"/>
      <c r="H222" s="40"/>
    </row>
    <row r="223" spans="1:8" ht="12.75" customHeight="1">
      <c r="A223" s="26">
        <v>43776</v>
      </c>
      <c r="B223" s="27"/>
      <c r="C223" s="30">
        <f>ROUND(8.945,5)</f>
        <v>8.945</v>
      </c>
      <c r="D223" s="30">
        <f>F223</f>
        <v>9.01495</v>
      </c>
      <c r="E223" s="30">
        <f>F223</f>
        <v>9.01495</v>
      </c>
      <c r="F223" s="30">
        <f>ROUND(9.01495,5)</f>
        <v>9.01495</v>
      </c>
      <c r="G223" s="28"/>
      <c r="H223" s="40"/>
    </row>
    <row r="224" spans="1:8" ht="12.75" customHeight="1">
      <c r="A224" s="26">
        <v>43867</v>
      </c>
      <c r="B224" s="27"/>
      <c r="C224" s="30">
        <f>ROUND(8.945,5)</f>
        <v>8.945</v>
      </c>
      <c r="D224" s="30">
        <f>F224</f>
        <v>9.06445</v>
      </c>
      <c r="E224" s="30">
        <f>F224</f>
        <v>9.06445</v>
      </c>
      <c r="F224" s="30">
        <f>ROUND(9.06445,5)</f>
        <v>9.06445</v>
      </c>
      <c r="G224" s="28"/>
      <c r="H224" s="40"/>
    </row>
    <row r="225" spans="1:8" ht="12.75" customHeight="1">
      <c r="A225" s="26">
        <v>43958</v>
      </c>
      <c r="B225" s="27"/>
      <c r="C225" s="30">
        <f>ROUND(8.945,5)</f>
        <v>8.945</v>
      </c>
      <c r="D225" s="30">
        <f>F225</f>
        <v>9.09897</v>
      </c>
      <c r="E225" s="30">
        <f>F225</f>
        <v>9.09897</v>
      </c>
      <c r="F225" s="30">
        <f>ROUND(9.09897,5)</f>
        <v>9.09897</v>
      </c>
      <c r="G225" s="28"/>
      <c r="H225" s="40"/>
    </row>
    <row r="226" spans="1:8" ht="12.75" customHeight="1">
      <c r="A226" s="26">
        <v>44049</v>
      </c>
      <c r="B226" s="27"/>
      <c r="C226" s="30">
        <f>ROUND(8.945,5)</f>
        <v>8.945</v>
      </c>
      <c r="D226" s="30">
        <f>F226</f>
        <v>9.15766</v>
      </c>
      <c r="E226" s="30">
        <f>F226</f>
        <v>9.15766</v>
      </c>
      <c r="F226" s="30">
        <f>ROUND(9.15766,5)</f>
        <v>9.15766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43678</v>
      </c>
      <c r="B228" s="27"/>
      <c r="C228" s="30">
        <f>ROUND(9.69,5)</f>
        <v>9.69</v>
      </c>
      <c r="D228" s="30">
        <f>F228</f>
        <v>9.70322</v>
      </c>
      <c r="E228" s="30">
        <f>F228</f>
        <v>9.70322</v>
      </c>
      <c r="F228" s="30">
        <f>ROUND(9.70322,5)</f>
        <v>9.70322</v>
      </c>
      <c r="G228" s="28"/>
      <c r="H228" s="40"/>
    </row>
    <row r="229" spans="1:8" ht="12.75" customHeight="1">
      <c r="A229" s="26">
        <v>43776</v>
      </c>
      <c r="B229" s="27"/>
      <c r="C229" s="30">
        <f>ROUND(9.69,5)</f>
        <v>9.69</v>
      </c>
      <c r="D229" s="30">
        <f>F229</f>
        <v>9.76859</v>
      </c>
      <c r="E229" s="30">
        <f>F229</f>
        <v>9.76859</v>
      </c>
      <c r="F229" s="30">
        <f>ROUND(9.76859,5)</f>
        <v>9.76859</v>
      </c>
      <c r="G229" s="28"/>
      <c r="H229" s="40"/>
    </row>
    <row r="230" spans="1:8" ht="12.75" customHeight="1">
      <c r="A230" s="26">
        <v>43867</v>
      </c>
      <c r="B230" s="27"/>
      <c r="C230" s="30">
        <f>ROUND(9.69,5)</f>
        <v>9.69</v>
      </c>
      <c r="D230" s="30">
        <f>F230</f>
        <v>9.82609</v>
      </c>
      <c r="E230" s="30">
        <f>F230</f>
        <v>9.82609</v>
      </c>
      <c r="F230" s="30">
        <f>ROUND(9.82609,5)</f>
        <v>9.82609</v>
      </c>
      <c r="G230" s="28"/>
      <c r="H230" s="40"/>
    </row>
    <row r="231" spans="1:8" ht="12.75" customHeight="1">
      <c r="A231" s="26">
        <v>43958</v>
      </c>
      <c r="B231" s="27"/>
      <c r="C231" s="30">
        <f>ROUND(9.69,5)</f>
        <v>9.69</v>
      </c>
      <c r="D231" s="30">
        <f>F231</f>
        <v>9.87156</v>
      </c>
      <c r="E231" s="30">
        <f>F231</f>
        <v>9.87156</v>
      </c>
      <c r="F231" s="30">
        <f>ROUND(9.87156,5)</f>
        <v>9.87156</v>
      </c>
      <c r="G231" s="28"/>
      <c r="H231" s="40"/>
    </row>
    <row r="232" spans="1:8" ht="12.75" customHeight="1">
      <c r="A232" s="26">
        <v>44049</v>
      </c>
      <c r="B232" s="27"/>
      <c r="C232" s="30">
        <f>ROUND(9.69,5)</f>
        <v>9.69</v>
      </c>
      <c r="D232" s="30">
        <f>F232</f>
        <v>9.93562</v>
      </c>
      <c r="E232" s="30">
        <f>F232</f>
        <v>9.93562</v>
      </c>
      <c r="F232" s="30">
        <f>ROUND(9.93562,5)</f>
        <v>9.93562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0">
        <f>ROUND(9.71,5)</f>
        <v>9.71</v>
      </c>
      <c r="D234" s="30">
        <f>F234</f>
        <v>9.72327</v>
      </c>
      <c r="E234" s="30">
        <f>F234</f>
        <v>9.72327</v>
      </c>
      <c r="F234" s="30">
        <f>ROUND(9.72327,5)</f>
        <v>9.72327</v>
      </c>
      <c r="G234" s="28"/>
      <c r="H234" s="40"/>
    </row>
    <row r="235" spans="1:8" ht="12.75" customHeight="1">
      <c r="A235" s="26">
        <v>43776</v>
      </c>
      <c r="B235" s="27"/>
      <c r="C235" s="30">
        <f>ROUND(9.71,5)</f>
        <v>9.71</v>
      </c>
      <c r="D235" s="30">
        <f>F235</f>
        <v>9.7888</v>
      </c>
      <c r="E235" s="30">
        <f>F235</f>
        <v>9.7888</v>
      </c>
      <c r="F235" s="30">
        <f>ROUND(9.7888,5)</f>
        <v>9.7888</v>
      </c>
      <c r="G235" s="28"/>
      <c r="H235" s="40"/>
    </row>
    <row r="236" spans="1:8" ht="12.75" customHeight="1">
      <c r="A236" s="26">
        <v>43867</v>
      </c>
      <c r="B236" s="27"/>
      <c r="C236" s="30">
        <f>ROUND(9.71,5)</f>
        <v>9.71</v>
      </c>
      <c r="D236" s="30">
        <f>F236</f>
        <v>9.84648</v>
      </c>
      <c r="E236" s="30">
        <f>F236</f>
        <v>9.84648</v>
      </c>
      <c r="F236" s="30">
        <f>ROUND(9.84648,5)</f>
        <v>9.84648</v>
      </c>
      <c r="G236" s="28"/>
      <c r="H236" s="40"/>
    </row>
    <row r="237" spans="1:8" ht="12.75" customHeight="1">
      <c r="A237" s="26">
        <v>43958</v>
      </c>
      <c r="B237" s="27"/>
      <c r="C237" s="30">
        <f>ROUND(9.71,5)</f>
        <v>9.71</v>
      </c>
      <c r="D237" s="30">
        <f>F237</f>
        <v>9.89213</v>
      </c>
      <c r="E237" s="30">
        <f>F237</f>
        <v>9.89213</v>
      </c>
      <c r="F237" s="30">
        <f>ROUND(9.89213,5)</f>
        <v>9.89213</v>
      </c>
      <c r="G237" s="28"/>
      <c r="H237" s="40"/>
    </row>
    <row r="238" spans="1:8" ht="12.75" customHeight="1">
      <c r="A238" s="26">
        <v>44049</v>
      </c>
      <c r="B238" s="27"/>
      <c r="C238" s="30">
        <f>ROUND(9.71,5)</f>
        <v>9.71</v>
      </c>
      <c r="D238" s="30">
        <f>F238</f>
        <v>9.95629</v>
      </c>
      <c r="E238" s="30">
        <f>F238</f>
        <v>9.95629</v>
      </c>
      <c r="F238" s="30">
        <f>ROUND(9.95629,5)</f>
        <v>9.95629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43678</v>
      </c>
      <c r="B240" s="27"/>
      <c r="C240" s="31">
        <f>ROUND(740.763,3)</f>
        <v>740.763</v>
      </c>
      <c r="D240" s="31">
        <f>F240</f>
        <v>743.667</v>
      </c>
      <c r="E240" s="31">
        <f>F240</f>
        <v>743.667</v>
      </c>
      <c r="F240" s="31">
        <f>ROUND(743.667,3)</f>
        <v>743.667</v>
      </c>
      <c r="G240" s="28"/>
      <c r="H240" s="40"/>
    </row>
    <row r="241" spans="1:8" ht="12.75" customHeight="1">
      <c r="A241" s="26">
        <v>43776</v>
      </c>
      <c r="B241" s="27"/>
      <c r="C241" s="31">
        <f>ROUND(740.763,3)</f>
        <v>740.763</v>
      </c>
      <c r="D241" s="31">
        <f>F241</f>
        <v>758.262</v>
      </c>
      <c r="E241" s="31">
        <f>F241</f>
        <v>758.262</v>
      </c>
      <c r="F241" s="31">
        <f>ROUND(758.262,3)</f>
        <v>758.262</v>
      </c>
      <c r="G241" s="28"/>
      <c r="H241" s="40"/>
    </row>
    <row r="242" spans="1:8" ht="12.75" customHeight="1">
      <c r="A242" s="26">
        <v>43867</v>
      </c>
      <c r="B242" s="27"/>
      <c r="C242" s="31">
        <f>ROUND(740.763,3)</f>
        <v>740.763</v>
      </c>
      <c r="D242" s="31">
        <f>F242</f>
        <v>772.573</v>
      </c>
      <c r="E242" s="31">
        <f>F242</f>
        <v>772.573</v>
      </c>
      <c r="F242" s="31">
        <f>ROUND(772.573,3)</f>
        <v>772.573</v>
      </c>
      <c r="G242" s="28"/>
      <c r="H242" s="40"/>
    </row>
    <row r="243" spans="1:8" ht="12.75" customHeight="1">
      <c r="A243" s="26">
        <v>43958</v>
      </c>
      <c r="B243" s="27"/>
      <c r="C243" s="31">
        <f>ROUND(740.763,3)</f>
        <v>740.763</v>
      </c>
      <c r="D243" s="31">
        <f>F243</f>
        <v>787.76</v>
      </c>
      <c r="E243" s="31">
        <f>F243</f>
        <v>787.76</v>
      </c>
      <c r="F243" s="31">
        <f>ROUND(787.76,3)</f>
        <v>787.76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43678</v>
      </c>
      <c r="B245" s="27"/>
      <c r="C245" s="31">
        <f>ROUND(654.534,3)</f>
        <v>654.534</v>
      </c>
      <c r="D245" s="31">
        <f>F245</f>
        <v>657.1</v>
      </c>
      <c r="E245" s="31">
        <f>F245</f>
        <v>657.1</v>
      </c>
      <c r="F245" s="31">
        <f>ROUND(657.1,3)</f>
        <v>657.1</v>
      </c>
      <c r="G245" s="28"/>
      <c r="H245" s="40"/>
    </row>
    <row r="246" spans="1:8" ht="12.75" customHeight="1">
      <c r="A246" s="26">
        <v>43776</v>
      </c>
      <c r="B246" s="27"/>
      <c r="C246" s="31">
        <f>ROUND(654.534,3)</f>
        <v>654.534</v>
      </c>
      <c r="D246" s="31">
        <f>F246</f>
        <v>669.996</v>
      </c>
      <c r="E246" s="31">
        <f>F246</f>
        <v>669.996</v>
      </c>
      <c r="F246" s="31">
        <f>ROUND(669.996,3)</f>
        <v>669.996</v>
      </c>
      <c r="G246" s="28"/>
      <c r="H246" s="40"/>
    </row>
    <row r="247" spans="1:8" ht="12.75" customHeight="1">
      <c r="A247" s="26">
        <v>43867</v>
      </c>
      <c r="B247" s="27"/>
      <c r="C247" s="31">
        <f>ROUND(654.534,3)</f>
        <v>654.534</v>
      </c>
      <c r="D247" s="31">
        <f>F247</f>
        <v>682.641</v>
      </c>
      <c r="E247" s="31">
        <f>F247</f>
        <v>682.641</v>
      </c>
      <c r="F247" s="31">
        <f>ROUND(682.641,3)</f>
        <v>682.641</v>
      </c>
      <c r="G247" s="28"/>
      <c r="H247" s="40"/>
    </row>
    <row r="248" spans="1:8" ht="12.75" customHeight="1">
      <c r="A248" s="26">
        <v>43958</v>
      </c>
      <c r="B248" s="27"/>
      <c r="C248" s="31">
        <f>ROUND(654.534,3)</f>
        <v>654.534</v>
      </c>
      <c r="D248" s="31">
        <f>F248</f>
        <v>696.06</v>
      </c>
      <c r="E248" s="31">
        <f>F248</f>
        <v>696.06</v>
      </c>
      <c r="F248" s="31">
        <f>ROUND(696.06,3)</f>
        <v>696.06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43678</v>
      </c>
      <c r="B250" s="27"/>
      <c r="C250" s="31">
        <f>ROUND(763.954,3)</f>
        <v>763.954</v>
      </c>
      <c r="D250" s="31">
        <f>F250</f>
        <v>766.949</v>
      </c>
      <c r="E250" s="31">
        <f>F250</f>
        <v>766.949</v>
      </c>
      <c r="F250" s="31">
        <f>ROUND(766.949,3)</f>
        <v>766.949</v>
      </c>
      <c r="G250" s="28"/>
      <c r="H250" s="40"/>
    </row>
    <row r="251" spans="1:8" ht="12.75" customHeight="1">
      <c r="A251" s="26">
        <v>43776</v>
      </c>
      <c r="B251" s="27"/>
      <c r="C251" s="31">
        <f>ROUND(763.954,3)</f>
        <v>763.954</v>
      </c>
      <c r="D251" s="31">
        <f>F251</f>
        <v>782.001</v>
      </c>
      <c r="E251" s="31">
        <f>F251</f>
        <v>782.001</v>
      </c>
      <c r="F251" s="31">
        <f>ROUND(782.001,3)</f>
        <v>782.001</v>
      </c>
      <c r="G251" s="28"/>
      <c r="H251" s="40"/>
    </row>
    <row r="252" spans="1:8" ht="12.75" customHeight="1">
      <c r="A252" s="26">
        <v>43867</v>
      </c>
      <c r="B252" s="27"/>
      <c r="C252" s="31">
        <f>ROUND(763.954,3)</f>
        <v>763.954</v>
      </c>
      <c r="D252" s="31">
        <f>F252</f>
        <v>796.76</v>
      </c>
      <c r="E252" s="31">
        <f>F252</f>
        <v>796.76</v>
      </c>
      <c r="F252" s="31">
        <f>ROUND(796.76,3)</f>
        <v>796.76</v>
      </c>
      <c r="G252" s="28"/>
      <c r="H252" s="40"/>
    </row>
    <row r="253" spans="1:8" ht="12.75" customHeight="1">
      <c r="A253" s="26">
        <v>43958</v>
      </c>
      <c r="B253" s="27"/>
      <c r="C253" s="31">
        <f>ROUND(763.954,3)</f>
        <v>763.954</v>
      </c>
      <c r="D253" s="31">
        <f>F253</f>
        <v>812.423</v>
      </c>
      <c r="E253" s="31">
        <f>F253</f>
        <v>812.423</v>
      </c>
      <c r="F253" s="31">
        <f>ROUND(812.423,3)</f>
        <v>812.423</v>
      </c>
      <c r="G253" s="28"/>
      <c r="H253" s="40"/>
    </row>
    <row r="254" spans="1:8" ht="12.75" customHeight="1">
      <c r="A254" s="26" t="s">
        <v>63</v>
      </c>
      <c r="B254" s="27"/>
      <c r="C254" s="29"/>
      <c r="D254" s="29"/>
      <c r="E254" s="29"/>
      <c r="F254" s="29"/>
      <c r="G254" s="28"/>
      <c r="H254" s="40"/>
    </row>
    <row r="255" spans="1:8" ht="12.75" customHeight="1">
      <c r="A255" s="26">
        <v>43678</v>
      </c>
      <c r="B255" s="27"/>
      <c r="C255" s="31">
        <f>ROUND(684.173,3)</f>
        <v>684.173</v>
      </c>
      <c r="D255" s="31">
        <f>F255</f>
        <v>686.855</v>
      </c>
      <c r="E255" s="31">
        <f>F255</f>
        <v>686.855</v>
      </c>
      <c r="F255" s="31">
        <f>ROUND(686.855,3)</f>
        <v>686.855</v>
      </c>
      <c r="G255" s="28"/>
      <c r="H255" s="40"/>
    </row>
    <row r="256" spans="1:8" ht="12.75" customHeight="1">
      <c r="A256" s="26">
        <v>43776</v>
      </c>
      <c r="B256" s="27"/>
      <c r="C256" s="31">
        <f>ROUND(684.173,3)</f>
        <v>684.173</v>
      </c>
      <c r="D256" s="31">
        <f>F256</f>
        <v>700.335</v>
      </c>
      <c r="E256" s="31">
        <f>F256</f>
        <v>700.335</v>
      </c>
      <c r="F256" s="31">
        <f>ROUND(700.335,3)</f>
        <v>700.335</v>
      </c>
      <c r="G256" s="28"/>
      <c r="H256" s="40"/>
    </row>
    <row r="257" spans="1:8" ht="12.75" customHeight="1">
      <c r="A257" s="26">
        <v>43867</v>
      </c>
      <c r="B257" s="27"/>
      <c r="C257" s="31">
        <f>ROUND(684.173,3)</f>
        <v>684.173</v>
      </c>
      <c r="D257" s="31">
        <f>F257</f>
        <v>713.553</v>
      </c>
      <c r="E257" s="31">
        <f>F257</f>
        <v>713.553</v>
      </c>
      <c r="F257" s="31">
        <f>ROUND(713.553,3)</f>
        <v>713.553</v>
      </c>
      <c r="G257" s="28"/>
      <c r="H257" s="40"/>
    </row>
    <row r="258" spans="1:8" ht="12.75" customHeight="1">
      <c r="A258" s="26">
        <v>43958</v>
      </c>
      <c r="B258" s="27"/>
      <c r="C258" s="31">
        <f>ROUND(684.173,3)</f>
        <v>684.173</v>
      </c>
      <c r="D258" s="31">
        <f>F258</f>
        <v>727.58</v>
      </c>
      <c r="E258" s="31">
        <f>F258</f>
        <v>727.58</v>
      </c>
      <c r="F258" s="31">
        <f>ROUND(727.58,3)</f>
        <v>727.58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ROUND(260.601519214795,3)</f>
        <v>260.602</v>
      </c>
      <c r="D260" s="31">
        <f>F260</f>
        <v>261.637</v>
      </c>
      <c r="E260" s="31">
        <f>F260</f>
        <v>261.637</v>
      </c>
      <c r="F260" s="31">
        <f>ROUND(261.637,3)</f>
        <v>261.637</v>
      </c>
      <c r="G260" s="28"/>
      <c r="H260" s="40"/>
    </row>
    <row r="261" spans="1:8" ht="12.75" customHeight="1">
      <c r="A261" s="26">
        <v>43776</v>
      </c>
      <c r="B261" s="27"/>
      <c r="C261" s="31">
        <f>ROUND(260.601519214795,3)</f>
        <v>260.602</v>
      </c>
      <c r="D261" s="31">
        <f>F261</f>
        <v>266.842</v>
      </c>
      <c r="E261" s="31">
        <f>F261</f>
        <v>266.842</v>
      </c>
      <c r="F261" s="31">
        <f>ROUND(266.842,3)</f>
        <v>266.842</v>
      </c>
      <c r="G261" s="28"/>
      <c r="H261" s="40"/>
    </row>
    <row r="262" spans="1:8" ht="12.75" customHeight="1">
      <c r="A262" s="26">
        <v>43867</v>
      </c>
      <c r="B262" s="27"/>
      <c r="C262" s="31">
        <f>ROUND(260.601519214795,3)</f>
        <v>260.602</v>
      </c>
      <c r="D262" s="31">
        <f>F262</f>
        <v>271.941</v>
      </c>
      <c r="E262" s="31">
        <f>F262</f>
        <v>271.941</v>
      </c>
      <c r="F262" s="31">
        <f>ROUND(271.941,3)</f>
        <v>271.941</v>
      </c>
      <c r="G262" s="28"/>
      <c r="H262" s="40"/>
    </row>
    <row r="263" spans="1:8" ht="12.75" customHeight="1">
      <c r="A263" s="26">
        <v>43958</v>
      </c>
      <c r="B263" s="27"/>
      <c r="C263" s="31">
        <f>ROUND(260.601519214795,3)</f>
        <v>260.602</v>
      </c>
      <c r="D263" s="31">
        <f>F263</f>
        <v>277.349</v>
      </c>
      <c r="E263" s="31">
        <f>F263</f>
        <v>277.349</v>
      </c>
      <c r="F263" s="31">
        <f>ROUND(277.349,3)</f>
        <v>277.349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43726</v>
      </c>
      <c r="B265" s="27"/>
      <c r="C265" s="31">
        <f>ROUND(7.008,3)</f>
        <v>7.008</v>
      </c>
      <c r="D265" s="31">
        <f>ROUND(7.12,3)</f>
        <v>7.12</v>
      </c>
      <c r="E265" s="31">
        <f>ROUND(7.02,3)</f>
        <v>7.02</v>
      </c>
      <c r="F265" s="31">
        <f>ROUND(7.07,3)</f>
        <v>7.07</v>
      </c>
      <c r="G265" s="28"/>
      <c r="H265" s="40"/>
    </row>
    <row r="266" spans="1:8" ht="12.75" customHeight="1">
      <c r="A266" s="26">
        <v>43817</v>
      </c>
      <c r="B266" s="27"/>
      <c r="C266" s="31">
        <f>ROUND(7.008,3)</f>
        <v>7.008</v>
      </c>
      <c r="D266" s="31">
        <f>ROUND(7.18,3)</f>
        <v>7.18</v>
      </c>
      <c r="E266" s="31">
        <f>ROUND(7.08,3)</f>
        <v>7.08</v>
      </c>
      <c r="F266" s="31">
        <f>ROUND(7.13,3)</f>
        <v>7.13</v>
      </c>
      <c r="G266" s="28"/>
      <c r="H266" s="40"/>
    </row>
    <row r="267" spans="1:8" ht="12.75" customHeight="1">
      <c r="A267" s="26" t="s">
        <v>66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43678</v>
      </c>
      <c r="B268" s="27"/>
      <c r="C268" s="31">
        <f>ROUND(677.434,3)</f>
        <v>677.434</v>
      </c>
      <c r="D268" s="31">
        <f>F268</f>
        <v>680.09</v>
      </c>
      <c r="E268" s="31">
        <f>F268</f>
        <v>680.09</v>
      </c>
      <c r="F268" s="31">
        <f>ROUND(680.09,3)</f>
        <v>680.09</v>
      </c>
      <c r="G268" s="28"/>
      <c r="H268" s="40"/>
    </row>
    <row r="269" spans="1:8" ht="12.75" customHeight="1">
      <c r="A269" s="26">
        <v>43776</v>
      </c>
      <c r="B269" s="27"/>
      <c r="C269" s="31">
        <f>ROUND(677.434,3)</f>
        <v>677.434</v>
      </c>
      <c r="D269" s="31">
        <f>F269</f>
        <v>693.437</v>
      </c>
      <c r="E269" s="31">
        <f>F269</f>
        <v>693.437</v>
      </c>
      <c r="F269" s="31">
        <f>ROUND(693.437,3)</f>
        <v>693.437</v>
      </c>
      <c r="G269" s="28"/>
      <c r="H269" s="40"/>
    </row>
    <row r="270" spans="1:8" ht="12.75" customHeight="1">
      <c r="A270" s="26">
        <v>43867</v>
      </c>
      <c r="B270" s="27"/>
      <c r="C270" s="31">
        <f>ROUND(677.434,3)</f>
        <v>677.434</v>
      </c>
      <c r="D270" s="31">
        <f>F270</f>
        <v>706.524</v>
      </c>
      <c r="E270" s="31">
        <f>F270</f>
        <v>706.524</v>
      </c>
      <c r="F270" s="31">
        <f>ROUND(706.524,3)</f>
        <v>706.524</v>
      </c>
      <c r="G270" s="28"/>
      <c r="H270" s="40"/>
    </row>
    <row r="271" spans="1:8" ht="12.75" customHeight="1">
      <c r="A271" s="26">
        <v>43958</v>
      </c>
      <c r="B271" s="27"/>
      <c r="C271" s="31">
        <f>ROUND(677.434,3)</f>
        <v>677.434</v>
      </c>
      <c r="D271" s="31">
        <f>F271</f>
        <v>720.413</v>
      </c>
      <c r="E271" s="31">
        <f>F271</f>
        <v>720.413</v>
      </c>
      <c r="F271" s="31">
        <f>ROUND(720.413,3)</f>
        <v>720.413</v>
      </c>
      <c r="G271" s="28"/>
      <c r="H271" s="40"/>
    </row>
    <row r="272" spans="1:8" ht="12.75" customHeight="1">
      <c r="A272" s="26" t="s">
        <v>13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43913</v>
      </c>
      <c r="B273" s="27"/>
      <c r="C273" s="28">
        <f>ROUND(98.7287483265328,2)</f>
        <v>98.73</v>
      </c>
      <c r="D273" s="28">
        <f>F273</f>
        <v>98.54</v>
      </c>
      <c r="E273" s="28">
        <f>F273</f>
        <v>98.54</v>
      </c>
      <c r="F273" s="28">
        <f>ROUND(98.5369902463227,2)</f>
        <v>98.54</v>
      </c>
      <c r="G273" s="28"/>
      <c r="H273" s="40"/>
    </row>
    <row r="274" spans="1:8" ht="12.75" customHeight="1">
      <c r="A274" s="26" t="s">
        <v>14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45007</v>
      </c>
      <c r="B275" s="27"/>
      <c r="C275" s="28">
        <f>ROUND(95.2161774294133,2)</f>
        <v>95.22</v>
      </c>
      <c r="D275" s="28">
        <f>F275</f>
        <v>93.98</v>
      </c>
      <c r="E275" s="28">
        <f>F275</f>
        <v>93.98</v>
      </c>
      <c r="F275" s="28">
        <f>ROUND(93.9837219646143,2)</f>
        <v>93.98</v>
      </c>
      <c r="G275" s="28"/>
      <c r="H275" s="40"/>
    </row>
    <row r="276" spans="1:8" ht="12.75" customHeight="1">
      <c r="A276" s="26" t="s">
        <v>15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46834</v>
      </c>
      <c r="B277" s="27"/>
      <c r="C277" s="28">
        <f>ROUND(92.7752061472356,2)</f>
        <v>92.78</v>
      </c>
      <c r="D277" s="28">
        <f>F277</f>
        <v>92.04</v>
      </c>
      <c r="E277" s="28">
        <f>F277</f>
        <v>92.04</v>
      </c>
      <c r="F277" s="28">
        <f>ROUND(92.0398721227998,2)</f>
        <v>92.04</v>
      </c>
      <c r="G277" s="28"/>
      <c r="H277" s="40"/>
    </row>
    <row r="278" spans="1:8" ht="12.75" customHeight="1">
      <c r="A278" s="26" t="s">
        <v>67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43727</v>
      </c>
      <c r="B279" s="27"/>
      <c r="C279" s="28">
        <f>ROUND(99.8487773464622,2)</f>
        <v>99.85</v>
      </c>
      <c r="D279" s="28">
        <f>F279</f>
        <v>99.85</v>
      </c>
      <c r="E279" s="28">
        <f>F279</f>
        <v>99.85</v>
      </c>
      <c r="F279" s="28">
        <f>ROUND(99.8487773464622,2)</f>
        <v>99.85</v>
      </c>
      <c r="G279" s="28"/>
      <c r="H279" s="40"/>
    </row>
    <row r="280" spans="1:8" ht="12.75" customHeight="1">
      <c r="A280" s="26" t="s">
        <v>68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43728</v>
      </c>
      <c r="B281" s="27"/>
      <c r="C281" s="30">
        <f>ROUND(98.7287483265328,5)</f>
        <v>98.72875</v>
      </c>
      <c r="D281" s="30">
        <f>F281</f>
        <v>101.84338</v>
      </c>
      <c r="E281" s="30">
        <f>F281</f>
        <v>101.84338</v>
      </c>
      <c r="F281" s="30">
        <f>ROUND(101.843377609614,5)</f>
        <v>101.84338</v>
      </c>
      <c r="G281" s="28"/>
      <c r="H281" s="40"/>
    </row>
    <row r="282" spans="1:8" ht="12.75" customHeight="1">
      <c r="A282" s="26" t="s">
        <v>69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44004</v>
      </c>
      <c r="B283" s="27"/>
      <c r="C283" s="28">
        <f>ROUND(98.7287483265328,2)</f>
        <v>98.73</v>
      </c>
      <c r="D283" s="28">
        <f>F283</f>
        <v>101.93</v>
      </c>
      <c r="E283" s="28">
        <f>F283</f>
        <v>101.93</v>
      </c>
      <c r="F283" s="28">
        <f>ROUND(101.932377785572,2)</f>
        <v>101.93</v>
      </c>
      <c r="G283" s="28"/>
      <c r="H283" s="40"/>
    </row>
    <row r="284" spans="1:8" ht="12.75" customHeight="1">
      <c r="A284" s="26" t="s">
        <v>70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44095</v>
      </c>
      <c r="B285" s="27"/>
      <c r="C285" s="28">
        <f>ROUND(98.7287483265328,2)</f>
        <v>98.73</v>
      </c>
      <c r="D285" s="28">
        <f>F285</f>
        <v>98.73</v>
      </c>
      <c r="E285" s="28">
        <f>F285</f>
        <v>98.73</v>
      </c>
      <c r="F285" s="28">
        <f>ROUND(98.7287483265328,2)</f>
        <v>98.73</v>
      </c>
      <c r="G285" s="28"/>
      <c r="H285" s="40"/>
    </row>
    <row r="286" spans="1:8" ht="12.75" customHeight="1">
      <c r="A286" s="26" t="s">
        <v>71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44182</v>
      </c>
      <c r="B287" s="27"/>
      <c r="C287" s="30">
        <f>ROUND(95.2161774294133,5)</f>
        <v>95.21618</v>
      </c>
      <c r="D287" s="30">
        <f>F287</f>
        <v>95.33115</v>
      </c>
      <c r="E287" s="30">
        <f>F287</f>
        <v>95.33115</v>
      </c>
      <c r="F287" s="30">
        <f>ROUND(95.3311467759292,5)</f>
        <v>95.33115</v>
      </c>
      <c r="G287" s="28"/>
      <c r="H287" s="40"/>
    </row>
    <row r="288" spans="1:8" ht="12.75" customHeight="1">
      <c r="A288" s="26" t="s">
        <v>72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44271</v>
      </c>
      <c r="B289" s="27"/>
      <c r="C289" s="30">
        <f>ROUND(95.2161774294133,5)</f>
        <v>95.21618</v>
      </c>
      <c r="D289" s="30">
        <f>F289</f>
        <v>94.30467</v>
      </c>
      <c r="E289" s="30">
        <f>F289</f>
        <v>94.30467</v>
      </c>
      <c r="F289" s="30">
        <f>ROUND(94.3046691701398,5)</f>
        <v>94.30467</v>
      </c>
      <c r="G289" s="28"/>
      <c r="H289" s="40"/>
    </row>
    <row r="290" spans="1:8" ht="12.75" customHeight="1">
      <c r="A290" s="26" t="s">
        <v>73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44362</v>
      </c>
      <c r="B291" s="27"/>
      <c r="C291" s="30">
        <f>ROUND(95.2161774294133,5)</f>
        <v>95.21618</v>
      </c>
      <c r="D291" s="30">
        <f>F291</f>
        <v>93.25286</v>
      </c>
      <c r="E291" s="30">
        <f>F291</f>
        <v>93.25286</v>
      </c>
      <c r="F291" s="30">
        <f>ROUND(93.2528599823271,5)</f>
        <v>93.25286</v>
      </c>
      <c r="G291" s="28"/>
      <c r="H291" s="40"/>
    </row>
    <row r="292" spans="1:8" ht="12.75" customHeight="1">
      <c r="A292" s="26" t="s">
        <v>74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44460</v>
      </c>
      <c r="B293" s="27"/>
      <c r="C293" s="30">
        <f>ROUND(95.2161774294133,5)</f>
        <v>95.21618</v>
      </c>
      <c r="D293" s="30">
        <f>F293</f>
        <v>93.1666</v>
      </c>
      <c r="E293" s="30">
        <f>F293</f>
        <v>93.1666</v>
      </c>
      <c r="F293" s="30">
        <f>ROUND(93.1666035887517,5)</f>
        <v>93.1666</v>
      </c>
      <c r="G293" s="28"/>
      <c r="H293" s="40"/>
    </row>
    <row r="294" spans="1:8" ht="12.75" customHeight="1">
      <c r="A294" s="26" t="s">
        <v>75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44551</v>
      </c>
      <c r="B295" s="27"/>
      <c r="C295" s="30">
        <f>ROUND(95.2161774294133,5)</f>
        <v>95.21618</v>
      </c>
      <c r="D295" s="30">
        <f>F295</f>
        <v>95.14237</v>
      </c>
      <c r="E295" s="30">
        <f>F295</f>
        <v>95.14237</v>
      </c>
      <c r="F295" s="30">
        <f>ROUND(95.1423733007637,5)</f>
        <v>95.14237</v>
      </c>
      <c r="G295" s="28"/>
      <c r="H295" s="40"/>
    </row>
    <row r="296" spans="1:8" ht="12.75" customHeight="1">
      <c r="A296" s="26" t="s">
        <v>76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44635</v>
      </c>
      <c r="B297" s="27"/>
      <c r="C297" s="30">
        <f>ROUND(95.2161774294133,5)</f>
        <v>95.21618</v>
      </c>
      <c r="D297" s="30">
        <f>F297</f>
        <v>95.07437</v>
      </c>
      <c r="E297" s="30">
        <f>F297</f>
        <v>95.07437</v>
      </c>
      <c r="F297" s="30">
        <f>ROUND(95.074369138777,5)</f>
        <v>95.07437</v>
      </c>
      <c r="G297" s="28"/>
      <c r="H297" s="40"/>
    </row>
    <row r="298" spans="1:8" ht="12.75" customHeight="1">
      <c r="A298" s="26" t="s">
        <v>77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44733</v>
      </c>
      <c r="B299" s="27"/>
      <c r="C299" s="30">
        <f>ROUND(95.2161774294133,5)</f>
        <v>95.21618</v>
      </c>
      <c r="D299" s="30">
        <f>F299</f>
        <v>96.03447</v>
      </c>
      <c r="E299" s="30">
        <f>F299</f>
        <v>96.03447</v>
      </c>
      <c r="F299" s="30">
        <f>ROUND(96.0344705412821,5)</f>
        <v>96.03447</v>
      </c>
      <c r="G299" s="28"/>
      <c r="H299" s="40"/>
    </row>
    <row r="300" spans="1:8" ht="12.75" customHeight="1">
      <c r="A300" s="26" t="s">
        <v>78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44824</v>
      </c>
      <c r="B301" s="27"/>
      <c r="C301" s="30">
        <f>ROUND(95.2161774294133,5)</f>
        <v>95.21618</v>
      </c>
      <c r="D301" s="30">
        <f>F301</f>
        <v>99.78399</v>
      </c>
      <c r="E301" s="30">
        <f>F301</f>
        <v>99.78399</v>
      </c>
      <c r="F301" s="30">
        <f>ROUND(99.7839876035556,5)</f>
        <v>99.78399</v>
      </c>
      <c r="G301" s="28"/>
      <c r="H301" s="40"/>
    </row>
    <row r="302" spans="1:8" ht="12.75" customHeight="1">
      <c r="A302" s="26" t="s">
        <v>79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45097</v>
      </c>
      <c r="B303" s="27"/>
      <c r="C303" s="28">
        <f>ROUND(95.2161774294133,2)</f>
        <v>95.22</v>
      </c>
      <c r="D303" s="28">
        <f>F303</f>
        <v>99.93</v>
      </c>
      <c r="E303" s="28">
        <f>F303</f>
        <v>99.93</v>
      </c>
      <c r="F303" s="28">
        <f>ROUND(99.9253636983975,2)</f>
        <v>99.93</v>
      </c>
      <c r="G303" s="28"/>
      <c r="H303" s="40"/>
    </row>
    <row r="304" spans="1:8" ht="12.75" customHeight="1">
      <c r="A304" s="26" t="s">
        <v>80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45188</v>
      </c>
      <c r="B305" s="27"/>
      <c r="C305" s="28">
        <f>ROUND(95.2161774294133,2)</f>
        <v>95.22</v>
      </c>
      <c r="D305" s="28">
        <f>F305</f>
        <v>95.22</v>
      </c>
      <c r="E305" s="28">
        <f>F305</f>
        <v>95.22</v>
      </c>
      <c r="F305" s="28">
        <f>ROUND(95.2161774294133,2)</f>
        <v>95.22</v>
      </c>
      <c r="G305" s="28"/>
      <c r="H305" s="40"/>
    </row>
    <row r="306" spans="1:8" ht="12.75" customHeight="1">
      <c r="A306" s="26" t="s">
        <v>81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46008</v>
      </c>
      <c r="B307" s="27"/>
      <c r="C307" s="30">
        <f>ROUND(92.7752061472356,5)</f>
        <v>92.77521</v>
      </c>
      <c r="D307" s="30">
        <f>F307</f>
        <v>90.80652</v>
      </c>
      <c r="E307" s="30">
        <f>F307</f>
        <v>90.80652</v>
      </c>
      <c r="F307" s="30">
        <f>ROUND(90.8065176780155,5)</f>
        <v>90.80652</v>
      </c>
      <c r="G307" s="28"/>
      <c r="H307" s="40"/>
    </row>
    <row r="308" spans="1:8" ht="12.75" customHeight="1">
      <c r="A308" s="26" t="s">
        <v>82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46097</v>
      </c>
      <c r="B309" s="27"/>
      <c r="C309" s="30">
        <f>ROUND(92.7752061472356,5)</f>
        <v>92.77521</v>
      </c>
      <c r="D309" s="30">
        <f>F309</f>
        <v>87.65107</v>
      </c>
      <c r="E309" s="30">
        <f>F309</f>
        <v>87.65107</v>
      </c>
      <c r="F309" s="30">
        <f>ROUND(87.6510674689293,5)</f>
        <v>87.65107</v>
      </c>
      <c r="G309" s="28"/>
      <c r="H309" s="40"/>
    </row>
    <row r="310" spans="1:8" ht="12.75" customHeight="1">
      <c r="A310" s="26" t="s">
        <v>83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46188</v>
      </c>
      <c r="B311" s="27"/>
      <c r="C311" s="30">
        <f>ROUND(92.7752061472356,5)</f>
        <v>92.77521</v>
      </c>
      <c r="D311" s="30">
        <f>F311</f>
        <v>86.27716</v>
      </c>
      <c r="E311" s="30">
        <f>F311</f>
        <v>86.27716</v>
      </c>
      <c r="F311" s="30">
        <f>ROUND(86.2771583404278,5)</f>
        <v>86.27716</v>
      </c>
      <c r="G311" s="28"/>
      <c r="H311" s="40"/>
    </row>
    <row r="312" spans="1:8" ht="12.75" customHeight="1">
      <c r="A312" s="26" t="s">
        <v>84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46286</v>
      </c>
      <c r="B313" s="27"/>
      <c r="C313" s="30">
        <f>ROUND(92.7752061472356,5)</f>
        <v>92.77521</v>
      </c>
      <c r="D313" s="30">
        <f>F313</f>
        <v>88.40541</v>
      </c>
      <c r="E313" s="30">
        <f>F313</f>
        <v>88.40541</v>
      </c>
      <c r="F313" s="30">
        <f>ROUND(88.4054051589319,5)</f>
        <v>88.40541</v>
      </c>
      <c r="G313" s="28"/>
      <c r="H313" s="40"/>
    </row>
    <row r="314" spans="1:8" ht="12.75" customHeight="1">
      <c r="A314" s="26" t="s">
        <v>85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46377</v>
      </c>
      <c r="B315" s="27"/>
      <c r="C315" s="30">
        <f>ROUND(92.7752061472356,5)</f>
        <v>92.77521</v>
      </c>
      <c r="D315" s="30">
        <f>F315</f>
        <v>92.2348</v>
      </c>
      <c r="E315" s="30">
        <f>F315</f>
        <v>92.2348</v>
      </c>
      <c r="F315" s="30">
        <f>ROUND(92.2348036063743,5)</f>
        <v>92.2348</v>
      </c>
      <c r="G315" s="28"/>
      <c r="H315" s="40"/>
    </row>
    <row r="316" spans="1:8" ht="12.75" customHeight="1">
      <c r="A316" s="26" t="s">
        <v>86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46461</v>
      </c>
      <c r="B317" s="27"/>
      <c r="C317" s="30">
        <f>ROUND(92.7752061472356,5)</f>
        <v>92.77521</v>
      </c>
      <c r="D317" s="30">
        <f>F317</f>
        <v>90.7288</v>
      </c>
      <c r="E317" s="30">
        <f>F317</f>
        <v>90.7288</v>
      </c>
      <c r="F317" s="30">
        <f>ROUND(90.7288005733204,5)</f>
        <v>90.7288</v>
      </c>
      <c r="G317" s="28"/>
      <c r="H317" s="40"/>
    </row>
    <row r="318" spans="1:8" ht="12.75" customHeight="1">
      <c r="A318" s="26" t="s">
        <v>87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46559</v>
      </c>
      <c r="B319" s="27"/>
      <c r="C319" s="30">
        <f>ROUND(92.7752061472356,5)</f>
        <v>92.77521</v>
      </c>
      <c r="D319" s="30">
        <f>F319</f>
        <v>92.80824</v>
      </c>
      <c r="E319" s="30">
        <f>F319</f>
        <v>92.80824</v>
      </c>
      <c r="F319" s="30">
        <f>ROUND(92.8082448842735,5)</f>
        <v>92.80824</v>
      </c>
      <c r="G319" s="28"/>
      <c r="H319" s="40"/>
    </row>
    <row r="320" spans="1:8" ht="12.75" customHeight="1">
      <c r="A320" s="26" t="s">
        <v>88</v>
      </c>
      <c r="B320" s="27"/>
      <c r="C320" s="29"/>
      <c r="D320" s="29"/>
      <c r="E320" s="29"/>
      <c r="F320" s="29"/>
      <c r="G320" s="28"/>
      <c r="H320" s="40"/>
    </row>
    <row r="321" spans="1:8" ht="12.75" customHeight="1">
      <c r="A321" s="26">
        <v>46650</v>
      </c>
      <c r="B321" s="27"/>
      <c r="C321" s="30">
        <f>ROUND(92.7752061472356,5)</f>
        <v>92.77521</v>
      </c>
      <c r="D321" s="30">
        <f>F321</f>
        <v>98.34375</v>
      </c>
      <c r="E321" s="30">
        <f>F321</f>
        <v>98.34375</v>
      </c>
      <c r="F321" s="30">
        <f>ROUND(98.3437507254658,5)</f>
        <v>98.34375</v>
      </c>
      <c r="G321" s="28"/>
      <c r="H321" s="40"/>
    </row>
    <row r="322" spans="1:8" ht="12.75" customHeight="1">
      <c r="A322" s="26" t="s">
        <v>89</v>
      </c>
      <c r="B322" s="27"/>
      <c r="C322" s="29"/>
      <c r="D322" s="29"/>
      <c r="E322" s="29"/>
      <c r="F322" s="29"/>
      <c r="G322" s="28"/>
      <c r="H322" s="40"/>
    </row>
    <row r="323" spans="1:8" ht="12.75" customHeight="1">
      <c r="A323" s="26">
        <v>46924</v>
      </c>
      <c r="B323" s="27"/>
      <c r="C323" s="28">
        <f>ROUND(92.7752061472356,2)</f>
        <v>92.78</v>
      </c>
      <c r="D323" s="28">
        <f>F323</f>
        <v>99.39</v>
      </c>
      <c r="E323" s="28">
        <f>F323</f>
        <v>99.39</v>
      </c>
      <c r="F323" s="28">
        <f>ROUND(99.3855556196821,2)</f>
        <v>99.39</v>
      </c>
      <c r="G323" s="28"/>
      <c r="H323" s="40"/>
    </row>
    <row r="324" spans="1:8" ht="12.75" customHeight="1">
      <c r="A324" s="26" t="s">
        <v>90</v>
      </c>
      <c r="B324" s="27"/>
      <c r="C324" s="29"/>
      <c r="D324" s="29"/>
      <c r="E324" s="29"/>
      <c r="F324" s="29"/>
      <c r="G324" s="28"/>
      <c r="H324" s="40"/>
    </row>
    <row r="325" spans="1:8" ht="12.75" customHeight="1" thickBot="1">
      <c r="A325" s="36">
        <v>47015</v>
      </c>
      <c r="B325" s="37"/>
      <c r="C325" s="38">
        <f>ROUND(92.7752061472356,2)</f>
        <v>92.78</v>
      </c>
      <c r="D325" s="38">
        <f>F325</f>
        <v>92.78</v>
      </c>
      <c r="E325" s="38">
        <f>F325</f>
        <v>92.78</v>
      </c>
      <c r="F325" s="38">
        <f>ROUND(92.7752061472356,2)</f>
        <v>92.78</v>
      </c>
      <c r="G325" s="38"/>
      <c r="H325" s="41"/>
    </row>
  </sheetData>
  <sheetProtection/>
  <mergeCells count="324"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9:B239"/>
    <mergeCell ref="A240:B240"/>
    <mergeCell ref="A241:B241"/>
    <mergeCell ref="A242:B242"/>
    <mergeCell ref="A243:B243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2019-07-12T16:16:12Z</dcterms:modified>
  <cp:category/>
  <cp:version/>
  <cp:contentType/>
  <cp:contentStatus/>
</cp:coreProperties>
</file>