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<sst xmlns="http://schemas.openxmlformats.org/spreadsheetml/2006/main" count="92" uniqueCount="89">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</sst>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45">
      <selection activeCell="N63" sqref="N6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43664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ROUND(99.8487694802534,2)</f>
        <v>99.85</v>
      </c>
      <c r="D6" s="28">
        <f>F6</f>
        <v>99.85</v>
      </c>
      <c r="E6" s="28">
        <f>F6</f>
        <v>99.85</v>
      </c>
      <c r="F6" s="28">
        <f>ROUND(99.8487694802534,2)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ROUND(98.7789809542533,2)</f>
        <v>98.78</v>
      </c>
      <c r="D8" s="28">
        <f>F8</f>
        <v>101.84</v>
      </c>
      <c r="E8" s="28">
        <f>F8</f>
        <v>101.84</v>
      </c>
      <c r="F8" s="28">
        <f>ROUND(101.843378919482,2)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ROUND(98.7789809542533,2)</f>
        <v>98.78</v>
      </c>
      <c r="D9" s="28">
        <f>F9</f>
        <v>102.71</v>
      </c>
      <c r="E9" s="28">
        <f>F9</f>
        <v>102.71</v>
      </c>
      <c r="F9" s="28">
        <f>ROUND(102.709550462638,2)</f>
        <v>102.71</v>
      </c>
      <c r="G9" s="28"/>
      <c r="H9" s="40"/>
    </row>
    <row r="10" spans="1:8" ht="12.75" customHeight="1">
      <c r="A10" s="26">
        <v>43913</v>
      </c>
      <c r="B10" s="27"/>
      <c r="C10" s="28">
        <f>ROUND(98.7789809542533,2)</f>
        <v>98.78</v>
      </c>
      <c r="D10" s="28">
        <f>F10</f>
        <v>98.57</v>
      </c>
      <c r="E10" s="28">
        <f>F10</f>
        <v>98.57</v>
      </c>
      <c r="F10" s="28">
        <f>ROUND(98.5671535804742,2)</f>
        <v>98.57</v>
      </c>
      <c r="G10" s="28"/>
      <c r="H10" s="40"/>
    </row>
    <row r="11" spans="1:8" ht="12.75" customHeight="1">
      <c r="A11" s="26">
        <v>44004</v>
      </c>
      <c r="B11" s="27"/>
      <c r="C11" s="28">
        <f>ROUND(98.7789809542533,2)</f>
        <v>98.78</v>
      </c>
      <c r="D11" s="28">
        <f>F11</f>
        <v>101.98</v>
      </c>
      <c r="E11" s="28">
        <f>F11</f>
        <v>101.98</v>
      </c>
      <c r="F11" s="28">
        <f>ROUND(101.979331467154,2)</f>
        <v>101.98</v>
      </c>
      <c r="G11" s="28"/>
      <c r="H11" s="40"/>
    </row>
    <row r="12" spans="1:8" ht="12.75" customHeight="1">
      <c r="A12" s="26">
        <v>44095</v>
      </c>
      <c r="B12" s="27"/>
      <c r="C12" s="28">
        <f>ROUND(98.7789809542533,2)</f>
        <v>98.78</v>
      </c>
      <c r="D12" s="28">
        <f>F12</f>
        <v>98.78</v>
      </c>
      <c r="E12" s="28">
        <f>F12</f>
        <v>98.78</v>
      </c>
      <c r="F12" s="28">
        <f>ROUND(98.7789809542533,2)</f>
        <v>98.78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ROUND(95.1219854453988,2)</f>
        <v>95.12</v>
      </c>
      <c r="D14" s="28">
        <f>F14</f>
        <v>95.39</v>
      </c>
      <c r="E14" s="28">
        <f>F14</f>
        <v>95.39</v>
      </c>
      <c r="F14" s="28">
        <f>ROUND(95.3891782175352,2)</f>
        <v>95.39</v>
      </c>
      <c r="G14" s="28"/>
      <c r="H14" s="40"/>
    </row>
    <row r="15" spans="1:8" ht="12.75" customHeight="1">
      <c r="A15" s="26">
        <v>44271</v>
      </c>
      <c r="B15" s="27"/>
      <c r="C15" s="28">
        <f>ROUND(95.1219854453988,2)</f>
        <v>95.12</v>
      </c>
      <c r="D15" s="28">
        <f>F15</f>
        <v>94.37</v>
      </c>
      <c r="E15" s="28">
        <f>F15</f>
        <v>94.37</v>
      </c>
      <c r="F15" s="28">
        <f>ROUND(94.3715478319054,2)</f>
        <v>94.37</v>
      </c>
      <c r="G15" s="28"/>
      <c r="H15" s="40"/>
    </row>
    <row r="16" spans="1:8" ht="12.75" customHeight="1">
      <c r="A16" s="26">
        <v>44362</v>
      </c>
      <c r="B16" s="27"/>
      <c r="C16" s="28">
        <f>ROUND(95.1219854453988,2)</f>
        <v>95.12</v>
      </c>
      <c r="D16" s="28">
        <f>F16</f>
        <v>93.31</v>
      </c>
      <c r="E16" s="28">
        <f>F16</f>
        <v>93.31</v>
      </c>
      <c r="F16" s="28">
        <f>ROUND(93.3113979793477,2)</f>
        <v>93.31</v>
      </c>
      <c r="G16" s="28"/>
      <c r="H16" s="40"/>
    </row>
    <row r="17" spans="1:8" ht="12.75" customHeight="1">
      <c r="A17" s="26">
        <v>44460</v>
      </c>
      <c r="B17" s="27"/>
      <c r="C17" s="28">
        <f>ROUND(95.1219854453988,2)</f>
        <v>95.12</v>
      </c>
      <c r="D17" s="28">
        <f>F17</f>
        <v>93.21</v>
      </c>
      <c r="E17" s="28">
        <f>F17</f>
        <v>93.21</v>
      </c>
      <c r="F17" s="28">
        <f>ROUND(93.2088683734897,2)</f>
        <v>93.21</v>
      </c>
      <c r="G17" s="28"/>
      <c r="H17" s="40"/>
    </row>
    <row r="18" spans="1:8" ht="12.75" customHeight="1">
      <c r="A18" s="26">
        <v>44551</v>
      </c>
      <c r="B18" s="27"/>
      <c r="C18" s="28">
        <f>ROUND(95.1219854453988,2)</f>
        <v>95.12</v>
      </c>
      <c r="D18" s="28">
        <f>F18</f>
        <v>95.17</v>
      </c>
      <c r="E18" s="28">
        <f>F18</f>
        <v>95.17</v>
      </c>
      <c r="F18" s="28">
        <f>ROUND(95.1698106361965,2)</f>
        <v>95.17</v>
      </c>
      <c r="G18" s="28"/>
      <c r="H18" s="40"/>
    </row>
    <row r="19" spans="1:8" ht="12.75" customHeight="1">
      <c r="A19" s="26">
        <v>44635</v>
      </c>
      <c r="B19" s="27"/>
      <c r="C19" s="28">
        <f>ROUND(95.1219854453988,2)</f>
        <v>95.12</v>
      </c>
      <c r="D19" s="28">
        <f>F19</f>
        <v>95.09</v>
      </c>
      <c r="E19" s="28">
        <f>F19</f>
        <v>95.09</v>
      </c>
      <c r="F19" s="28">
        <f>ROUND(95.0880364787943,2)</f>
        <v>95.09</v>
      </c>
      <c r="G19" s="28"/>
      <c r="H19" s="40"/>
    </row>
    <row r="20" spans="1:8" ht="12.75" customHeight="1">
      <c r="A20" s="26">
        <v>44733</v>
      </c>
      <c r="B20" s="27"/>
      <c r="C20" s="28">
        <f>ROUND(95.1219854453988,2)</f>
        <v>95.12</v>
      </c>
      <c r="D20" s="28">
        <f>F20</f>
        <v>96.03</v>
      </c>
      <c r="E20" s="28">
        <f>F20</f>
        <v>96.03</v>
      </c>
      <c r="F20" s="28">
        <f>ROUND(96.0296791847869,2)</f>
        <v>96.03</v>
      </c>
      <c r="G20" s="28"/>
      <c r="H20" s="40"/>
    </row>
    <row r="21" spans="1:8" ht="12.75" customHeight="1">
      <c r="A21" s="26">
        <v>44824</v>
      </c>
      <c r="B21" s="27"/>
      <c r="C21" s="28">
        <f>ROUND(95.1219854453988,2)</f>
        <v>95.12</v>
      </c>
      <c r="D21" s="28">
        <f>F21</f>
        <v>99.76</v>
      </c>
      <c r="E21" s="28">
        <f>F21</f>
        <v>99.76</v>
      </c>
      <c r="F21" s="28">
        <f>ROUND(99.7616687955085,2)</f>
        <v>99.76</v>
      </c>
      <c r="G21" s="28"/>
      <c r="H21" s="40"/>
    </row>
    <row r="22" spans="1:8" ht="12.75" customHeight="1">
      <c r="A22" s="26">
        <v>44915</v>
      </c>
      <c r="B22" s="27"/>
      <c r="C22" s="28">
        <f>ROUND(95.1219854453988,2)</f>
        <v>95.12</v>
      </c>
      <c r="D22" s="28">
        <f>F22</f>
        <v>100.82</v>
      </c>
      <c r="E22" s="28">
        <f>F22</f>
        <v>100.82</v>
      </c>
      <c r="F22" s="28">
        <f>ROUND(100.821362850194,2)</f>
        <v>100.82</v>
      </c>
      <c r="G22" s="28"/>
      <c r="H22" s="40"/>
    </row>
    <row r="23" spans="1:8" ht="12.75" customHeight="1">
      <c r="A23" s="26">
        <v>45007</v>
      </c>
      <c r="B23" s="27"/>
      <c r="C23" s="28">
        <f>ROUND(95.1219854453988,2)</f>
        <v>95.12</v>
      </c>
      <c r="D23" s="28">
        <f>F23</f>
        <v>93.92</v>
      </c>
      <c r="E23" s="28">
        <f>F23</f>
        <v>93.92</v>
      </c>
      <c r="F23" s="28">
        <f>ROUND(93.9243157904073,2)</f>
        <v>93.92</v>
      </c>
      <c r="G23" s="28"/>
      <c r="H23" s="40"/>
    </row>
    <row r="24" spans="1:8" ht="12.75" customHeight="1">
      <c r="A24" s="26">
        <v>45097</v>
      </c>
      <c r="B24" s="27"/>
      <c r="C24" s="28">
        <f>ROUND(95.1219854453988,2)</f>
        <v>95.12</v>
      </c>
      <c r="D24" s="28">
        <f>F24</f>
        <v>99.85</v>
      </c>
      <c r="E24" s="28">
        <f>F24</f>
        <v>99.85</v>
      </c>
      <c r="F24" s="28">
        <f>ROUND(99.8483666333086,2)</f>
        <v>99.85</v>
      </c>
      <c r="G24" s="28"/>
      <c r="H24" s="40"/>
    </row>
    <row r="25" spans="1:8" ht="12.75" customHeight="1">
      <c r="A25" s="26">
        <v>45188</v>
      </c>
      <c r="B25" s="27"/>
      <c r="C25" s="28">
        <f>ROUND(95.1219854453988,2)</f>
        <v>95.12</v>
      </c>
      <c r="D25" s="28">
        <f>F25</f>
        <v>95.12</v>
      </c>
      <c r="E25" s="28">
        <f>F25</f>
        <v>95.12</v>
      </c>
      <c r="F25" s="28">
        <f>ROUND(95.1219854453988,2)</f>
        <v>95.12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ROUND(92.3000548322064,2)</f>
        <v>92.3</v>
      </c>
      <c r="D27" s="28">
        <f>F27</f>
        <v>90.56</v>
      </c>
      <c r="E27" s="28">
        <f>F27</f>
        <v>90.56</v>
      </c>
      <c r="F27" s="28">
        <f>ROUND(90.5633306143334,2)</f>
        <v>90.56</v>
      </c>
      <c r="G27" s="28"/>
      <c r="H27" s="40"/>
    </row>
    <row r="28" spans="1:8" ht="12.75" customHeight="1">
      <c r="A28" s="26">
        <v>46097</v>
      </c>
      <c r="B28" s="27"/>
      <c r="C28" s="28">
        <f>ROUND(92.3000548322064,2)</f>
        <v>92.3</v>
      </c>
      <c r="D28" s="28">
        <f>F28</f>
        <v>87.39</v>
      </c>
      <c r="E28" s="28">
        <f>F28</f>
        <v>87.39</v>
      </c>
      <c r="F28" s="28">
        <f>ROUND(87.3948533985579,2)</f>
        <v>87.39</v>
      </c>
      <c r="G28" s="28"/>
      <c r="H28" s="40"/>
    </row>
    <row r="29" spans="1:8" ht="12.75" customHeight="1">
      <c r="A29" s="26">
        <v>46188</v>
      </c>
      <c r="B29" s="27"/>
      <c r="C29" s="28">
        <f>ROUND(92.3000548322064,2)</f>
        <v>92.3</v>
      </c>
      <c r="D29" s="28">
        <f>F29</f>
        <v>86</v>
      </c>
      <c r="E29" s="28">
        <f>F29</f>
        <v>86</v>
      </c>
      <c r="F29" s="28">
        <f>ROUND(86.0041966923135,2)</f>
        <v>86</v>
      </c>
      <c r="G29" s="28"/>
      <c r="H29" s="40"/>
    </row>
    <row r="30" spans="1:8" ht="12.75" customHeight="1">
      <c r="A30" s="26">
        <v>46286</v>
      </c>
      <c r="B30" s="27"/>
      <c r="C30" s="28">
        <f>ROUND(92.3000548322064,2)</f>
        <v>92.3</v>
      </c>
      <c r="D30" s="28">
        <f>F30</f>
        <v>88.11</v>
      </c>
      <c r="E30" s="28">
        <f>F30</f>
        <v>88.11</v>
      </c>
      <c r="F30" s="28">
        <f>ROUND(88.106776898177,2)</f>
        <v>88.11</v>
      </c>
      <c r="G30" s="28"/>
      <c r="H30" s="40"/>
    </row>
    <row r="31" spans="1:8" ht="12.75" customHeight="1">
      <c r="A31" s="26">
        <v>46377</v>
      </c>
      <c r="B31" s="27"/>
      <c r="C31" s="28">
        <f>ROUND(92.3000548322064,2)</f>
        <v>92.3</v>
      </c>
      <c r="D31" s="28">
        <f>F31</f>
        <v>91.91</v>
      </c>
      <c r="E31" s="28">
        <f>F31</f>
        <v>91.91</v>
      </c>
      <c r="F31" s="28">
        <f>ROUND(91.9068629222209,2)</f>
        <v>91.91</v>
      </c>
      <c r="G31" s="28"/>
      <c r="H31" s="40"/>
    </row>
    <row r="32" spans="1:8" ht="12.75" customHeight="1">
      <c r="A32" s="26">
        <v>46461</v>
      </c>
      <c r="B32" s="27"/>
      <c r="C32" s="28">
        <f>ROUND(92.3000548322064,2)</f>
        <v>92.3</v>
      </c>
      <c r="D32" s="28">
        <f>F32</f>
        <v>90.37</v>
      </c>
      <c r="E32" s="28">
        <f>F32</f>
        <v>90.37</v>
      </c>
      <c r="F32" s="28">
        <f>ROUND(90.3677970923536,2)</f>
        <v>90.37</v>
      </c>
      <c r="G32" s="28"/>
      <c r="H32" s="40"/>
    </row>
    <row r="33" spans="1:8" ht="12.75" customHeight="1">
      <c r="A33" s="26">
        <v>46559</v>
      </c>
      <c r="B33" s="27"/>
      <c r="C33" s="28">
        <f>ROUND(92.3000548322064,2)</f>
        <v>92.3</v>
      </c>
      <c r="D33" s="28">
        <f>F33</f>
        <v>92.42</v>
      </c>
      <c r="E33" s="28">
        <f>F33</f>
        <v>92.42</v>
      </c>
      <c r="F33" s="28">
        <f>ROUND(92.415840343195,2)</f>
        <v>92.42</v>
      </c>
      <c r="G33" s="28"/>
      <c r="H33" s="40"/>
    </row>
    <row r="34" spans="1:8" ht="12.75" customHeight="1">
      <c r="A34" s="26">
        <v>46650</v>
      </c>
      <c r="B34" s="27"/>
      <c r="C34" s="28">
        <f>ROUND(92.3000548322064,2)</f>
        <v>92.3</v>
      </c>
      <c r="D34" s="28">
        <f>F34</f>
        <v>97.93</v>
      </c>
      <c r="E34" s="28">
        <f>F34</f>
        <v>97.93</v>
      </c>
      <c r="F34" s="28">
        <f>ROUND(97.9328581235848,2)</f>
        <v>97.93</v>
      </c>
      <c r="G34" s="28"/>
      <c r="H34" s="40"/>
    </row>
    <row r="35" spans="1:8" ht="12.75" customHeight="1">
      <c r="A35" s="26">
        <v>46741</v>
      </c>
      <c r="B35" s="27"/>
      <c r="C35" s="28">
        <f>ROUND(92.3000548322064,2)</f>
        <v>92.3</v>
      </c>
      <c r="D35" s="28">
        <f>F35</f>
        <v>98.26</v>
      </c>
      <c r="E35" s="28">
        <f>F35</f>
        <v>98.26</v>
      </c>
      <c r="F35" s="28">
        <f>ROUND(98.2630558849953,2)</f>
        <v>98.26</v>
      </c>
      <c r="G35" s="28"/>
      <c r="H35" s="40"/>
    </row>
    <row r="36" spans="1:8" ht="12.75" customHeight="1">
      <c r="A36" s="26">
        <v>46834</v>
      </c>
      <c r="B36" s="27"/>
      <c r="C36" s="28">
        <f>ROUND(92.3000548322064,2)</f>
        <v>92.3</v>
      </c>
      <c r="D36" s="28">
        <f>F36</f>
        <v>91.59</v>
      </c>
      <c r="E36" s="28">
        <f>F36</f>
        <v>91.59</v>
      </c>
      <c r="F36" s="28">
        <f>ROUND(91.5856960358517,2)</f>
        <v>91.59</v>
      </c>
      <c r="G36" s="28"/>
      <c r="H36" s="40"/>
    </row>
    <row r="37" spans="1:8" ht="12.75" customHeight="1">
      <c r="A37" s="26">
        <v>46924</v>
      </c>
      <c r="B37" s="27"/>
      <c r="C37" s="28">
        <f>ROUND(92.3000548322064,2)</f>
        <v>92.3</v>
      </c>
      <c r="D37" s="28">
        <f>F37</f>
        <v>98.93</v>
      </c>
      <c r="E37" s="28">
        <f>F37</f>
        <v>98.93</v>
      </c>
      <c r="F37" s="28">
        <f>ROUND(98.9284977665834,2)</f>
        <v>98.93</v>
      </c>
      <c r="G37" s="28"/>
      <c r="H37" s="40"/>
    </row>
    <row r="38" spans="1:8" ht="12.75" customHeight="1">
      <c r="A38" s="26">
        <v>47015</v>
      </c>
      <c r="B38" s="27"/>
      <c r="C38" s="28">
        <f>ROUND(92.3000548322064,2)</f>
        <v>92.3</v>
      </c>
      <c r="D38" s="28">
        <f>F38</f>
        <v>92.3</v>
      </c>
      <c r="E38" s="28">
        <f>F38</f>
        <v>92.3</v>
      </c>
      <c r="F38" s="28">
        <f>ROUND(92.3000548322064,2)</f>
        <v>92.3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ROUND(2.98,5)</f>
        <v>2.98</v>
      </c>
      <c r="D40" s="30">
        <f>F40</f>
        <v>2.98</v>
      </c>
      <c r="E40" s="30">
        <f>F40</f>
        <v>2.98</v>
      </c>
      <c r="F40" s="30">
        <f>ROUND(2.98,5)</f>
        <v>2.98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ROUND(3.35,5)</f>
        <v>3.35</v>
      </c>
      <c r="D42" s="30">
        <f>F42</f>
        <v>3.35</v>
      </c>
      <c r="E42" s="30">
        <f>F42</f>
        <v>3.35</v>
      </c>
      <c r="F42" s="30">
        <f>ROUND(3.35,5)</f>
        <v>3.35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ROUND(3.44,5)</f>
        <v>3.44</v>
      </c>
      <c r="D44" s="30">
        <f>F44</f>
        <v>3.44</v>
      </c>
      <c r="E44" s="30">
        <f>F44</f>
        <v>3.44</v>
      </c>
      <c r="F44" s="30">
        <f>ROUND(3.44,5)</f>
        <v>3.44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ROUND(3.99,5)</f>
        <v>3.99</v>
      </c>
      <c r="D46" s="30">
        <f>F46</f>
        <v>3.99</v>
      </c>
      <c r="E46" s="30">
        <f>F46</f>
        <v>3.99</v>
      </c>
      <c r="F46" s="30">
        <f>ROUND(3.99,5)</f>
        <v>3.99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ROUND(10.53,5)</f>
        <v>10.53</v>
      </c>
      <c r="D48" s="30">
        <f>F48</f>
        <v>10.53</v>
      </c>
      <c r="E48" s="30">
        <f>F48</f>
        <v>10.53</v>
      </c>
      <c r="F48" s="30">
        <f>ROUND(10.53,5)</f>
        <v>10.53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ROUND(7.075,5)</f>
        <v>7.075</v>
      </c>
      <c r="D50" s="30">
        <f>F50</f>
        <v>7.075</v>
      </c>
      <c r="E50" s="30">
        <f>F50</f>
        <v>7.075</v>
      </c>
      <c r="F50" s="30">
        <f>ROUND(7.075,5)</f>
        <v>7.075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ROUND(7.975,3)</f>
        <v>7.975</v>
      </c>
      <c r="D52" s="31">
        <f>F52</f>
        <v>7.975</v>
      </c>
      <c r="E52" s="31">
        <f>F52</f>
        <v>7.975</v>
      </c>
      <c r="F52" s="31">
        <f>ROUND(7.975,3)</f>
        <v>7.975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ROUND(2.8,3)</f>
        <v>2.8</v>
      </c>
      <c r="D54" s="31">
        <f>F54</f>
        <v>2.8</v>
      </c>
      <c r="E54" s="31">
        <f>F54</f>
        <v>2.8</v>
      </c>
      <c r="F54" s="31">
        <f>ROUND(2.8,3)</f>
        <v>2.8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ROUND(3.35,3)</f>
        <v>3.35</v>
      </c>
      <c r="D56" s="31">
        <f>F56</f>
        <v>3.35</v>
      </c>
      <c r="E56" s="31">
        <f>F56</f>
        <v>3.35</v>
      </c>
      <c r="F56" s="31">
        <f>ROUND(3.35,3)</f>
        <v>3.35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ROUND(6.225,3)</f>
        <v>6.225</v>
      </c>
      <c r="D58" s="31">
        <f>F58</f>
        <v>6.225</v>
      </c>
      <c r="E58" s="31">
        <f>F58</f>
        <v>6.225</v>
      </c>
      <c r="F58" s="31">
        <f>ROUND(6.225,3)</f>
        <v>6.225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ROUND(6.225,3)</f>
        <v>6.225</v>
      </c>
      <c r="D60" s="31">
        <f>F60</f>
        <v>6.225</v>
      </c>
      <c r="E60" s="31">
        <f>F60</f>
        <v>6.225</v>
      </c>
      <c r="F60" s="31">
        <f>ROUND(6.225,3)</f>
        <v>6.225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ROUND(9.27,3)</f>
        <v>9.27</v>
      </c>
      <c r="D62" s="31">
        <f>F62</f>
        <v>9.27</v>
      </c>
      <c r="E62" s="31">
        <f>F62</f>
        <v>9.27</v>
      </c>
      <c r="F62" s="31">
        <f>ROUND(9.27,3)</f>
        <v>9.27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ROUND(3.15,3)</f>
        <v>3.15</v>
      </c>
      <c r="D64" s="31">
        <f>F64</f>
        <v>3.15</v>
      </c>
      <c r="E64" s="31">
        <f>F64</f>
        <v>3.15</v>
      </c>
      <c r="F64" s="31">
        <f>ROUND(3.15,3)</f>
        <v>3.15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ROUND(2.47,3)</f>
        <v>2.47</v>
      </c>
      <c r="D66" s="31">
        <f>F66</f>
        <v>2.47</v>
      </c>
      <c r="E66" s="31">
        <f>F66</f>
        <v>2.47</v>
      </c>
      <c r="F66" s="31">
        <f>ROUND(2.47,3)</f>
        <v>2.47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ROUND(8.8,3)</f>
        <v>8.8</v>
      </c>
      <c r="D68" s="31">
        <f>F68</f>
        <v>8.8</v>
      </c>
      <c r="E68" s="31">
        <f>F68</f>
        <v>8.8</v>
      </c>
      <c r="F68" s="31">
        <f>ROUND(8.8,3)</f>
        <v>8.8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ROUND(2.98,5)</f>
        <v>2.98</v>
      </c>
      <c r="D70" s="30">
        <f>F70</f>
        <v>136.82603</v>
      </c>
      <c r="E70" s="30">
        <f>F70</f>
        <v>136.82603</v>
      </c>
      <c r="F70" s="30">
        <f>ROUND(136.82603,5)</f>
        <v>136.82603</v>
      </c>
      <c r="G70" s="28"/>
      <c r="H70" s="40"/>
    </row>
    <row r="71" spans="1:8" ht="12.75" customHeight="1">
      <c r="A71" s="26">
        <v>43776</v>
      </c>
      <c r="B71" s="27"/>
      <c r="C71" s="30">
        <f>ROUND(2.98,5)</f>
        <v>2.98</v>
      </c>
      <c r="D71" s="30">
        <f>F71</f>
        <v>139.52831</v>
      </c>
      <c r="E71" s="30">
        <f>F71</f>
        <v>139.52831</v>
      </c>
      <c r="F71" s="30">
        <f>ROUND(139.52831,5)</f>
        <v>139.52831</v>
      </c>
      <c r="G71" s="28"/>
      <c r="H71" s="40"/>
    </row>
    <row r="72" spans="1:8" ht="12.75" customHeight="1">
      <c r="A72" s="26">
        <v>43867</v>
      </c>
      <c r="B72" s="27"/>
      <c r="C72" s="30">
        <f>ROUND(2.98,5)</f>
        <v>2.98</v>
      </c>
      <c r="D72" s="30">
        <f>F72</f>
        <v>140.66134</v>
      </c>
      <c r="E72" s="30">
        <f>F72</f>
        <v>140.66134</v>
      </c>
      <c r="F72" s="30">
        <f>ROUND(140.66134,5)</f>
        <v>140.66134</v>
      </c>
      <c r="G72" s="28"/>
      <c r="H72" s="40"/>
    </row>
    <row r="73" spans="1:8" ht="12.75" customHeight="1">
      <c r="A73" s="26">
        <v>43958</v>
      </c>
      <c r="B73" s="27"/>
      <c r="C73" s="30">
        <f>ROUND(2.98,5)</f>
        <v>2.98</v>
      </c>
      <c r="D73" s="30">
        <f>F73</f>
        <v>143.36554</v>
      </c>
      <c r="E73" s="30">
        <f>F73</f>
        <v>143.36554</v>
      </c>
      <c r="F73" s="30">
        <f>ROUND(143.36554,5)</f>
        <v>143.36554</v>
      </c>
      <c r="G73" s="28"/>
      <c r="H73" s="40"/>
    </row>
    <row r="74" spans="1:8" ht="12.75" customHeight="1">
      <c r="A74" s="26">
        <v>44049</v>
      </c>
      <c r="B74" s="27"/>
      <c r="C74" s="30">
        <f>ROUND(2.98,5)</f>
        <v>2.98</v>
      </c>
      <c r="D74" s="30">
        <f>F74</f>
        <v>144.43826</v>
      </c>
      <c r="E74" s="30">
        <f>F74</f>
        <v>144.43826</v>
      </c>
      <c r="F74" s="30">
        <f>ROUND(144.43826,5)</f>
        <v>144.43826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ROUND(102.94475,5)</f>
        <v>102.94475</v>
      </c>
      <c r="D76" s="30">
        <f>F76</f>
        <v>103.22978</v>
      </c>
      <c r="E76" s="30">
        <f>F76</f>
        <v>103.22978</v>
      </c>
      <c r="F76" s="30">
        <f>ROUND(103.22978,5)</f>
        <v>103.22978</v>
      </c>
      <c r="G76" s="28"/>
      <c r="H76" s="40"/>
    </row>
    <row r="77" spans="1:8" ht="12.75" customHeight="1">
      <c r="A77" s="26">
        <v>43776</v>
      </c>
      <c r="B77" s="27"/>
      <c r="C77" s="30">
        <f>ROUND(102.94475,5)</f>
        <v>102.94475</v>
      </c>
      <c r="D77" s="30">
        <f>F77</f>
        <v>104.17431</v>
      </c>
      <c r="E77" s="30">
        <f>F77</f>
        <v>104.17431</v>
      </c>
      <c r="F77" s="30">
        <f>ROUND(104.17431,5)</f>
        <v>104.17431</v>
      </c>
      <c r="G77" s="28"/>
      <c r="H77" s="40"/>
    </row>
    <row r="78" spans="1:8" ht="12.75" customHeight="1">
      <c r="A78" s="26">
        <v>43867</v>
      </c>
      <c r="B78" s="27"/>
      <c r="C78" s="30">
        <f>ROUND(102.94475,5)</f>
        <v>102.94475</v>
      </c>
      <c r="D78" s="30">
        <f>F78</f>
        <v>106.12084</v>
      </c>
      <c r="E78" s="30">
        <f>F78</f>
        <v>106.12084</v>
      </c>
      <c r="F78" s="30">
        <f>ROUND(106.12084,5)</f>
        <v>106.12084</v>
      </c>
      <c r="G78" s="28"/>
      <c r="H78" s="40"/>
    </row>
    <row r="79" spans="1:8" ht="12.75" customHeight="1">
      <c r="A79" s="26">
        <v>43958</v>
      </c>
      <c r="B79" s="27"/>
      <c r="C79" s="30">
        <f>ROUND(102.94475,5)</f>
        <v>102.94475</v>
      </c>
      <c r="D79" s="30">
        <f>F79</f>
        <v>107.04803</v>
      </c>
      <c r="E79" s="30">
        <f>F79</f>
        <v>107.04803</v>
      </c>
      <c r="F79" s="30">
        <f>ROUND(107.04803,5)</f>
        <v>107.04803</v>
      </c>
      <c r="G79" s="28"/>
      <c r="H79" s="40"/>
    </row>
    <row r="80" spans="1:8" ht="12.75" customHeight="1">
      <c r="A80" s="26">
        <v>44049</v>
      </c>
      <c r="B80" s="27"/>
      <c r="C80" s="30">
        <f>ROUND(102.94475,5)</f>
        <v>102.94475</v>
      </c>
      <c r="D80" s="30">
        <f>F80</f>
        <v>108.97249</v>
      </c>
      <c r="E80" s="30">
        <f>F80</f>
        <v>108.97249</v>
      </c>
      <c r="F80" s="30">
        <f>ROUND(108.97249,5)</f>
        <v>108.97249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ROUND(8.605,5)</f>
        <v>8.605</v>
      </c>
      <c r="D82" s="30">
        <f>F82</f>
        <v>8.61237</v>
      </c>
      <c r="E82" s="30">
        <f>F82</f>
        <v>8.61237</v>
      </c>
      <c r="F82" s="30">
        <f>ROUND(8.61237,5)</f>
        <v>8.61237</v>
      </c>
      <c r="G82" s="28"/>
      <c r="H82" s="40"/>
    </row>
    <row r="83" spans="1:8" ht="12.75" customHeight="1">
      <c r="A83" s="26">
        <v>43776</v>
      </c>
      <c r="B83" s="27"/>
      <c r="C83" s="30">
        <f>ROUND(8.605,5)</f>
        <v>8.605</v>
      </c>
      <c r="D83" s="30">
        <f>F83</f>
        <v>8.65991</v>
      </c>
      <c r="E83" s="30">
        <f>F83</f>
        <v>8.65991</v>
      </c>
      <c r="F83" s="30">
        <f>ROUND(8.65991,5)</f>
        <v>8.65991</v>
      </c>
      <c r="G83" s="28"/>
      <c r="H83" s="40"/>
    </row>
    <row r="84" spans="1:8" ht="12.75" customHeight="1">
      <c r="A84" s="26">
        <v>43867</v>
      </c>
      <c r="B84" s="27"/>
      <c r="C84" s="30">
        <f>ROUND(8.605,5)</f>
        <v>8.605</v>
      </c>
      <c r="D84" s="30">
        <f>F84</f>
        <v>8.70207</v>
      </c>
      <c r="E84" s="30">
        <f>F84</f>
        <v>8.70207</v>
      </c>
      <c r="F84" s="30">
        <f>ROUND(8.70207,5)</f>
        <v>8.70207</v>
      </c>
      <c r="G84" s="28"/>
      <c r="H84" s="40"/>
    </row>
    <row r="85" spans="1:8" ht="12.75" customHeight="1">
      <c r="A85" s="26">
        <v>43958</v>
      </c>
      <c r="B85" s="27"/>
      <c r="C85" s="30">
        <f>ROUND(8.605,5)</f>
        <v>8.605</v>
      </c>
      <c r="D85" s="30">
        <f>F85</f>
        <v>8.74056</v>
      </c>
      <c r="E85" s="30">
        <f>F85</f>
        <v>8.74056</v>
      </c>
      <c r="F85" s="30">
        <f>ROUND(8.74056,5)</f>
        <v>8.74056</v>
      </c>
      <c r="G85" s="28"/>
      <c r="H85" s="40"/>
    </row>
    <row r="86" spans="1:8" ht="12.75" customHeight="1">
      <c r="A86" s="26">
        <v>44049</v>
      </c>
      <c r="B86" s="27"/>
      <c r="C86" s="30">
        <f>ROUND(8.605,5)</f>
        <v>8.605</v>
      </c>
      <c r="D86" s="30">
        <f>F86</f>
        <v>8.80147</v>
      </c>
      <c r="E86" s="30">
        <f>F86</f>
        <v>8.80147</v>
      </c>
      <c r="F86" s="30">
        <f>ROUND(8.80147,5)</f>
        <v>8.80147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ROUND(8.945,5)</f>
        <v>8.945</v>
      </c>
      <c r="D88" s="30">
        <f>F88</f>
        <v>8.9534</v>
      </c>
      <c r="E88" s="30">
        <f>F88</f>
        <v>8.9534</v>
      </c>
      <c r="F88" s="30">
        <f>ROUND(8.9534,5)</f>
        <v>8.9534</v>
      </c>
      <c r="G88" s="28"/>
      <c r="H88" s="40"/>
    </row>
    <row r="89" spans="1:8" ht="12.75" customHeight="1">
      <c r="A89" s="26">
        <v>43776</v>
      </c>
      <c r="B89" s="27"/>
      <c r="C89" s="30">
        <f>ROUND(8.945,5)</f>
        <v>8.945</v>
      </c>
      <c r="D89" s="30">
        <f>F89</f>
        <v>9.01068</v>
      </c>
      <c r="E89" s="30">
        <f>F89</f>
        <v>9.01068</v>
      </c>
      <c r="F89" s="30">
        <f>ROUND(9.01068,5)</f>
        <v>9.01068</v>
      </c>
      <c r="G89" s="28"/>
      <c r="H89" s="40"/>
    </row>
    <row r="90" spans="1:8" ht="12.75" customHeight="1">
      <c r="A90" s="26">
        <v>43867</v>
      </c>
      <c r="B90" s="27"/>
      <c r="C90" s="30">
        <f>ROUND(8.945,5)</f>
        <v>8.945</v>
      </c>
      <c r="D90" s="30">
        <f>F90</f>
        <v>9.06123</v>
      </c>
      <c r="E90" s="30">
        <f>F90</f>
        <v>9.06123</v>
      </c>
      <c r="F90" s="30">
        <f>ROUND(9.06123,5)</f>
        <v>9.06123</v>
      </c>
      <c r="G90" s="28"/>
      <c r="H90" s="40"/>
    </row>
    <row r="91" spans="1:8" ht="12.75" customHeight="1">
      <c r="A91" s="26">
        <v>43958</v>
      </c>
      <c r="B91" s="27"/>
      <c r="C91" s="30">
        <f>ROUND(8.945,5)</f>
        <v>8.945</v>
      </c>
      <c r="D91" s="30">
        <f>F91</f>
        <v>9.10661</v>
      </c>
      <c r="E91" s="30">
        <f>F91</f>
        <v>9.10661</v>
      </c>
      <c r="F91" s="30">
        <f>ROUND(9.10661,5)</f>
        <v>9.10661</v>
      </c>
      <c r="G91" s="28"/>
      <c r="H91" s="40"/>
    </row>
    <row r="92" spans="1:8" ht="12.75" customHeight="1">
      <c r="A92" s="26">
        <v>44049</v>
      </c>
      <c r="B92" s="27"/>
      <c r="C92" s="30">
        <f>ROUND(8.945,5)</f>
        <v>8.945</v>
      </c>
      <c r="D92" s="30">
        <f>F92</f>
        <v>9.17202</v>
      </c>
      <c r="E92" s="30">
        <f>F92</f>
        <v>9.17202</v>
      </c>
      <c r="F92" s="30">
        <f>ROUND(9.17202,5)</f>
        <v>9.17202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ROUND(103.92146,5)</f>
        <v>103.92146</v>
      </c>
      <c r="D94" s="30">
        <f>F94</f>
        <v>104.20913</v>
      </c>
      <c r="E94" s="30">
        <f>F94</f>
        <v>104.20913</v>
      </c>
      <c r="F94" s="30">
        <f>ROUND(104.20913,5)</f>
        <v>104.20913</v>
      </c>
      <c r="G94" s="28"/>
      <c r="H94" s="40"/>
    </row>
    <row r="95" spans="1:8" ht="12.75" customHeight="1">
      <c r="A95" s="26">
        <v>43776</v>
      </c>
      <c r="B95" s="27"/>
      <c r="C95" s="30">
        <f>ROUND(103.92146,5)</f>
        <v>103.92146</v>
      </c>
      <c r="D95" s="30">
        <f>F95</f>
        <v>105.09729</v>
      </c>
      <c r="E95" s="30">
        <f>F95</f>
        <v>105.09729</v>
      </c>
      <c r="F95" s="30">
        <f>ROUND(105.09729,5)</f>
        <v>105.09729</v>
      </c>
      <c r="G95" s="28"/>
      <c r="H95" s="40"/>
    </row>
    <row r="96" spans="1:8" ht="12.75" customHeight="1">
      <c r="A96" s="26">
        <v>43867</v>
      </c>
      <c r="B96" s="27"/>
      <c r="C96" s="30">
        <f>ROUND(103.92146,5)</f>
        <v>103.92146</v>
      </c>
      <c r="D96" s="30">
        <f>F96</f>
        <v>107.06112</v>
      </c>
      <c r="E96" s="30">
        <f>F96</f>
        <v>107.06112</v>
      </c>
      <c r="F96" s="30">
        <f>ROUND(107.06112,5)</f>
        <v>107.06112</v>
      </c>
      <c r="G96" s="28"/>
      <c r="H96" s="40"/>
    </row>
    <row r="97" spans="1:8" ht="12.75" customHeight="1">
      <c r="A97" s="26">
        <v>43958</v>
      </c>
      <c r="B97" s="27"/>
      <c r="C97" s="30">
        <f>ROUND(103.92146,5)</f>
        <v>103.92146</v>
      </c>
      <c r="D97" s="30">
        <f>F97</f>
        <v>107.92318</v>
      </c>
      <c r="E97" s="30">
        <f>F97</f>
        <v>107.92318</v>
      </c>
      <c r="F97" s="30">
        <f>ROUND(107.92318,5)</f>
        <v>107.92318</v>
      </c>
      <c r="G97" s="28"/>
      <c r="H97" s="40"/>
    </row>
    <row r="98" spans="1:8" ht="12.75" customHeight="1">
      <c r="A98" s="26">
        <v>44049</v>
      </c>
      <c r="B98" s="27"/>
      <c r="C98" s="30">
        <f>ROUND(103.92146,5)</f>
        <v>103.92146</v>
      </c>
      <c r="D98" s="30">
        <f>F98</f>
        <v>109.86341</v>
      </c>
      <c r="E98" s="30">
        <f>F98</f>
        <v>109.86341</v>
      </c>
      <c r="F98" s="30">
        <f>ROUND(109.86341,5)</f>
        <v>109.86341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ROUND(9.38,5)</f>
        <v>9.38</v>
      </c>
      <c r="D100" s="30">
        <f>F100</f>
        <v>9.38916</v>
      </c>
      <c r="E100" s="30">
        <f>F100</f>
        <v>9.38916</v>
      </c>
      <c r="F100" s="30">
        <f>ROUND(9.38916,5)</f>
        <v>9.38916</v>
      </c>
      <c r="G100" s="28"/>
      <c r="H100" s="40"/>
    </row>
    <row r="101" spans="1:8" ht="12.75" customHeight="1">
      <c r="A101" s="26">
        <v>43776</v>
      </c>
      <c r="B101" s="27"/>
      <c r="C101" s="30">
        <f>ROUND(9.38,5)</f>
        <v>9.38</v>
      </c>
      <c r="D101" s="30">
        <f>F101</f>
        <v>9.45034</v>
      </c>
      <c r="E101" s="30">
        <f>F101</f>
        <v>9.45034</v>
      </c>
      <c r="F101" s="30">
        <f>ROUND(9.45034,5)</f>
        <v>9.45034</v>
      </c>
      <c r="G101" s="28"/>
      <c r="H101" s="40"/>
    </row>
    <row r="102" spans="1:8" ht="12.75" customHeight="1">
      <c r="A102" s="26">
        <v>43867</v>
      </c>
      <c r="B102" s="27"/>
      <c r="C102" s="30">
        <f>ROUND(9.38,5)</f>
        <v>9.38</v>
      </c>
      <c r="D102" s="30">
        <f>F102</f>
        <v>9.50635</v>
      </c>
      <c r="E102" s="30">
        <f>F102</f>
        <v>9.50635</v>
      </c>
      <c r="F102" s="30">
        <f>ROUND(9.50635,5)</f>
        <v>9.50635</v>
      </c>
      <c r="G102" s="28"/>
      <c r="H102" s="40"/>
    </row>
    <row r="103" spans="1:8" ht="12.75" customHeight="1">
      <c r="A103" s="26">
        <v>43958</v>
      </c>
      <c r="B103" s="27"/>
      <c r="C103" s="30">
        <f>ROUND(9.38,5)</f>
        <v>9.38</v>
      </c>
      <c r="D103" s="30">
        <f>F103</f>
        <v>9.55956</v>
      </c>
      <c r="E103" s="30">
        <f>F103</f>
        <v>9.55956</v>
      </c>
      <c r="F103" s="30">
        <f>ROUND(9.55956,5)</f>
        <v>9.55956</v>
      </c>
      <c r="G103" s="28"/>
      <c r="H103" s="40"/>
    </row>
    <row r="104" spans="1:8" ht="12.75" customHeight="1">
      <c r="A104" s="26">
        <v>44049</v>
      </c>
      <c r="B104" s="27"/>
      <c r="C104" s="30">
        <f>ROUND(9.38,5)</f>
        <v>9.38</v>
      </c>
      <c r="D104" s="30">
        <f>F104</f>
        <v>9.63094</v>
      </c>
      <c r="E104" s="30">
        <f>F104</f>
        <v>9.63094</v>
      </c>
      <c r="F104" s="30">
        <f>ROUND(9.63094,5)</f>
        <v>9.63094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ROUND(3.35,5)</f>
        <v>3.35</v>
      </c>
      <c r="D106" s="30">
        <f>F106</f>
        <v>122.22293</v>
      </c>
      <c r="E106" s="30">
        <f>F106</f>
        <v>122.22293</v>
      </c>
      <c r="F106" s="30">
        <f>ROUND(122.22293,5)</f>
        <v>122.22293</v>
      </c>
      <c r="G106" s="28"/>
      <c r="H106" s="40"/>
    </row>
    <row r="107" spans="1:8" ht="12.75" customHeight="1">
      <c r="A107" s="26">
        <v>43776</v>
      </c>
      <c r="B107" s="27"/>
      <c r="C107" s="30">
        <f>ROUND(3.35,5)</f>
        <v>3.35</v>
      </c>
      <c r="D107" s="30">
        <f>F107</f>
        <v>124.63676</v>
      </c>
      <c r="E107" s="30">
        <f>F107</f>
        <v>124.63676</v>
      </c>
      <c r="F107" s="30">
        <f>ROUND(124.63676,5)</f>
        <v>124.63676</v>
      </c>
      <c r="G107" s="28"/>
      <c r="H107" s="40"/>
    </row>
    <row r="108" spans="1:8" ht="12.75" customHeight="1">
      <c r="A108" s="26">
        <v>43867</v>
      </c>
      <c r="B108" s="27"/>
      <c r="C108" s="30">
        <f>ROUND(3.35,5)</f>
        <v>3.35</v>
      </c>
      <c r="D108" s="30">
        <f>F108</f>
        <v>125.30733</v>
      </c>
      <c r="E108" s="30">
        <f>F108</f>
        <v>125.30733</v>
      </c>
      <c r="F108" s="30">
        <f>ROUND(125.30733,5)</f>
        <v>125.30733</v>
      </c>
      <c r="G108" s="28"/>
      <c r="H108" s="40"/>
    </row>
    <row r="109" spans="1:8" ht="12.75" customHeight="1">
      <c r="A109" s="26">
        <v>43958</v>
      </c>
      <c r="B109" s="27"/>
      <c r="C109" s="30">
        <f>ROUND(3.35,5)</f>
        <v>3.35</v>
      </c>
      <c r="D109" s="30">
        <f>F109</f>
        <v>127.71649</v>
      </c>
      <c r="E109" s="30">
        <f>F109</f>
        <v>127.71649</v>
      </c>
      <c r="F109" s="30">
        <f>ROUND(127.71649,5)</f>
        <v>127.71649</v>
      </c>
      <c r="G109" s="28"/>
      <c r="H109" s="40"/>
    </row>
    <row r="110" spans="1:8" ht="12.75" customHeight="1">
      <c r="A110" s="26">
        <v>44049</v>
      </c>
      <c r="B110" s="27"/>
      <c r="C110" s="30">
        <f>ROUND(3.35,5)</f>
        <v>3.35</v>
      </c>
      <c r="D110" s="30">
        <f>F110</f>
        <v>128.31919</v>
      </c>
      <c r="E110" s="30">
        <f>F110</f>
        <v>128.31919</v>
      </c>
      <c r="F110" s="30">
        <f>ROUND(128.31919,5)</f>
        <v>128.31919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ROUND(9.515,5)</f>
        <v>9.515</v>
      </c>
      <c r="D112" s="30">
        <f>F112</f>
        <v>9.52435</v>
      </c>
      <c r="E112" s="30">
        <f>F112</f>
        <v>9.52435</v>
      </c>
      <c r="F112" s="30">
        <f>ROUND(9.52435,5)</f>
        <v>9.52435</v>
      </c>
      <c r="G112" s="28"/>
      <c r="H112" s="40"/>
    </row>
    <row r="113" spans="1:8" ht="12.75" customHeight="1">
      <c r="A113" s="26">
        <v>43776</v>
      </c>
      <c r="B113" s="27"/>
      <c r="C113" s="30">
        <f>ROUND(9.515,5)</f>
        <v>9.515</v>
      </c>
      <c r="D113" s="30">
        <f>F113</f>
        <v>9.58703</v>
      </c>
      <c r="E113" s="30">
        <f>F113</f>
        <v>9.58703</v>
      </c>
      <c r="F113" s="30">
        <f>ROUND(9.58703,5)</f>
        <v>9.58703</v>
      </c>
      <c r="G113" s="28"/>
      <c r="H113" s="40"/>
    </row>
    <row r="114" spans="1:8" ht="12.75" customHeight="1">
      <c r="A114" s="26">
        <v>43867</v>
      </c>
      <c r="B114" s="27"/>
      <c r="C114" s="30">
        <f>ROUND(9.515,5)</f>
        <v>9.515</v>
      </c>
      <c r="D114" s="30">
        <f>F114</f>
        <v>9.64456</v>
      </c>
      <c r="E114" s="30">
        <f>F114</f>
        <v>9.64456</v>
      </c>
      <c r="F114" s="30">
        <f>ROUND(9.64456,5)</f>
        <v>9.64456</v>
      </c>
      <c r="G114" s="28"/>
      <c r="H114" s="40"/>
    </row>
    <row r="115" spans="1:8" ht="12.75" customHeight="1">
      <c r="A115" s="26">
        <v>43958</v>
      </c>
      <c r="B115" s="27"/>
      <c r="C115" s="30">
        <f>ROUND(9.515,5)</f>
        <v>9.515</v>
      </c>
      <c r="D115" s="30">
        <f>F115</f>
        <v>9.69936</v>
      </c>
      <c r="E115" s="30">
        <f>F115</f>
        <v>9.69936</v>
      </c>
      <c r="F115" s="30">
        <f>ROUND(9.69936,5)</f>
        <v>9.69936</v>
      </c>
      <c r="G115" s="28"/>
      <c r="H115" s="40"/>
    </row>
    <row r="116" spans="1:8" ht="12.75" customHeight="1">
      <c r="A116" s="26">
        <v>44049</v>
      </c>
      <c r="B116" s="27"/>
      <c r="C116" s="30">
        <f>ROUND(9.515,5)</f>
        <v>9.515</v>
      </c>
      <c r="D116" s="30">
        <f>F116</f>
        <v>9.77166</v>
      </c>
      <c r="E116" s="30">
        <f>F116</f>
        <v>9.77166</v>
      </c>
      <c r="F116" s="30">
        <f>ROUND(9.77166,5)</f>
        <v>9.77166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ROUND(9.585,5)</f>
        <v>9.585</v>
      </c>
      <c r="D118" s="30">
        <f>F118</f>
        <v>9.59415</v>
      </c>
      <c r="E118" s="30">
        <f>F118</f>
        <v>9.59415</v>
      </c>
      <c r="F118" s="30">
        <f>ROUND(9.59415,5)</f>
        <v>9.59415</v>
      </c>
      <c r="G118" s="28"/>
      <c r="H118" s="40"/>
    </row>
    <row r="119" spans="1:8" ht="12.75" customHeight="1">
      <c r="A119" s="26">
        <v>43776</v>
      </c>
      <c r="B119" s="27"/>
      <c r="C119" s="30">
        <f>ROUND(9.585,5)</f>
        <v>9.585</v>
      </c>
      <c r="D119" s="30">
        <f>F119</f>
        <v>9.65554</v>
      </c>
      <c r="E119" s="30">
        <f>F119</f>
        <v>9.65554</v>
      </c>
      <c r="F119" s="30">
        <f>ROUND(9.65554,5)</f>
        <v>9.65554</v>
      </c>
      <c r="G119" s="28"/>
      <c r="H119" s="40"/>
    </row>
    <row r="120" spans="1:8" ht="12.75" customHeight="1">
      <c r="A120" s="26">
        <v>43867</v>
      </c>
      <c r="B120" s="27"/>
      <c r="C120" s="30">
        <f>ROUND(9.585,5)</f>
        <v>9.585</v>
      </c>
      <c r="D120" s="30">
        <f>F120</f>
        <v>9.71187</v>
      </c>
      <c r="E120" s="30">
        <f>F120</f>
        <v>9.71187</v>
      </c>
      <c r="F120" s="30">
        <f>ROUND(9.71187,5)</f>
        <v>9.71187</v>
      </c>
      <c r="G120" s="28"/>
      <c r="H120" s="40"/>
    </row>
    <row r="121" spans="1:8" ht="12.75" customHeight="1">
      <c r="A121" s="26">
        <v>43958</v>
      </c>
      <c r="B121" s="27"/>
      <c r="C121" s="30">
        <f>ROUND(9.585,5)</f>
        <v>9.585</v>
      </c>
      <c r="D121" s="30">
        <f>F121</f>
        <v>9.7655</v>
      </c>
      <c r="E121" s="30">
        <f>F121</f>
        <v>9.7655</v>
      </c>
      <c r="F121" s="30">
        <f>ROUND(9.7655,5)</f>
        <v>9.7655</v>
      </c>
      <c r="G121" s="28"/>
      <c r="H121" s="40"/>
    </row>
    <row r="122" spans="1:8" ht="12.75" customHeight="1">
      <c r="A122" s="26">
        <v>44049</v>
      </c>
      <c r="B122" s="27"/>
      <c r="C122" s="30">
        <f>ROUND(9.585,5)</f>
        <v>9.585</v>
      </c>
      <c r="D122" s="30">
        <f>F122</f>
        <v>9.83566</v>
      </c>
      <c r="E122" s="30">
        <f>F122</f>
        <v>9.83566</v>
      </c>
      <c r="F122" s="30">
        <f>ROUND(9.83566,5)</f>
        <v>9.83566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ROUND(114.42287,5)</f>
        <v>114.42287</v>
      </c>
      <c r="D124" s="30">
        <f>F124</f>
        <v>114.73968</v>
      </c>
      <c r="E124" s="30">
        <f>F124</f>
        <v>114.73968</v>
      </c>
      <c r="F124" s="30">
        <f>ROUND(114.73968,5)</f>
        <v>114.73968</v>
      </c>
      <c r="G124" s="28"/>
      <c r="H124" s="40"/>
    </row>
    <row r="125" spans="1:8" ht="12.75" customHeight="1">
      <c r="A125" s="26">
        <v>43776</v>
      </c>
      <c r="B125" s="27"/>
      <c r="C125" s="30">
        <f>ROUND(114.42287,5)</f>
        <v>114.42287</v>
      </c>
      <c r="D125" s="30">
        <f>F125</f>
        <v>115.28636</v>
      </c>
      <c r="E125" s="30">
        <f>F125</f>
        <v>115.28636</v>
      </c>
      <c r="F125" s="30">
        <f>ROUND(115.28636,5)</f>
        <v>115.28636</v>
      </c>
      <c r="G125" s="28"/>
      <c r="H125" s="40"/>
    </row>
    <row r="126" spans="1:8" ht="12.75" customHeight="1">
      <c r="A126" s="26">
        <v>43867</v>
      </c>
      <c r="B126" s="27"/>
      <c r="C126" s="30">
        <f>ROUND(114.42287,5)</f>
        <v>114.42287</v>
      </c>
      <c r="D126" s="30">
        <f>F126</f>
        <v>117.44066</v>
      </c>
      <c r="E126" s="30">
        <f>F126</f>
        <v>117.44066</v>
      </c>
      <c r="F126" s="30">
        <f>ROUND(117.44066,5)</f>
        <v>117.44066</v>
      </c>
      <c r="G126" s="28"/>
      <c r="H126" s="40"/>
    </row>
    <row r="127" spans="1:8" ht="12.75" customHeight="1">
      <c r="A127" s="26">
        <v>43958</v>
      </c>
      <c r="B127" s="27"/>
      <c r="C127" s="30">
        <f>ROUND(114.42287,5)</f>
        <v>114.42287</v>
      </c>
      <c r="D127" s="30">
        <f>F127</f>
        <v>117.94952</v>
      </c>
      <c r="E127" s="30">
        <f>F127</f>
        <v>117.94952</v>
      </c>
      <c r="F127" s="30">
        <f>ROUND(117.94952,5)</f>
        <v>117.94952</v>
      </c>
      <c r="G127" s="28"/>
      <c r="H127" s="40"/>
    </row>
    <row r="128" spans="1:8" ht="12.75" customHeight="1">
      <c r="A128" s="26">
        <v>44049</v>
      </c>
      <c r="B128" s="27"/>
      <c r="C128" s="30">
        <f>ROUND(114.42287,5)</f>
        <v>114.42287</v>
      </c>
      <c r="D128" s="30">
        <f>F128</f>
        <v>120.06942</v>
      </c>
      <c r="E128" s="30">
        <f>F128</f>
        <v>120.06942</v>
      </c>
      <c r="F128" s="30">
        <f>ROUND(120.06942,5)</f>
        <v>120.06942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ROUND(3.44,5)</f>
        <v>3.44</v>
      </c>
      <c r="D130" s="30">
        <f>F130</f>
        <v>118.2545</v>
      </c>
      <c r="E130" s="30">
        <f>F130</f>
        <v>118.2545</v>
      </c>
      <c r="F130" s="30">
        <f>ROUND(118.2545,5)</f>
        <v>118.2545</v>
      </c>
      <c r="G130" s="28"/>
      <c r="H130" s="40"/>
    </row>
    <row r="131" spans="1:8" ht="12.75" customHeight="1">
      <c r="A131" s="26">
        <v>43776</v>
      </c>
      <c r="B131" s="27"/>
      <c r="C131" s="30">
        <f>ROUND(3.44,5)</f>
        <v>3.44</v>
      </c>
      <c r="D131" s="30">
        <f>F131</f>
        <v>120.59012</v>
      </c>
      <c r="E131" s="30">
        <f>F131</f>
        <v>120.59012</v>
      </c>
      <c r="F131" s="30">
        <f>ROUND(120.59012,5)</f>
        <v>120.59012</v>
      </c>
      <c r="G131" s="28"/>
      <c r="H131" s="40"/>
    </row>
    <row r="132" spans="1:8" ht="12.75" customHeight="1">
      <c r="A132" s="26">
        <v>43867</v>
      </c>
      <c r="B132" s="27"/>
      <c r="C132" s="30">
        <f>ROUND(3.44,5)</f>
        <v>3.44</v>
      </c>
      <c r="D132" s="30">
        <f>F132</f>
        <v>121.00739</v>
      </c>
      <c r="E132" s="30">
        <f>F132</f>
        <v>121.00739</v>
      </c>
      <c r="F132" s="30">
        <f>ROUND(121.00739,5)</f>
        <v>121.00739</v>
      </c>
      <c r="G132" s="28"/>
      <c r="H132" s="40"/>
    </row>
    <row r="133" spans="1:8" ht="12.75" customHeight="1">
      <c r="A133" s="26">
        <v>43958</v>
      </c>
      <c r="B133" s="27"/>
      <c r="C133" s="30">
        <f>ROUND(3.44,5)</f>
        <v>3.44</v>
      </c>
      <c r="D133" s="30">
        <f>F133</f>
        <v>123.33359</v>
      </c>
      <c r="E133" s="30">
        <f>F133</f>
        <v>123.33359</v>
      </c>
      <c r="F133" s="30">
        <f>ROUND(123.33359,5)</f>
        <v>123.33359</v>
      </c>
      <c r="G133" s="28"/>
      <c r="H133" s="40"/>
    </row>
    <row r="134" spans="1:8" ht="12.75" customHeight="1">
      <c r="A134" s="26">
        <v>44049</v>
      </c>
      <c r="B134" s="27"/>
      <c r="C134" s="30">
        <f>ROUND(3.44,5)</f>
        <v>3.44</v>
      </c>
      <c r="D134" s="30">
        <f>F134</f>
        <v>123.67107</v>
      </c>
      <c r="E134" s="30">
        <f>F134</f>
        <v>123.67107</v>
      </c>
      <c r="F134" s="30">
        <f>ROUND(123.67107,5)</f>
        <v>123.67107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ROUND(3.99,5)</f>
        <v>3.99</v>
      </c>
      <c r="D136" s="30">
        <f>F136</f>
        <v>131.78628</v>
      </c>
      <c r="E136" s="30">
        <f>F136</f>
        <v>131.78628</v>
      </c>
      <c r="F136" s="30">
        <f>ROUND(131.78628,5)</f>
        <v>131.78628</v>
      </c>
      <c r="G136" s="28"/>
      <c r="H136" s="40"/>
    </row>
    <row r="137" spans="1:8" ht="12.75" customHeight="1">
      <c r="A137" s="26">
        <v>43776</v>
      </c>
      <c r="B137" s="27"/>
      <c r="C137" s="30">
        <f>ROUND(3.99,5)</f>
        <v>3.99</v>
      </c>
      <c r="D137" s="30">
        <f>F137</f>
        <v>132.49375</v>
      </c>
      <c r="E137" s="30">
        <f>F137</f>
        <v>132.49375</v>
      </c>
      <c r="F137" s="30">
        <f>ROUND(132.49375,5)</f>
        <v>132.49375</v>
      </c>
      <c r="G137" s="28"/>
      <c r="H137" s="40"/>
    </row>
    <row r="138" spans="1:8" ht="12.75" customHeight="1">
      <c r="A138" s="26">
        <v>43867</v>
      </c>
      <c r="B138" s="27"/>
      <c r="C138" s="30">
        <f>ROUND(3.99,5)</f>
        <v>3.99</v>
      </c>
      <c r="D138" s="30">
        <f>F138</f>
        <v>134.96947</v>
      </c>
      <c r="E138" s="30">
        <f>F138</f>
        <v>134.96947</v>
      </c>
      <c r="F138" s="30">
        <f>ROUND(134.96947,5)</f>
        <v>134.96947</v>
      </c>
      <c r="G138" s="28"/>
      <c r="H138" s="40"/>
    </row>
    <row r="139" spans="1:8" ht="12.75" customHeight="1">
      <c r="A139" s="26">
        <v>43958</v>
      </c>
      <c r="B139" s="27"/>
      <c r="C139" s="30">
        <f>ROUND(3.99,5)</f>
        <v>3.99</v>
      </c>
      <c r="D139" s="30">
        <f>F139</f>
        <v>135.65584</v>
      </c>
      <c r="E139" s="30">
        <f>F139</f>
        <v>135.65584</v>
      </c>
      <c r="F139" s="30">
        <f>ROUND(135.65584,5)</f>
        <v>135.65584</v>
      </c>
      <c r="G139" s="28"/>
      <c r="H139" s="40"/>
    </row>
    <row r="140" spans="1:8" ht="12.75" customHeight="1">
      <c r="A140" s="26">
        <v>44049</v>
      </c>
      <c r="B140" s="27"/>
      <c r="C140" s="30">
        <f>ROUND(3.99,5)</f>
        <v>3.99</v>
      </c>
      <c r="D140" s="30">
        <f>F140</f>
        <v>138.09348</v>
      </c>
      <c r="E140" s="30">
        <f>F140</f>
        <v>138.09348</v>
      </c>
      <c r="F140" s="30">
        <f>ROUND(138.09348,5)</f>
        <v>138.09348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ROUND(10.53,5)</f>
        <v>10.53</v>
      </c>
      <c r="D142" s="30">
        <f>F142</f>
        <v>10.54567</v>
      </c>
      <c r="E142" s="30">
        <f>F142</f>
        <v>10.54567</v>
      </c>
      <c r="F142" s="30">
        <f>ROUND(10.54567,5)</f>
        <v>10.54567</v>
      </c>
      <c r="G142" s="28"/>
      <c r="H142" s="40"/>
    </row>
    <row r="143" spans="1:8" ht="12.75" customHeight="1">
      <c r="A143" s="26">
        <v>43776</v>
      </c>
      <c r="B143" s="27"/>
      <c r="C143" s="30">
        <f>ROUND(10.53,5)</f>
        <v>10.53</v>
      </c>
      <c r="D143" s="30">
        <f>F143</f>
        <v>10.65634</v>
      </c>
      <c r="E143" s="30">
        <f>F143</f>
        <v>10.65634</v>
      </c>
      <c r="F143" s="30">
        <f>ROUND(10.65634,5)</f>
        <v>10.65634</v>
      </c>
      <c r="G143" s="28"/>
      <c r="H143" s="40"/>
    </row>
    <row r="144" spans="1:8" ht="12.75" customHeight="1">
      <c r="A144" s="26">
        <v>43867</v>
      </c>
      <c r="B144" s="27"/>
      <c r="C144" s="30">
        <f>ROUND(10.53,5)</f>
        <v>10.53</v>
      </c>
      <c r="D144" s="30">
        <f>F144</f>
        <v>10.761</v>
      </c>
      <c r="E144" s="30">
        <f>F144</f>
        <v>10.761</v>
      </c>
      <c r="F144" s="30">
        <f>ROUND(10.761,5)</f>
        <v>10.761</v>
      </c>
      <c r="G144" s="28"/>
      <c r="H144" s="40"/>
    </row>
    <row r="145" spans="1:8" ht="12.75" customHeight="1">
      <c r="A145" s="26">
        <v>43958</v>
      </c>
      <c r="B145" s="27"/>
      <c r="C145" s="30">
        <f>ROUND(10.53,5)</f>
        <v>10.53</v>
      </c>
      <c r="D145" s="30">
        <f>F145</f>
        <v>10.85974</v>
      </c>
      <c r="E145" s="30">
        <f>F145</f>
        <v>10.85974</v>
      </c>
      <c r="F145" s="30">
        <f>ROUND(10.85974,5)</f>
        <v>10.85974</v>
      </c>
      <c r="G145" s="28"/>
      <c r="H145" s="40"/>
    </row>
    <row r="146" spans="1:8" ht="12.75" customHeight="1">
      <c r="A146" s="26">
        <v>44049</v>
      </c>
      <c r="B146" s="27"/>
      <c r="C146" s="30">
        <f>ROUND(10.53,5)</f>
        <v>10.53</v>
      </c>
      <c r="D146" s="30">
        <f>F146</f>
        <v>10.97964</v>
      </c>
      <c r="E146" s="30">
        <f>F146</f>
        <v>10.97964</v>
      </c>
      <c r="F146" s="30">
        <f>ROUND(10.97964,5)</f>
        <v>10.97964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ROUND(10.885,5)</f>
        <v>10.885</v>
      </c>
      <c r="D148" s="30">
        <f>F148</f>
        <v>10.90074</v>
      </c>
      <c r="E148" s="30">
        <f>F148</f>
        <v>10.90074</v>
      </c>
      <c r="F148" s="30">
        <f>ROUND(10.90074,5)</f>
        <v>10.90074</v>
      </c>
      <c r="G148" s="28"/>
      <c r="H148" s="40"/>
    </row>
    <row r="149" spans="1:8" ht="12.75" customHeight="1">
      <c r="A149" s="26">
        <v>43776</v>
      </c>
      <c r="B149" s="27"/>
      <c r="C149" s="30">
        <f>ROUND(10.885,5)</f>
        <v>10.885</v>
      </c>
      <c r="D149" s="30">
        <f>F149</f>
        <v>11.01167</v>
      </c>
      <c r="E149" s="30">
        <f>F149</f>
        <v>11.01167</v>
      </c>
      <c r="F149" s="30">
        <f>ROUND(11.01167,5)</f>
        <v>11.01167</v>
      </c>
      <c r="G149" s="28"/>
      <c r="H149" s="40"/>
    </row>
    <row r="150" spans="1:8" ht="12.75" customHeight="1">
      <c r="A150" s="26">
        <v>43867</v>
      </c>
      <c r="B150" s="27"/>
      <c r="C150" s="30">
        <f>ROUND(10.885,5)</f>
        <v>10.885</v>
      </c>
      <c r="D150" s="30">
        <f>F150</f>
        <v>11.11258</v>
      </c>
      <c r="E150" s="30">
        <f>F150</f>
        <v>11.11258</v>
      </c>
      <c r="F150" s="30">
        <f>ROUND(11.11258,5)</f>
        <v>11.11258</v>
      </c>
      <c r="G150" s="28"/>
      <c r="H150" s="40"/>
    </row>
    <row r="151" spans="1:8" ht="12.75" customHeight="1">
      <c r="A151" s="26">
        <v>43958</v>
      </c>
      <c r="B151" s="27"/>
      <c r="C151" s="30">
        <f>ROUND(10.885,5)</f>
        <v>10.885</v>
      </c>
      <c r="D151" s="30">
        <f>F151</f>
        <v>11.21231</v>
      </c>
      <c r="E151" s="30">
        <f>F151</f>
        <v>11.21231</v>
      </c>
      <c r="F151" s="30">
        <f>ROUND(11.21231,5)</f>
        <v>11.21231</v>
      </c>
      <c r="G151" s="28"/>
      <c r="H151" s="40"/>
    </row>
    <row r="152" spans="1:8" ht="12.75" customHeight="1">
      <c r="A152" s="26">
        <v>44049</v>
      </c>
      <c r="B152" s="27"/>
      <c r="C152" s="30">
        <f>ROUND(10.885,5)</f>
        <v>10.885</v>
      </c>
      <c r="D152" s="30">
        <f>F152</f>
        <v>11.32978</v>
      </c>
      <c r="E152" s="30">
        <f>F152</f>
        <v>11.32978</v>
      </c>
      <c r="F152" s="30">
        <f>ROUND(11.32978,5)</f>
        <v>11.32978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ROUND(7.075,5)</f>
        <v>7.075</v>
      </c>
      <c r="D154" s="30">
        <f>F154</f>
        <v>7.07227</v>
      </c>
      <c r="E154" s="30">
        <f>F154</f>
        <v>7.07227</v>
      </c>
      <c r="F154" s="30">
        <f>ROUND(7.07227,5)</f>
        <v>7.07227</v>
      </c>
      <c r="G154" s="28"/>
      <c r="H154" s="40"/>
    </row>
    <row r="155" spans="1:8" ht="12.75" customHeight="1">
      <c r="A155" s="26">
        <v>43776</v>
      </c>
      <c r="B155" s="27"/>
      <c r="C155" s="30">
        <f>ROUND(7.075,5)</f>
        <v>7.075</v>
      </c>
      <c r="D155" s="30">
        <f>F155</f>
        <v>7.05234</v>
      </c>
      <c r="E155" s="30">
        <f>F155</f>
        <v>7.05234</v>
      </c>
      <c r="F155" s="30">
        <f>ROUND(7.05234,5)</f>
        <v>7.05234</v>
      </c>
      <c r="G155" s="28"/>
      <c r="H155" s="40"/>
    </row>
    <row r="156" spans="1:8" ht="12.75" customHeight="1">
      <c r="A156" s="26">
        <v>43867</v>
      </c>
      <c r="B156" s="27"/>
      <c r="C156" s="30">
        <f>ROUND(7.075,5)</f>
        <v>7.075</v>
      </c>
      <c r="D156" s="30">
        <f>F156</f>
        <v>7.01931</v>
      </c>
      <c r="E156" s="30">
        <f>F156</f>
        <v>7.01931</v>
      </c>
      <c r="F156" s="30">
        <f>ROUND(7.01931,5)</f>
        <v>7.01931</v>
      </c>
      <c r="G156" s="28"/>
      <c r="H156" s="40"/>
    </row>
    <row r="157" spans="1:8" ht="12.75" customHeight="1">
      <c r="A157" s="26">
        <v>43958</v>
      </c>
      <c r="B157" s="27"/>
      <c r="C157" s="30">
        <f>ROUND(7.075,5)</f>
        <v>7.075</v>
      </c>
      <c r="D157" s="30">
        <f>F157</f>
        <v>6.94615</v>
      </c>
      <c r="E157" s="30">
        <f>F157</f>
        <v>6.94615</v>
      </c>
      <c r="F157" s="30">
        <f>ROUND(6.94615,5)</f>
        <v>6.94615</v>
      </c>
      <c r="G157" s="28"/>
      <c r="H157" s="40"/>
    </row>
    <row r="158" spans="1:8" ht="12.75" customHeight="1">
      <c r="A158" s="26">
        <v>44049</v>
      </c>
      <c r="B158" s="27"/>
      <c r="C158" s="30">
        <f>ROUND(7.075,5)</f>
        <v>7.075</v>
      </c>
      <c r="D158" s="30">
        <f>F158</f>
        <v>6.91079</v>
      </c>
      <c r="E158" s="30">
        <f>F158</f>
        <v>6.91079</v>
      </c>
      <c r="F158" s="30">
        <f>ROUND(6.91079,5)</f>
        <v>6.91079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ROUND(9.255,5)</f>
        <v>9.255</v>
      </c>
      <c r="D160" s="30">
        <f>F160</f>
        <v>9.26403</v>
      </c>
      <c r="E160" s="30">
        <f>F160</f>
        <v>9.26403</v>
      </c>
      <c r="F160" s="30">
        <f>ROUND(9.26403,5)</f>
        <v>9.26403</v>
      </c>
      <c r="G160" s="28"/>
      <c r="H160" s="40"/>
    </row>
    <row r="161" spans="1:8" ht="12.75" customHeight="1">
      <c r="A161" s="26">
        <v>43776</v>
      </c>
      <c r="B161" s="27"/>
      <c r="C161" s="30">
        <f>ROUND(9.255,5)</f>
        <v>9.255</v>
      </c>
      <c r="D161" s="30">
        <f>F161</f>
        <v>9.32865</v>
      </c>
      <c r="E161" s="30">
        <f>F161</f>
        <v>9.32865</v>
      </c>
      <c r="F161" s="30">
        <f>ROUND(9.32865,5)</f>
        <v>9.32865</v>
      </c>
      <c r="G161" s="28"/>
      <c r="H161" s="40"/>
    </row>
    <row r="162" spans="1:8" ht="12.75" customHeight="1">
      <c r="A162" s="26">
        <v>43867</v>
      </c>
      <c r="B162" s="27"/>
      <c r="C162" s="30">
        <f>ROUND(9.255,5)</f>
        <v>9.255</v>
      </c>
      <c r="D162" s="30">
        <f>F162</f>
        <v>9.38853</v>
      </c>
      <c r="E162" s="30">
        <f>F162</f>
        <v>9.38853</v>
      </c>
      <c r="F162" s="30">
        <f>ROUND(9.38853,5)</f>
        <v>9.38853</v>
      </c>
      <c r="G162" s="28"/>
      <c r="H162" s="40"/>
    </row>
    <row r="163" spans="1:8" ht="12.75" customHeight="1">
      <c r="A163" s="26">
        <v>43958</v>
      </c>
      <c r="B163" s="27"/>
      <c r="C163" s="30">
        <f>ROUND(9.255,5)</f>
        <v>9.255</v>
      </c>
      <c r="D163" s="30">
        <f>F163</f>
        <v>9.43784</v>
      </c>
      <c r="E163" s="30">
        <f>F163</f>
        <v>9.43784</v>
      </c>
      <c r="F163" s="30">
        <f>ROUND(9.43784,5)</f>
        <v>9.43784</v>
      </c>
      <c r="G163" s="28"/>
      <c r="H163" s="40"/>
    </row>
    <row r="164" spans="1:8" ht="12.75" customHeight="1">
      <c r="A164" s="26">
        <v>44049</v>
      </c>
      <c r="B164" s="27"/>
      <c r="C164" s="30">
        <f>ROUND(9.255,5)</f>
        <v>9.255</v>
      </c>
      <c r="D164" s="30">
        <f>F164</f>
        <v>9.50507</v>
      </c>
      <c r="E164" s="30">
        <f>F164</f>
        <v>9.50507</v>
      </c>
      <c r="F164" s="30">
        <f>ROUND(9.50507,5)</f>
        <v>9.50507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ROUND(7.975,5)</f>
        <v>7.975</v>
      </c>
      <c r="D166" s="30">
        <f>F166</f>
        <v>7.9801</v>
      </c>
      <c r="E166" s="30">
        <f>F166</f>
        <v>7.9801</v>
      </c>
      <c r="F166" s="30">
        <f>ROUND(7.9801,5)</f>
        <v>7.9801</v>
      </c>
      <c r="G166" s="28"/>
      <c r="H166" s="40"/>
    </row>
    <row r="167" spans="1:8" ht="12.75" customHeight="1">
      <c r="A167" s="26">
        <v>43776</v>
      </c>
      <c r="B167" s="27"/>
      <c r="C167" s="30">
        <f>ROUND(7.975,5)</f>
        <v>7.975</v>
      </c>
      <c r="D167" s="30">
        <f>F167</f>
        <v>8.01371</v>
      </c>
      <c r="E167" s="30">
        <f>F167</f>
        <v>8.01371</v>
      </c>
      <c r="F167" s="30">
        <f>ROUND(8.01371,5)</f>
        <v>8.01371</v>
      </c>
      <c r="G167" s="28"/>
      <c r="H167" s="40"/>
    </row>
    <row r="168" spans="1:8" ht="12.75" customHeight="1">
      <c r="A168" s="26">
        <v>43867</v>
      </c>
      <c r="B168" s="27"/>
      <c r="C168" s="30">
        <f>ROUND(7.975,5)</f>
        <v>7.975</v>
      </c>
      <c r="D168" s="30">
        <f>F168</f>
        <v>8.03984</v>
      </c>
      <c r="E168" s="30">
        <f>F168</f>
        <v>8.03984</v>
      </c>
      <c r="F168" s="30">
        <f>ROUND(8.03984,5)</f>
        <v>8.03984</v>
      </c>
      <c r="G168" s="28"/>
      <c r="H168" s="40"/>
    </row>
    <row r="169" spans="1:8" ht="12.75" customHeight="1">
      <c r="A169" s="26">
        <v>43958</v>
      </c>
      <c r="B169" s="27"/>
      <c r="C169" s="30">
        <f>ROUND(7.975,5)</f>
        <v>7.975</v>
      </c>
      <c r="D169" s="30">
        <f>F169</f>
        <v>8.05648</v>
      </c>
      <c r="E169" s="30">
        <f>F169</f>
        <v>8.05648</v>
      </c>
      <c r="F169" s="30">
        <f>ROUND(8.05648,5)</f>
        <v>8.05648</v>
      </c>
      <c r="G169" s="28"/>
      <c r="H169" s="40"/>
    </row>
    <row r="170" spans="1:8" ht="12.75" customHeight="1">
      <c r="A170" s="26">
        <v>44049</v>
      </c>
      <c r="B170" s="27"/>
      <c r="C170" s="30">
        <f>ROUND(7.975,5)</f>
        <v>7.975</v>
      </c>
      <c r="D170" s="30">
        <f>F170</f>
        <v>8.10221</v>
      </c>
      <c r="E170" s="30">
        <f>F170</f>
        <v>8.10221</v>
      </c>
      <c r="F170" s="30">
        <f>ROUND(8.10221,5)</f>
        <v>8.10221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ROUND(2.8,5)</f>
        <v>2.8</v>
      </c>
      <c r="D172" s="30">
        <f>F172</f>
        <v>303.41036</v>
      </c>
      <c r="E172" s="30">
        <f>F172</f>
        <v>303.41036</v>
      </c>
      <c r="F172" s="30">
        <f>ROUND(303.41036,5)</f>
        <v>303.41036</v>
      </c>
      <c r="G172" s="28"/>
      <c r="H172" s="40"/>
    </row>
    <row r="173" spans="1:8" ht="12.75" customHeight="1">
      <c r="A173" s="26">
        <v>43776</v>
      </c>
      <c r="B173" s="27"/>
      <c r="C173" s="30">
        <f>ROUND(2.8,5)</f>
        <v>2.8</v>
      </c>
      <c r="D173" s="30">
        <f>F173</f>
        <v>309.40269</v>
      </c>
      <c r="E173" s="30">
        <f>F173</f>
        <v>309.40269</v>
      </c>
      <c r="F173" s="30">
        <f>ROUND(309.40269,5)</f>
        <v>309.40269</v>
      </c>
      <c r="G173" s="28"/>
      <c r="H173" s="40"/>
    </row>
    <row r="174" spans="1:8" ht="12.75" customHeight="1">
      <c r="A174" s="26">
        <v>43867</v>
      </c>
      <c r="B174" s="27"/>
      <c r="C174" s="30">
        <f>ROUND(2.8,5)</f>
        <v>2.8</v>
      </c>
      <c r="D174" s="30">
        <f>F174</f>
        <v>307.52353</v>
      </c>
      <c r="E174" s="30">
        <f>F174</f>
        <v>307.52353</v>
      </c>
      <c r="F174" s="30">
        <f>ROUND(307.52353,5)</f>
        <v>307.52353</v>
      </c>
      <c r="G174" s="28"/>
      <c r="H174" s="40"/>
    </row>
    <row r="175" spans="1:8" ht="12.75" customHeight="1">
      <c r="A175" s="26">
        <v>43958</v>
      </c>
      <c r="B175" s="27"/>
      <c r="C175" s="30">
        <f>ROUND(2.8,5)</f>
        <v>2.8</v>
      </c>
      <c r="D175" s="30">
        <f>F175</f>
        <v>313.43582</v>
      </c>
      <c r="E175" s="30">
        <f>F175</f>
        <v>313.43582</v>
      </c>
      <c r="F175" s="30">
        <f>ROUND(313.43582,5)</f>
        <v>313.43582</v>
      </c>
      <c r="G175" s="28"/>
      <c r="H175" s="40"/>
    </row>
    <row r="176" spans="1:8" ht="12.75" customHeight="1">
      <c r="A176" s="26">
        <v>44049</v>
      </c>
      <c r="B176" s="27"/>
      <c r="C176" s="30">
        <f>ROUND(2.8,5)</f>
        <v>2.8</v>
      </c>
      <c r="D176" s="30">
        <f>F176</f>
        <v>311.27607</v>
      </c>
      <c r="E176" s="30">
        <f>F176</f>
        <v>311.27607</v>
      </c>
      <c r="F176" s="30">
        <f>ROUND(311.27607,5)</f>
        <v>311.27607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ROUND(3.35,5)</f>
        <v>3.35</v>
      </c>
      <c r="D178" s="30">
        <f>F178</f>
        <v>233.53847</v>
      </c>
      <c r="E178" s="30">
        <f>F178</f>
        <v>233.53847</v>
      </c>
      <c r="F178" s="30">
        <f>ROUND(233.53847,5)</f>
        <v>233.53847</v>
      </c>
      <c r="G178" s="28"/>
      <c r="H178" s="40"/>
    </row>
    <row r="179" spans="1:8" ht="12.75" customHeight="1">
      <c r="A179" s="26">
        <v>43776</v>
      </c>
      <c r="B179" s="27"/>
      <c r="C179" s="30">
        <f>ROUND(3.35,5)</f>
        <v>3.35</v>
      </c>
      <c r="D179" s="30">
        <f>F179</f>
        <v>238.15084</v>
      </c>
      <c r="E179" s="30">
        <f>F179</f>
        <v>238.15084</v>
      </c>
      <c r="F179" s="30">
        <f>ROUND(238.15084,5)</f>
        <v>238.15084</v>
      </c>
      <c r="G179" s="28"/>
      <c r="H179" s="40"/>
    </row>
    <row r="180" spans="1:8" ht="12.75" customHeight="1">
      <c r="A180" s="26">
        <v>43867</v>
      </c>
      <c r="B180" s="27"/>
      <c r="C180" s="30">
        <f>ROUND(3.35,5)</f>
        <v>3.35</v>
      </c>
      <c r="D180" s="30">
        <f>F180</f>
        <v>238.53187</v>
      </c>
      <c r="E180" s="30">
        <f>F180</f>
        <v>238.53187</v>
      </c>
      <c r="F180" s="30">
        <f>ROUND(238.53187,5)</f>
        <v>238.53187</v>
      </c>
      <c r="G180" s="28"/>
      <c r="H180" s="40"/>
    </row>
    <row r="181" spans="1:8" ht="12.75" customHeight="1">
      <c r="A181" s="26">
        <v>43958</v>
      </c>
      <c r="B181" s="27"/>
      <c r="C181" s="30">
        <f>ROUND(3.35,5)</f>
        <v>3.35</v>
      </c>
      <c r="D181" s="30">
        <f>F181</f>
        <v>243.11758</v>
      </c>
      <c r="E181" s="30">
        <f>F181</f>
        <v>243.11758</v>
      </c>
      <c r="F181" s="30">
        <f>ROUND(243.11758,5)</f>
        <v>243.11758</v>
      </c>
      <c r="G181" s="28"/>
      <c r="H181" s="40"/>
    </row>
    <row r="182" spans="1:8" ht="12.75" customHeight="1">
      <c r="A182" s="26">
        <v>44049</v>
      </c>
      <c r="B182" s="27"/>
      <c r="C182" s="30">
        <f>ROUND(3.35,5)</f>
        <v>3.35</v>
      </c>
      <c r="D182" s="30">
        <f>F182</f>
        <v>243.34922</v>
      </c>
      <c r="E182" s="30">
        <f>F182</f>
        <v>243.34922</v>
      </c>
      <c r="F182" s="30">
        <f>ROUND(243.34922,5)</f>
        <v>243.34922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ROUND(6.225,5)</f>
        <v>6.225</v>
      </c>
      <c r="D184" s="30">
        <f>F184</f>
        <v>6.13109</v>
      </c>
      <c r="E184" s="30">
        <f>F184</f>
        <v>6.13109</v>
      </c>
      <c r="F184" s="30">
        <f>ROUND(6.13109,5)</f>
        <v>6.13109</v>
      </c>
      <c r="G184" s="28"/>
      <c r="H184" s="40"/>
    </row>
    <row r="185" spans="1:8" ht="12.75" customHeight="1">
      <c r="A185" s="26">
        <v>43776</v>
      </c>
      <c r="B185" s="27"/>
      <c r="C185" s="30">
        <f>ROUND(6.225,5)</f>
        <v>6.225</v>
      </c>
      <c r="D185" s="30">
        <f>F185</f>
        <v>4.32372</v>
      </c>
      <c r="E185" s="30">
        <f>F185</f>
        <v>4.32372</v>
      </c>
      <c r="F185" s="30">
        <f>ROUND(4.32372,5)</f>
        <v>4.32372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ROUND(6.225,5)</f>
        <v>6.225</v>
      </c>
      <c r="D187" s="30">
        <f>F187</f>
        <v>6.19969</v>
      </c>
      <c r="E187" s="30">
        <f>F187</f>
        <v>6.19969</v>
      </c>
      <c r="F187" s="30">
        <f>ROUND(6.19969,5)</f>
        <v>6.19969</v>
      </c>
      <c r="G187" s="28"/>
      <c r="H187" s="40"/>
    </row>
    <row r="188" spans="1:8" ht="12.75" customHeight="1">
      <c r="A188" s="26">
        <v>43776</v>
      </c>
      <c r="B188" s="27"/>
      <c r="C188" s="30">
        <f>ROUND(6.225,5)</f>
        <v>6.225</v>
      </c>
      <c r="D188" s="30">
        <f>F188</f>
        <v>5.96793</v>
      </c>
      <c r="E188" s="30">
        <f>F188</f>
        <v>5.96793</v>
      </c>
      <c r="F188" s="30">
        <f>ROUND(5.96793,5)</f>
        <v>5.96793</v>
      </c>
      <c r="G188" s="28"/>
      <c r="H188" s="40"/>
    </row>
    <row r="189" spans="1:8" ht="12.75" customHeight="1">
      <c r="A189" s="26">
        <v>43867</v>
      </c>
      <c r="B189" s="27"/>
      <c r="C189" s="30">
        <f>ROUND(6.225,5)</f>
        <v>6.225</v>
      </c>
      <c r="D189" s="30">
        <f>F189</f>
        <v>5.62127</v>
      </c>
      <c r="E189" s="30">
        <f>F189</f>
        <v>5.62127</v>
      </c>
      <c r="F189" s="30">
        <f>ROUND(5.62127,5)</f>
        <v>5.62127</v>
      </c>
      <c r="G189" s="28"/>
      <c r="H189" s="40"/>
    </row>
    <row r="190" spans="1:8" ht="12.75" customHeight="1">
      <c r="A190" s="26">
        <v>43958</v>
      </c>
      <c r="B190" s="27"/>
      <c r="C190" s="30">
        <f>ROUND(6.225,5)</f>
        <v>6.225</v>
      </c>
      <c r="D190" s="30">
        <f>F190</f>
        <v>5.01581</v>
      </c>
      <c r="E190" s="30">
        <f>F190</f>
        <v>5.01581</v>
      </c>
      <c r="F190" s="30">
        <f>ROUND(5.01581,5)</f>
        <v>5.01581</v>
      </c>
      <c r="G190" s="28"/>
      <c r="H190" s="40"/>
    </row>
    <row r="191" spans="1:8" ht="12.75" customHeight="1">
      <c r="A191" s="26">
        <v>44049</v>
      </c>
      <c r="B191" s="27"/>
      <c r="C191" s="30">
        <f>ROUND(6.225,5)</f>
        <v>6.225</v>
      </c>
      <c r="D191" s="30">
        <f>F191</f>
        <v>4.14922</v>
      </c>
      <c r="E191" s="30">
        <f>F191</f>
        <v>4.14922</v>
      </c>
      <c r="F191" s="30">
        <f>ROUND(4.14922,5)</f>
        <v>4.14922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ROUND(9.27,5)</f>
        <v>9.27</v>
      </c>
      <c r="D193" s="30">
        <f>F193</f>
        <v>9.27834</v>
      </c>
      <c r="E193" s="30">
        <f>F193</f>
        <v>9.27834</v>
      </c>
      <c r="F193" s="30">
        <f>ROUND(9.27834,5)</f>
        <v>9.27834</v>
      </c>
      <c r="G193" s="28"/>
      <c r="H193" s="40"/>
    </row>
    <row r="194" spans="1:8" ht="12.75" customHeight="1">
      <c r="A194" s="26">
        <v>43776</v>
      </c>
      <c r="B194" s="27"/>
      <c r="C194" s="30">
        <f>ROUND(9.27,5)</f>
        <v>9.27</v>
      </c>
      <c r="D194" s="30">
        <f>F194</f>
        <v>9.33531</v>
      </c>
      <c r="E194" s="30">
        <f>F194</f>
        <v>9.33531</v>
      </c>
      <c r="F194" s="30">
        <f>ROUND(9.33531,5)</f>
        <v>9.33531</v>
      </c>
      <c r="G194" s="28"/>
      <c r="H194" s="40"/>
    </row>
    <row r="195" spans="1:8" ht="12.75" customHeight="1">
      <c r="A195" s="26">
        <v>43867</v>
      </c>
      <c r="B195" s="27"/>
      <c r="C195" s="30">
        <f>ROUND(9.27,5)</f>
        <v>9.27</v>
      </c>
      <c r="D195" s="30">
        <f>F195</f>
        <v>9.3859</v>
      </c>
      <c r="E195" s="30">
        <f>F195</f>
        <v>9.3859</v>
      </c>
      <c r="F195" s="30">
        <f>ROUND(9.3859,5)</f>
        <v>9.3859</v>
      </c>
      <c r="G195" s="28"/>
      <c r="H195" s="40"/>
    </row>
    <row r="196" spans="1:8" ht="12.75" customHeight="1">
      <c r="A196" s="26">
        <v>43958</v>
      </c>
      <c r="B196" s="27"/>
      <c r="C196" s="30">
        <f>ROUND(9.27,5)</f>
        <v>9.27</v>
      </c>
      <c r="D196" s="30">
        <f>F196</f>
        <v>9.43215</v>
      </c>
      <c r="E196" s="30">
        <f>F196</f>
        <v>9.43215</v>
      </c>
      <c r="F196" s="30">
        <f>ROUND(9.43215,5)</f>
        <v>9.43215</v>
      </c>
      <c r="G196" s="28"/>
      <c r="H196" s="40"/>
    </row>
    <row r="197" spans="1:8" ht="12.75" customHeight="1">
      <c r="A197" s="26">
        <v>44049</v>
      </c>
      <c r="B197" s="27"/>
      <c r="C197" s="30">
        <f>ROUND(9.27,5)</f>
        <v>9.27</v>
      </c>
      <c r="D197" s="30">
        <f>F197</f>
        <v>9.49468</v>
      </c>
      <c r="E197" s="30">
        <f>F197</f>
        <v>9.49468</v>
      </c>
      <c r="F197" s="30">
        <f>ROUND(9.49468,5)</f>
        <v>9.49468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ROUND(3.15,5)</f>
        <v>3.15</v>
      </c>
      <c r="D199" s="30">
        <f>F199</f>
        <v>191.25008</v>
      </c>
      <c r="E199" s="30">
        <f>F199</f>
        <v>191.25008</v>
      </c>
      <c r="F199" s="30">
        <f>ROUND(191.25008,5)</f>
        <v>191.25008</v>
      </c>
      <c r="G199" s="28"/>
      <c r="H199" s="40"/>
    </row>
    <row r="200" spans="1:8" ht="12.75" customHeight="1">
      <c r="A200" s="26">
        <v>43776</v>
      </c>
      <c r="B200" s="27"/>
      <c r="C200" s="30">
        <f>ROUND(3.15,5)</f>
        <v>3.15</v>
      </c>
      <c r="D200" s="30">
        <f>F200</f>
        <v>192.42088</v>
      </c>
      <c r="E200" s="30">
        <f>F200</f>
        <v>192.42088</v>
      </c>
      <c r="F200" s="30">
        <f>ROUND(192.42088,5)</f>
        <v>192.42088</v>
      </c>
      <c r="G200" s="28"/>
      <c r="H200" s="40"/>
    </row>
    <row r="201" spans="1:8" ht="12.75" customHeight="1">
      <c r="A201" s="26">
        <v>43867</v>
      </c>
      <c r="B201" s="27"/>
      <c r="C201" s="30">
        <f>ROUND(3.15,5)</f>
        <v>3.15</v>
      </c>
      <c r="D201" s="30">
        <f>F201</f>
        <v>196.01625</v>
      </c>
      <c r="E201" s="30">
        <f>F201</f>
        <v>196.01625</v>
      </c>
      <c r="F201" s="30">
        <f>ROUND(196.01625,5)</f>
        <v>196.01625</v>
      </c>
      <c r="G201" s="28"/>
      <c r="H201" s="40"/>
    </row>
    <row r="202" spans="1:8" ht="12.75" customHeight="1">
      <c r="A202" s="26">
        <v>43958</v>
      </c>
      <c r="B202" s="27"/>
      <c r="C202" s="30">
        <f>ROUND(3.15,5)</f>
        <v>3.15</v>
      </c>
      <c r="D202" s="30">
        <f>F202</f>
        <v>197.13373</v>
      </c>
      <c r="E202" s="30">
        <f>F202</f>
        <v>197.13373</v>
      </c>
      <c r="F202" s="30">
        <f>ROUND(197.13373,5)</f>
        <v>197.13373</v>
      </c>
      <c r="G202" s="28"/>
      <c r="H202" s="40"/>
    </row>
    <row r="203" spans="1:8" ht="12.75" customHeight="1">
      <c r="A203" s="26">
        <v>44049</v>
      </c>
      <c r="B203" s="27"/>
      <c r="C203" s="30">
        <f>ROUND(3.15,5)</f>
        <v>3.15</v>
      </c>
      <c r="D203" s="30">
        <f>F203</f>
        <v>200.67691</v>
      </c>
      <c r="E203" s="30">
        <f>F203</f>
        <v>200.67691</v>
      </c>
      <c r="F203" s="30">
        <f>ROUND(200.67691,5)</f>
        <v>200.67691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ROUND(2.47,5)</f>
        <v>2.47</v>
      </c>
      <c r="D205" s="30">
        <f>F205</f>
        <v>160.59133</v>
      </c>
      <c r="E205" s="30">
        <f>F205</f>
        <v>160.59133</v>
      </c>
      <c r="F205" s="30">
        <f>ROUND(160.59133,5)</f>
        <v>160.59133</v>
      </c>
      <c r="G205" s="28"/>
      <c r="H205" s="40"/>
    </row>
    <row r="206" spans="1:8" ht="12.75" customHeight="1">
      <c r="A206" s="26">
        <v>43776</v>
      </c>
      <c r="B206" s="27"/>
      <c r="C206" s="30">
        <f>ROUND(2.47,5)</f>
        <v>2.47</v>
      </c>
      <c r="D206" s="30">
        <f>F206</f>
        <v>163.76297</v>
      </c>
      <c r="E206" s="30">
        <f>F206</f>
        <v>163.76297</v>
      </c>
      <c r="F206" s="30">
        <f>ROUND(163.76297,5)</f>
        <v>163.76297</v>
      </c>
      <c r="G206" s="28"/>
      <c r="H206" s="40"/>
    </row>
    <row r="207" spans="1:8" ht="12.75" customHeight="1">
      <c r="A207" s="26">
        <v>43867</v>
      </c>
      <c r="B207" s="27"/>
      <c r="C207" s="30">
        <f>ROUND(2.47,5)</f>
        <v>2.47</v>
      </c>
      <c r="D207" s="30">
        <f>F207</f>
        <v>164.57694</v>
      </c>
      <c r="E207" s="30">
        <f>F207</f>
        <v>164.57694</v>
      </c>
      <c r="F207" s="30">
        <f>ROUND(164.57694,5)</f>
        <v>164.57694</v>
      </c>
      <c r="G207" s="28"/>
      <c r="H207" s="40"/>
    </row>
    <row r="208" spans="1:8" ht="12.75" customHeight="1">
      <c r="A208" s="26">
        <v>43958</v>
      </c>
      <c r="B208" s="27"/>
      <c r="C208" s="30">
        <f>ROUND(2.47,5)</f>
        <v>2.47</v>
      </c>
      <c r="D208" s="30">
        <f>F208</f>
        <v>167.74095</v>
      </c>
      <c r="E208" s="30">
        <f>F208</f>
        <v>167.74095</v>
      </c>
      <c r="F208" s="30">
        <f>ROUND(167.74095,5)</f>
        <v>167.74095</v>
      </c>
      <c r="G208" s="28"/>
      <c r="H208" s="40"/>
    </row>
    <row r="209" spans="1:8" ht="12.75" customHeight="1">
      <c r="A209" s="26">
        <v>44049</v>
      </c>
      <c r="B209" s="27"/>
      <c r="C209" s="30">
        <f>ROUND(2.47,5)</f>
        <v>2.47</v>
      </c>
      <c r="D209" s="30">
        <f>F209</f>
        <v>168.46326</v>
      </c>
      <c r="E209" s="30">
        <f>F209</f>
        <v>168.46326</v>
      </c>
      <c r="F209" s="30">
        <f>ROUND(168.46326,5)</f>
        <v>168.46326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ROUND(8.8,5)</f>
        <v>8.8</v>
      </c>
      <c r="D211" s="30">
        <f>F211</f>
        <v>8.80758</v>
      </c>
      <c r="E211" s="30">
        <f>F211</f>
        <v>8.80758</v>
      </c>
      <c r="F211" s="30">
        <f>ROUND(8.80758,5)</f>
        <v>8.80758</v>
      </c>
      <c r="G211" s="28"/>
      <c r="H211" s="40"/>
    </row>
    <row r="212" spans="1:8" ht="12.75" customHeight="1">
      <c r="A212" s="26">
        <v>43776</v>
      </c>
      <c r="B212" s="27"/>
      <c r="C212" s="30">
        <f>ROUND(8.8,5)</f>
        <v>8.8</v>
      </c>
      <c r="D212" s="30">
        <f>F212</f>
        <v>8.86224</v>
      </c>
      <c r="E212" s="30">
        <f>F212</f>
        <v>8.86224</v>
      </c>
      <c r="F212" s="30">
        <f>ROUND(8.86224,5)</f>
        <v>8.86224</v>
      </c>
      <c r="G212" s="28"/>
      <c r="H212" s="40"/>
    </row>
    <row r="213" spans="1:8" ht="12.75" customHeight="1">
      <c r="A213" s="26">
        <v>43867</v>
      </c>
      <c r="B213" s="27"/>
      <c r="C213" s="30">
        <f>ROUND(8.8,5)</f>
        <v>8.8</v>
      </c>
      <c r="D213" s="30">
        <f>F213</f>
        <v>8.9123</v>
      </c>
      <c r="E213" s="30">
        <f>F213</f>
        <v>8.9123</v>
      </c>
      <c r="F213" s="30">
        <f>ROUND(8.9123,5)</f>
        <v>8.9123</v>
      </c>
      <c r="G213" s="28"/>
      <c r="H213" s="40"/>
    </row>
    <row r="214" spans="1:8" ht="12.75" customHeight="1">
      <c r="A214" s="26">
        <v>43958</v>
      </c>
      <c r="B214" s="27"/>
      <c r="C214" s="30">
        <f>ROUND(8.8,5)</f>
        <v>8.8</v>
      </c>
      <c r="D214" s="30">
        <f>F214</f>
        <v>8.95101</v>
      </c>
      <c r="E214" s="30">
        <f>F214</f>
        <v>8.95101</v>
      </c>
      <c r="F214" s="30">
        <f>ROUND(8.95101,5)</f>
        <v>8.95101</v>
      </c>
      <c r="G214" s="28"/>
      <c r="H214" s="40"/>
    </row>
    <row r="215" spans="1:8" ht="12.75" customHeight="1">
      <c r="A215" s="26">
        <v>44049</v>
      </c>
      <c r="B215" s="27"/>
      <c r="C215" s="30">
        <f>ROUND(8.8,5)</f>
        <v>8.8</v>
      </c>
      <c r="D215" s="30">
        <f>F215</f>
        <v>9.00906</v>
      </c>
      <c r="E215" s="30">
        <f>F215</f>
        <v>9.00906</v>
      </c>
      <c r="F215" s="30">
        <f>ROUND(9.00906,5)</f>
        <v>9.00906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ROUND(9.545,5)</f>
        <v>9.545</v>
      </c>
      <c r="D217" s="30">
        <f>F217</f>
        <v>9.55374</v>
      </c>
      <c r="E217" s="30">
        <f>F217</f>
        <v>9.55374</v>
      </c>
      <c r="F217" s="30">
        <f>ROUND(9.55374,5)</f>
        <v>9.55374</v>
      </c>
      <c r="G217" s="28"/>
      <c r="H217" s="40"/>
    </row>
    <row r="218" spans="1:8" ht="12.75" customHeight="1">
      <c r="A218" s="26">
        <v>43776</v>
      </c>
      <c r="B218" s="27"/>
      <c r="C218" s="30">
        <f>ROUND(9.545,5)</f>
        <v>9.545</v>
      </c>
      <c r="D218" s="30">
        <f>F218</f>
        <v>9.61596</v>
      </c>
      <c r="E218" s="30">
        <f>F218</f>
        <v>9.61596</v>
      </c>
      <c r="F218" s="30">
        <f>ROUND(9.61596,5)</f>
        <v>9.61596</v>
      </c>
      <c r="G218" s="28"/>
      <c r="H218" s="40"/>
    </row>
    <row r="219" spans="1:8" ht="12.75" customHeight="1">
      <c r="A219" s="26">
        <v>43867</v>
      </c>
      <c r="B219" s="27"/>
      <c r="C219" s="30">
        <f>ROUND(9.545,5)</f>
        <v>9.545</v>
      </c>
      <c r="D219" s="30">
        <f>F219</f>
        <v>9.67353</v>
      </c>
      <c r="E219" s="30">
        <f>F219</f>
        <v>9.67353</v>
      </c>
      <c r="F219" s="30">
        <f>ROUND(9.67353,5)</f>
        <v>9.67353</v>
      </c>
      <c r="G219" s="28"/>
      <c r="H219" s="40"/>
    </row>
    <row r="220" spans="1:8" ht="12.75" customHeight="1">
      <c r="A220" s="26">
        <v>43958</v>
      </c>
      <c r="B220" s="27"/>
      <c r="C220" s="30">
        <f>ROUND(9.545,5)</f>
        <v>9.545</v>
      </c>
      <c r="D220" s="30">
        <f>F220</f>
        <v>9.72188</v>
      </c>
      <c r="E220" s="30">
        <f>F220</f>
        <v>9.72188</v>
      </c>
      <c r="F220" s="30">
        <f>ROUND(9.72188,5)</f>
        <v>9.72188</v>
      </c>
      <c r="G220" s="28"/>
      <c r="H220" s="40"/>
    </row>
    <row r="221" spans="1:8" ht="12.75" customHeight="1">
      <c r="A221" s="26">
        <v>44049</v>
      </c>
      <c r="B221" s="27"/>
      <c r="C221" s="30">
        <f>ROUND(9.545,5)</f>
        <v>9.545</v>
      </c>
      <c r="D221" s="30">
        <f>F221</f>
        <v>9.78504</v>
      </c>
      <c r="E221" s="30">
        <f>F221</f>
        <v>9.78504</v>
      </c>
      <c r="F221" s="30">
        <f>ROUND(9.78504,5)</f>
        <v>9.78504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ROUND(9.56,5)</f>
        <v>9.56</v>
      </c>
      <c r="D223" s="30">
        <f>F223</f>
        <v>9.56874</v>
      </c>
      <c r="E223" s="30">
        <f>F223</f>
        <v>9.56874</v>
      </c>
      <c r="F223" s="30">
        <f>ROUND(9.56874,5)</f>
        <v>9.56874</v>
      </c>
      <c r="G223" s="28"/>
      <c r="H223" s="40"/>
    </row>
    <row r="224" spans="1:8" ht="12.75" customHeight="1">
      <c r="A224" s="26">
        <v>43776</v>
      </c>
      <c r="B224" s="27"/>
      <c r="C224" s="30">
        <f>ROUND(9.56,5)</f>
        <v>9.56</v>
      </c>
      <c r="D224" s="30">
        <f>F224</f>
        <v>9.63081</v>
      </c>
      <c r="E224" s="30">
        <f>F224</f>
        <v>9.63081</v>
      </c>
      <c r="F224" s="30">
        <f>ROUND(9.63081,5)</f>
        <v>9.63081</v>
      </c>
      <c r="G224" s="28"/>
      <c r="H224" s="40"/>
    </row>
    <row r="225" spans="1:8" ht="12.75" customHeight="1">
      <c r="A225" s="26">
        <v>43867</v>
      </c>
      <c r="B225" s="27"/>
      <c r="C225" s="30">
        <f>ROUND(9.56,5)</f>
        <v>9.56</v>
      </c>
      <c r="D225" s="30">
        <f>F225</f>
        <v>9.68827</v>
      </c>
      <c r="E225" s="30">
        <f>F225</f>
        <v>9.68827</v>
      </c>
      <c r="F225" s="30">
        <f>ROUND(9.68827,5)</f>
        <v>9.68827</v>
      </c>
      <c r="G225" s="28"/>
      <c r="H225" s="40"/>
    </row>
    <row r="226" spans="1:8" ht="12.75" customHeight="1">
      <c r="A226" s="26">
        <v>43958</v>
      </c>
      <c r="B226" s="27"/>
      <c r="C226" s="30">
        <f>ROUND(9.56,5)</f>
        <v>9.56</v>
      </c>
      <c r="D226" s="30">
        <f>F226</f>
        <v>9.73649</v>
      </c>
      <c r="E226" s="30">
        <f>F226</f>
        <v>9.73649</v>
      </c>
      <c r="F226" s="30">
        <f>ROUND(9.73649,5)</f>
        <v>9.73649</v>
      </c>
      <c r="G226" s="28"/>
      <c r="H226" s="40"/>
    </row>
    <row r="227" spans="1:8" ht="12.75" customHeight="1">
      <c r="A227" s="26">
        <v>44049</v>
      </c>
      <c r="B227" s="27"/>
      <c r="C227" s="30">
        <f>ROUND(9.56,5)</f>
        <v>9.56</v>
      </c>
      <c r="D227" s="30">
        <f>F227</f>
        <v>9.79941</v>
      </c>
      <c r="E227" s="30">
        <f>F227</f>
        <v>9.79941</v>
      </c>
      <c r="F227" s="30">
        <f>ROUND(9.79941,5)</f>
        <v>9.79941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ROUND(751.205,3)</f>
        <v>751.205</v>
      </c>
      <c r="D229" s="31">
        <f>F229</f>
        <v>753.256</v>
      </c>
      <c r="E229" s="31">
        <f>F229</f>
        <v>753.256</v>
      </c>
      <c r="F229" s="31">
        <f>ROUND(753.256,3)</f>
        <v>753.256</v>
      </c>
      <c r="G229" s="28"/>
      <c r="H229" s="40"/>
    </row>
    <row r="230" spans="1:8" ht="12.75" customHeight="1">
      <c r="A230" s="26">
        <v>43776</v>
      </c>
      <c r="B230" s="27"/>
      <c r="C230" s="31">
        <f>ROUND(751.205,3)</f>
        <v>751.205</v>
      </c>
      <c r="D230" s="31">
        <f>F230</f>
        <v>767.932</v>
      </c>
      <c r="E230" s="31">
        <f>F230</f>
        <v>767.932</v>
      </c>
      <c r="F230" s="31">
        <f>ROUND(767.932,3)</f>
        <v>767.932</v>
      </c>
      <c r="G230" s="28"/>
      <c r="H230" s="40"/>
    </row>
    <row r="231" spans="1:8" ht="12.75" customHeight="1">
      <c r="A231" s="26">
        <v>43867</v>
      </c>
      <c r="B231" s="27"/>
      <c r="C231" s="31">
        <f>ROUND(751.205,3)</f>
        <v>751.205</v>
      </c>
      <c r="D231" s="31">
        <f>F231</f>
        <v>782.098</v>
      </c>
      <c r="E231" s="31">
        <f>F231</f>
        <v>782.098</v>
      </c>
      <c r="F231" s="31">
        <f>ROUND(782.098,3)</f>
        <v>782.098</v>
      </c>
      <c r="G231" s="28"/>
      <c r="H231" s="40"/>
    </row>
    <row r="232" spans="1:8" ht="12.75" customHeight="1">
      <c r="A232" s="26">
        <v>43958</v>
      </c>
      <c r="B232" s="27"/>
      <c r="C232" s="31">
        <f>ROUND(751.205,3)</f>
        <v>751.205</v>
      </c>
      <c r="D232" s="31">
        <f>F232</f>
        <v>796.953</v>
      </c>
      <c r="E232" s="31">
        <f>F232</f>
        <v>796.953</v>
      </c>
      <c r="F232" s="31">
        <f>ROUND(796.953,3)</f>
        <v>796.953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ROUND(657.279,3)</f>
        <v>657.279</v>
      </c>
      <c r="D234" s="31">
        <f>F234</f>
        <v>659.073</v>
      </c>
      <c r="E234" s="31">
        <f>F234</f>
        <v>659.073</v>
      </c>
      <c r="F234" s="31">
        <f>ROUND(659.073,3)</f>
        <v>659.073</v>
      </c>
      <c r="G234" s="28"/>
      <c r="H234" s="40"/>
    </row>
    <row r="235" spans="1:8" ht="12.75" customHeight="1">
      <c r="A235" s="26">
        <v>43776</v>
      </c>
      <c r="B235" s="27"/>
      <c r="C235" s="31">
        <f>ROUND(657.279,3)</f>
        <v>657.279</v>
      </c>
      <c r="D235" s="31">
        <f>F235</f>
        <v>671.914</v>
      </c>
      <c r="E235" s="31">
        <f>F235</f>
        <v>671.914</v>
      </c>
      <c r="F235" s="31">
        <f>ROUND(671.914,3)</f>
        <v>671.914</v>
      </c>
      <c r="G235" s="28"/>
      <c r="H235" s="40"/>
    </row>
    <row r="236" spans="1:8" ht="12.75" customHeight="1">
      <c r="A236" s="26">
        <v>43867</v>
      </c>
      <c r="B236" s="27"/>
      <c r="C236" s="31">
        <f>ROUND(657.279,3)</f>
        <v>657.279</v>
      </c>
      <c r="D236" s="31">
        <f>F236</f>
        <v>684.309</v>
      </c>
      <c r="E236" s="31">
        <f>F236</f>
        <v>684.309</v>
      </c>
      <c r="F236" s="31">
        <f>ROUND(684.309,3)</f>
        <v>684.309</v>
      </c>
      <c r="G236" s="28"/>
      <c r="H236" s="40"/>
    </row>
    <row r="237" spans="1:8" ht="12.75" customHeight="1">
      <c r="A237" s="26">
        <v>43958</v>
      </c>
      <c r="B237" s="27"/>
      <c r="C237" s="31">
        <f>ROUND(657.279,3)</f>
        <v>657.279</v>
      </c>
      <c r="D237" s="31">
        <f>F237</f>
        <v>697.307</v>
      </c>
      <c r="E237" s="31">
        <f>F237</f>
        <v>697.307</v>
      </c>
      <c r="F237" s="31">
        <f>ROUND(697.307,3)</f>
        <v>697.307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ROUND(770.792,3)</f>
        <v>770.792</v>
      </c>
      <c r="D239" s="31">
        <f>F239</f>
        <v>772.896</v>
      </c>
      <c r="E239" s="31">
        <f>F239</f>
        <v>772.896</v>
      </c>
      <c r="F239" s="31">
        <f>ROUND(772.896,3)</f>
        <v>772.896</v>
      </c>
      <c r="G239" s="28"/>
      <c r="H239" s="40"/>
    </row>
    <row r="240" spans="1:8" ht="12.75" customHeight="1">
      <c r="A240" s="26">
        <v>43776</v>
      </c>
      <c r="B240" s="27"/>
      <c r="C240" s="31">
        <f>ROUND(770.792,3)</f>
        <v>770.792</v>
      </c>
      <c r="D240" s="31">
        <f>F240</f>
        <v>787.955</v>
      </c>
      <c r="E240" s="31">
        <f>F240</f>
        <v>787.955</v>
      </c>
      <c r="F240" s="31">
        <f>ROUND(787.955,3)</f>
        <v>787.955</v>
      </c>
      <c r="G240" s="28"/>
      <c r="H240" s="40"/>
    </row>
    <row r="241" spans="1:8" ht="12.75" customHeight="1">
      <c r="A241" s="26">
        <v>43867</v>
      </c>
      <c r="B241" s="27"/>
      <c r="C241" s="31">
        <f>ROUND(770.792,3)</f>
        <v>770.792</v>
      </c>
      <c r="D241" s="31">
        <f>F241</f>
        <v>802.49</v>
      </c>
      <c r="E241" s="31">
        <f>F241</f>
        <v>802.49</v>
      </c>
      <c r="F241" s="31">
        <f>ROUND(802.49,3)</f>
        <v>802.49</v>
      </c>
      <c r="G241" s="28"/>
      <c r="H241" s="40"/>
    </row>
    <row r="242" spans="1:8" ht="12.75" customHeight="1">
      <c r="A242" s="26">
        <v>43958</v>
      </c>
      <c r="B242" s="27"/>
      <c r="C242" s="31">
        <f>ROUND(770.792,3)</f>
        <v>770.792</v>
      </c>
      <c r="D242" s="31">
        <f>F242</f>
        <v>817.733</v>
      </c>
      <c r="E242" s="31">
        <f>F242</f>
        <v>817.733</v>
      </c>
      <c r="F242" s="31">
        <f>ROUND(817.733,3)</f>
        <v>817.733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ROUND(691.743,3)</f>
        <v>691.743</v>
      </c>
      <c r="D244" s="31">
        <f>F244</f>
        <v>693.632</v>
      </c>
      <c r="E244" s="31">
        <f>F244</f>
        <v>693.632</v>
      </c>
      <c r="F244" s="31">
        <f>ROUND(693.632,3)</f>
        <v>693.632</v>
      </c>
      <c r="G244" s="28"/>
      <c r="H244" s="40"/>
    </row>
    <row r="245" spans="1:8" ht="12.75" customHeight="1">
      <c r="A245" s="26">
        <v>43776</v>
      </c>
      <c r="B245" s="27"/>
      <c r="C245" s="31">
        <f>ROUND(691.743,3)</f>
        <v>691.743</v>
      </c>
      <c r="D245" s="31">
        <f>F245</f>
        <v>707.146</v>
      </c>
      <c r="E245" s="31">
        <f>F245</f>
        <v>707.146</v>
      </c>
      <c r="F245" s="31">
        <f>ROUND(707.146,3)</f>
        <v>707.146</v>
      </c>
      <c r="G245" s="28"/>
      <c r="H245" s="40"/>
    </row>
    <row r="246" spans="1:8" ht="12.75" customHeight="1">
      <c r="A246" s="26">
        <v>43867</v>
      </c>
      <c r="B246" s="27"/>
      <c r="C246" s="31">
        <f>ROUND(691.743,3)</f>
        <v>691.743</v>
      </c>
      <c r="D246" s="31">
        <f>F246</f>
        <v>720.19</v>
      </c>
      <c r="E246" s="31">
        <f>F246</f>
        <v>720.19</v>
      </c>
      <c r="F246" s="31">
        <f>ROUND(720.19,3)</f>
        <v>720.19</v>
      </c>
      <c r="G246" s="28"/>
      <c r="H246" s="40"/>
    </row>
    <row r="247" spans="1:8" ht="12.75" customHeight="1">
      <c r="A247" s="26">
        <v>43958</v>
      </c>
      <c r="B247" s="27"/>
      <c r="C247" s="31">
        <f>ROUND(691.743,3)</f>
        <v>691.743</v>
      </c>
      <c r="D247" s="31">
        <f>F247</f>
        <v>733.87</v>
      </c>
      <c r="E247" s="31">
        <f>F247</f>
        <v>733.87</v>
      </c>
      <c r="F247" s="31">
        <f>ROUND(733.87,3)</f>
        <v>733.87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ROUND(261.341920320796,3)</f>
        <v>261.342</v>
      </c>
      <c r="D249" s="31">
        <f>F249</f>
        <v>262.065</v>
      </c>
      <c r="E249" s="31">
        <f>F249</f>
        <v>262.065</v>
      </c>
      <c r="F249" s="31">
        <f>ROUND(262.065,3)</f>
        <v>262.065</v>
      </c>
      <c r="G249" s="28"/>
      <c r="H249" s="40"/>
    </row>
    <row r="250" spans="1:8" ht="12.75" customHeight="1">
      <c r="A250" s="26">
        <v>43776</v>
      </c>
      <c r="B250" s="27"/>
      <c r="C250" s="31">
        <f>ROUND(261.341920320796,3)</f>
        <v>261.342</v>
      </c>
      <c r="D250" s="31">
        <f>F250</f>
        <v>267.241</v>
      </c>
      <c r="E250" s="31">
        <f>F250</f>
        <v>267.241</v>
      </c>
      <c r="F250" s="31">
        <f>ROUND(267.241,3)</f>
        <v>267.241</v>
      </c>
      <c r="G250" s="28"/>
      <c r="H250" s="40"/>
    </row>
    <row r="251" spans="1:8" ht="12.75" customHeight="1">
      <c r="A251" s="26">
        <v>43867</v>
      </c>
      <c r="B251" s="27"/>
      <c r="C251" s="31">
        <f>ROUND(261.341920320796,3)</f>
        <v>261.342</v>
      </c>
      <c r="D251" s="31">
        <f>F251</f>
        <v>272.235</v>
      </c>
      <c r="E251" s="31">
        <f>F251</f>
        <v>272.235</v>
      </c>
      <c r="F251" s="31">
        <f>ROUND(272.235,3)</f>
        <v>272.235</v>
      </c>
      <c r="G251" s="28"/>
      <c r="H251" s="40"/>
    </row>
    <row r="252" spans="1:8" ht="12.75" customHeight="1">
      <c r="A252" s="26">
        <v>43958</v>
      </c>
      <c r="B252" s="27"/>
      <c r="C252" s="31">
        <f>ROUND(261.341920320796,3)</f>
        <v>261.342</v>
      </c>
      <c r="D252" s="31">
        <f>F252</f>
        <v>277.468</v>
      </c>
      <c r="E252" s="31">
        <f>F252</f>
        <v>277.468</v>
      </c>
      <c r="F252" s="31">
        <f>ROUND(277.468,3)</f>
        <v>277.468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ROUND(6.983,3)</f>
        <v>6.983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ROUND(6.983,3)</f>
        <v>6.983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ROUND(685.196,3)</f>
        <v>685.196</v>
      </c>
      <c r="D257" s="31">
        <f>F257</f>
        <v>687.067</v>
      </c>
      <c r="E257" s="31">
        <f>F257</f>
        <v>687.067</v>
      </c>
      <c r="F257" s="31">
        <f>ROUND(687.067,3)</f>
        <v>687.067</v>
      </c>
      <c r="G257" s="28"/>
      <c r="H257" s="40"/>
    </row>
    <row r="258" spans="1:8" ht="12.75" customHeight="1">
      <c r="A258" s="26">
        <v>43776</v>
      </c>
      <c r="B258" s="27"/>
      <c r="C258" s="31">
        <f>ROUND(685.196,3)</f>
        <v>685.196</v>
      </c>
      <c r="D258" s="31">
        <f>F258</f>
        <v>700.453</v>
      </c>
      <c r="E258" s="31">
        <f>F258</f>
        <v>700.453</v>
      </c>
      <c r="F258" s="31">
        <f>ROUND(700.453,3)</f>
        <v>700.453</v>
      </c>
      <c r="G258" s="28"/>
      <c r="H258" s="40"/>
    </row>
    <row r="259" spans="1:8" ht="12.75" customHeight="1">
      <c r="A259" s="26">
        <v>43867</v>
      </c>
      <c r="B259" s="27"/>
      <c r="C259" s="31">
        <f>ROUND(685.196,3)</f>
        <v>685.196</v>
      </c>
      <c r="D259" s="31">
        <f>F259</f>
        <v>713.374</v>
      </c>
      <c r="E259" s="31">
        <f>F259</f>
        <v>713.374</v>
      </c>
      <c r="F259" s="31">
        <f>ROUND(713.374,3)</f>
        <v>713.374</v>
      </c>
      <c r="G259" s="28"/>
      <c r="H259" s="40"/>
    </row>
    <row r="260" spans="1:8" ht="12.75" customHeight="1">
      <c r="A260" s="26">
        <v>43958</v>
      </c>
      <c r="B260" s="27"/>
      <c r="C260" s="31">
        <f>ROUND(685.196,3)</f>
        <v>685.196</v>
      </c>
      <c r="D260" s="31">
        <f>F260</f>
        <v>726.924</v>
      </c>
      <c r="E260" s="31">
        <f>F260</f>
        <v>726.924</v>
      </c>
      <c r="F260" s="31">
        <f>ROUND(726.924,3)</f>
        <v>726.924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ROUND(98.7789809542533,2)</f>
        <v>98.78</v>
      </c>
      <c r="D262" s="28">
        <f>F262</f>
        <v>98.57</v>
      </c>
      <c r="E262" s="28">
        <f>F262</f>
        <v>98.57</v>
      </c>
      <c r="F262" s="28">
        <f>ROUND(98.5671535804742,2)</f>
        <v>98.57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ROUND(95.1219854453988,2)</f>
        <v>95.12</v>
      </c>
      <c r="D264" s="28">
        <f>F264</f>
        <v>93.92</v>
      </c>
      <c r="E264" s="28">
        <f>F264</f>
        <v>93.92</v>
      </c>
      <c r="F264" s="28">
        <f>ROUND(93.9243157904073,2)</f>
        <v>93.92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ROUND(92.3000548322064,2)</f>
        <v>92.3</v>
      </c>
      <c r="D266" s="28">
        <f>F266</f>
        <v>91.59</v>
      </c>
      <c r="E266" s="28">
        <f>F266</f>
        <v>91.59</v>
      </c>
      <c r="F266" s="28">
        <f>ROUND(91.5856960358517,2)</f>
        <v>91.59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ROUND(99.8487694802534,2)</f>
        <v>99.85</v>
      </c>
      <c r="D268" s="28">
        <f>F268</f>
        <v>99.85</v>
      </c>
      <c r="E268" s="28">
        <f>F268</f>
        <v>99.85</v>
      </c>
      <c r="F268" s="28">
        <f>ROUND(99.8487694802534,2)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ROUND(98.7789809542533,5)</f>
        <v>98.77898</v>
      </c>
      <c r="D270" s="30">
        <f>F270</f>
        <v>101.84338</v>
      </c>
      <c r="E270" s="30">
        <f>F270</f>
        <v>101.84338</v>
      </c>
      <c r="F270" s="30">
        <f>ROUND(101.843378919482,5)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ROUND(98.7789809542533,2)</f>
        <v>98.78</v>
      </c>
      <c r="D272" s="28">
        <f>F272</f>
        <v>101.98</v>
      </c>
      <c r="E272" s="28">
        <f>F272</f>
        <v>101.98</v>
      </c>
      <c r="F272" s="28">
        <f>ROUND(101.979331467154,2)</f>
        <v>101.98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ROUND(98.7789809542533,2)</f>
        <v>98.78</v>
      </c>
      <c r="D274" s="28">
        <f>F274</f>
        <v>98.78</v>
      </c>
      <c r="E274" s="28">
        <f>F274</f>
        <v>98.78</v>
      </c>
      <c r="F274" s="28">
        <f>ROUND(98.7789809542533,2)</f>
        <v>98.78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ROUND(95.1219854453988,5)</f>
        <v>95.12199</v>
      </c>
      <c r="D276" s="30">
        <f>F276</f>
        <v>95.38918</v>
      </c>
      <c r="E276" s="30">
        <f>F276</f>
        <v>95.38918</v>
      </c>
      <c r="F276" s="30">
        <f>ROUND(95.3891782175352,5)</f>
        <v>95.38918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ROUND(95.1219854453988,5)</f>
        <v>95.12199</v>
      </c>
      <c r="D278" s="30">
        <f>F278</f>
        <v>94.37155</v>
      </c>
      <c r="E278" s="30">
        <f>F278</f>
        <v>94.37155</v>
      </c>
      <c r="F278" s="30">
        <f>ROUND(94.3715478319054,5)</f>
        <v>94.37155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ROUND(95.1219854453988,5)</f>
        <v>95.12199</v>
      </c>
      <c r="D280" s="30">
        <f>F280</f>
        <v>93.3114</v>
      </c>
      <c r="E280" s="30">
        <f>F280</f>
        <v>93.3114</v>
      </c>
      <c r="F280" s="30">
        <f>ROUND(93.3113979793477,5)</f>
        <v>93.3114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ROUND(95.1219854453988,5)</f>
        <v>95.12199</v>
      </c>
      <c r="D282" s="30">
        <f>F282</f>
        <v>93.20887</v>
      </c>
      <c r="E282" s="30">
        <f>F282</f>
        <v>93.20887</v>
      </c>
      <c r="F282" s="30">
        <f>ROUND(93.2088683734897,5)</f>
        <v>93.20887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ROUND(95.1219854453988,5)</f>
        <v>95.12199</v>
      </c>
      <c r="D284" s="30">
        <f>F284</f>
        <v>95.16981</v>
      </c>
      <c r="E284" s="30">
        <f>F284</f>
        <v>95.16981</v>
      </c>
      <c r="F284" s="30">
        <f>ROUND(95.1698106361965,5)</f>
        <v>95.16981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ROUND(95.1219854453988,5)</f>
        <v>95.12199</v>
      </c>
      <c r="D286" s="30">
        <f>F286</f>
        <v>95.08804</v>
      </c>
      <c r="E286" s="30">
        <f>F286</f>
        <v>95.08804</v>
      </c>
      <c r="F286" s="30">
        <f>ROUND(95.0880364787943,5)</f>
        <v>95.08804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ROUND(95.1219854453988,5)</f>
        <v>95.12199</v>
      </c>
      <c r="D288" s="30">
        <f>F288</f>
        <v>96.02968</v>
      </c>
      <c r="E288" s="30">
        <f>F288</f>
        <v>96.02968</v>
      </c>
      <c r="F288" s="30">
        <f>ROUND(96.0296791847869,5)</f>
        <v>96.02968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ROUND(95.1219854453988,5)</f>
        <v>95.12199</v>
      </c>
      <c r="D290" s="30">
        <f>F290</f>
        <v>99.76167</v>
      </c>
      <c r="E290" s="30">
        <f>F290</f>
        <v>99.76167</v>
      </c>
      <c r="F290" s="30">
        <f>ROUND(99.7616687955085,5)</f>
        <v>99.76167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ROUND(95.1219854453988,2)</f>
        <v>95.12</v>
      </c>
      <c r="D292" s="28">
        <f>F292</f>
        <v>99.85</v>
      </c>
      <c r="E292" s="28">
        <f>F292</f>
        <v>99.85</v>
      </c>
      <c r="F292" s="28">
        <f>ROUND(99.8483666333086,2)</f>
        <v>99.85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ROUND(95.1219854453988,2)</f>
        <v>95.12</v>
      </c>
      <c r="D294" s="28">
        <f>F294</f>
        <v>95.12</v>
      </c>
      <c r="E294" s="28">
        <f>F294</f>
        <v>95.12</v>
      </c>
      <c r="F294" s="28">
        <f>ROUND(95.1219854453988,2)</f>
        <v>95.12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ROUND(92.3000548322064,5)</f>
        <v>92.30005</v>
      </c>
      <c r="D296" s="30">
        <f>F296</f>
        <v>90.56333</v>
      </c>
      <c r="E296" s="30">
        <f>F296</f>
        <v>90.56333</v>
      </c>
      <c r="F296" s="30">
        <f>ROUND(90.5633306143334,5)</f>
        <v>90.56333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ROUND(92.3000548322064,5)</f>
        <v>92.30005</v>
      </c>
      <c r="D298" s="30">
        <f>F298</f>
        <v>87.39485</v>
      </c>
      <c r="E298" s="30">
        <f>F298</f>
        <v>87.39485</v>
      </c>
      <c r="F298" s="30">
        <f>ROUND(87.3948533985579,5)</f>
        <v>87.39485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ROUND(92.3000548322064,5)</f>
        <v>92.30005</v>
      </c>
      <c r="D300" s="30">
        <f>F300</f>
        <v>86.0042</v>
      </c>
      <c r="E300" s="30">
        <f>F300</f>
        <v>86.0042</v>
      </c>
      <c r="F300" s="30">
        <f>ROUND(86.0041966923135,5)</f>
        <v>86.0042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ROUND(92.3000548322064,5)</f>
        <v>92.30005</v>
      </c>
      <c r="D302" s="30">
        <f>F302</f>
        <v>88.10678</v>
      </c>
      <c r="E302" s="30">
        <f>F302</f>
        <v>88.10678</v>
      </c>
      <c r="F302" s="30">
        <f>ROUND(88.106776898177,5)</f>
        <v>88.10678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ROUND(92.3000548322064,5)</f>
        <v>92.30005</v>
      </c>
      <c r="D304" s="30">
        <f>F304</f>
        <v>91.90686</v>
      </c>
      <c r="E304" s="30">
        <f>F304</f>
        <v>91.90686</v>
      </c>
      <c r="F304" s="30">
        <f>ROUND(91.9068629222209,5)</f>
        <v>91.90686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ROUND(92.3000548322064,5)</f>
        <v>92.30005</v>
      </c>
      <c r="D306" s="30">
        <f>F306</f>
        <v>90.3678</v>
      </c>
      <c r="E306" s="30">
        <f>F306</f>
        <v>90.3678</v>
      </c>
      <c r="F306" s="30">
        <f>ROUND(90.3677970923536,5)</f>
        <v>90.3678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ROUND(92.3000548322064,5)</f>
        <v>92.30005</v>
      </c>
      <c r="D308" s="30">
        <f>F308</f>
        <v>92.41584</v>
      </c>
      <c r="E308" s="30">
        <f>F308</f>
        <v>92.41584</v>
      </c>
      <c r="F308" s="30">
        <f>ROUND(92.415840343195,5)</f>
        <v>92.41584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ROUND(92.3000548322064,5)</f>
        <v>92.30005</v>
      </c>
      <c r="D310" s="30">
        <f>F310</f>
        <v>97.93286</v>
      </c>
      <c r="E310" s="30">
        <f>F310</f>
        <v>97.93286</v>
      </c>
      <c r="F310" s="30">
        <f>ROUND(97.9328581235848,5)</f>
        <v>97.93286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ROUND(92.3000548322064,2)</f>
        <v>92.3</v>
      </c>
      <c r="D312" s="28">
        <f>F312</f>
        <v>98.93</v>
      </c>
      <c r="E312" s="28">
        <f>F312</f>
        <v>98.93</v>
      </c>
      <c r="F312" s="28">
        <f>ROUND(98.9284977665834,2)</f>
        <v>98.93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ROUND(92.3000548322064,2)</f>
        <v>92.3</v>
      </c>
      <c r="D314" s="38">
        <f>F314</f>
        <v>92.3</v>
      </c>
      <c r="E314" s="38">
        <f>F314</f>
        <v>92.3</v>
      </c>
      <c r="F314" s="38">
        <f>ROUND(92.3000548322064,2)</f>
        <v>92.3</v>
      </c>
      <c r="G314" s="38"/>
      <c r="H314" s="41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2019-07-18T15:52:32Z</dcterms:modified>
  <cp:category/>
  <cp:version/>
  <cp:contentType/>
  <cp:contentStatus/>
</cp:coreProperties>
</file>