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'Jerry'!$A$1:$H$325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<sst xmlns="http://schemas.openxmlformats.org/spreadsheetml/2006/main" count="94" uniqueCount="91">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</sst>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43727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ROUND(99.848718672739,2)</f>
        <v>99.85</v>
      </c>
      <c r="D6" s="20">
        <f>F6</f>
        <v>99.85</v>
      </c>
      <c r="E6" s="20">
        <f>F6</f>
        <v>99.85</v>
      </c>
      <c r="F6" s="20">
        <f>ROUND(99.848718672739,2)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ROUND(98.7726043820957,2)</f>
        <v>98.77</v>
      </c>
      <c r="D8" s="20">
        <f>F8</f>
        <v>101.84</v>
      </c>
      <c r="E8" s="20">
        <f>F8</f>
        <v>101.84</v>
      </c>
      <c r="F8" s="20">
        <f>ROUND(101.843387549031,2)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ROUND(98.7726043820957,2)</f>
        <v>98.77</v>
      </c>
      <c r="D9" s="20">
        <f>F9</f>
        <v>102.7</v>
      </c>
      <c r="E9" s="20">
        <f>F9</f>
        <v>102.7</v>
      </c>
      <c r="F9" s="20">
        <f>ROUND(102.704371992585,2)</f>
        <v>102.7</v>
      </c>
      <c r="G9" s="20"/>
      <c r="H9" s="28"/>
    </row>
    <row r="10" spans="1:8" ht="12.75" customHeight="1">
      <c r="A10" s="30">
        <v>43913</v>
      </c>
      <c r="B10" s="31"/>
      <c r="C10" s="20">
        <f>ROUND(98.7726043820957,2)</f>
        <v>98.77</v>
      </c>
      <c r="D10" s="20">
        <f>F10</f>
        <v>98.57</v>
      </c>
      <c r="E10" s="20">
        <f>F10</f>
        <v>98.57</v>
      </c>
      <c r="F10" s="20">
        <f>ROUND(98.5703143948041,2)</f>
        <v>98.57</v>
      </c>
      <c r="G10" s="20"/>
      <c r="H10" s="28"/>
    </row>
    <row r="11" spans="1:8" ht="12.75" customHeight="1">
      <c r="A11" s="30">
        <v>44004</v>
      </c>
      <c r="B11" s="31"/>
      <c r="C11" s="20">
        <f>ROUND(98.7726043820957,2)</f>
        <v>98.77</v>
      </c>
      <c r="D11" s="20">
        <f>F11</f>
        <v>101.98</v>
      </c>
      <c r="E11" s="20">
        <f>F11</f>
        <v>101.98</v>
      </c>
      <c r="F11" s="20">
        <f>ROUND(101.978503873175,2)</f>
        <v>101.98</v>
      </c>
      <c r="G11" s="20"/>
      <c r="H11" s="28"/>
    </row>
    <row r="12" spans="1:8" ht="12.75" customHeight="1">
      <c r="A12" s="30">
        <v>44095</v>
      </c>
      <c r="B12" s="31"/>
      <c r="C12" s="20">
        <f>ROUND(98.7726043820957,2)</f>
        <v>98.77</v>
      </c>
      <c r="D12" s="20">
        <f>F12</f>
        <v>98.77</v>
      </c>
      <c r="E12" s="20">
        <f>F12</f>
        <v>98.77</v>
      </c>
      <c r="F12" s="20">
        <f>ROUND(98.7726043820957,2)</f>
        <v>98.77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ROUND(94.88216523956,2)</f>
        <v>94.88</v>
      </c>
      <c r="D14" s="20">
        <f aca="true" t="shared" si="1" ref="D14:D25">F14</f>
        <v>95.36</v>
      </c>
      <c r="E14" s="20">
        <f aca="true" t="shared" si="2" ref="E14:E25">F14</f>
        <v>95.36</v>
      </c>
      <c r="F14" s="20">
        <f>ROUND(95.3612429915179,2)</f>
        <v>95.36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94.88</v>
      </c>
      <c r="D15" s="20">
        <f t="shared" si="1"/>
        <v>94.32</v>
      </c>
      <c r="E15" s="20">
        <f t="shared" si="2"/>
        <v>94.32</v>
      </c>
      <c r="F15" s="20">
        <f>ROUND(94.3221294797903,2)</f>
        <v>94.32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94.88</v>
      </c>
      <c r="D16" s="20">
        <f t="shared" si="1"/>
        <v>93.24</v>
      </c>
      <c r="E16" s="20">
        <f t="shared" si="2"/>
        <v>93.24</v>
      </c>
      <c r="F16" s="20">
        <f>ROUND(93.2393715796371,2)</f>
        <v>93.24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94.88</v>
      </c>
      <c r="D17" s="20">
        <f t="shared" si="1"/>
        <v>93.13</v>
      </c>
      <c r="E17" s="20">
        <f t="shared" si="2"/>
        <v>93.13</v>
      </c>
      <c r="F17" s="20">
        <f>ROUND(93.1315149621608,2)</f>
        <v>93.13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94.88</v>
      </c>
      <c r="D18" s="20">
        <f t="shared" si="1"/>
        <v>95.09</v>
      </c>
      <c r="E18" s="20">
        <f t="shared" si="2"/>
        <v>95.09</v>
      </c>
      <c r="F18" s="20">
        <f>ROUND(95.0880271504494,2)</f>
        <v>95.09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94.88</v>
      </c>
      <c r="D19" s="20">
        <f t="shared" si="1"/>
        <v>94.99</v>
      </c>
      <c r="E19" s="20">
        <f t="shared" si="2"/>
        <v>94.99</v>
      </c>
      <c r="F19" s="20">
        <f>ROUND(94.9919215816322,2)</f>
        <v>94.99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94.88</v>
      </c>
      <c r="D20" s="20">
        <f t="shared" si="1"/>
        <v>95.94</v>
      </c>
      <c r="E20" s="20">
        <f t="shared" si="2"/>
        <v>95.94</v>
      </c>
      <c r="F20" s="20">
        <f>ROUND(95.9382012834928,2)</f>
        <v>95.94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94.88</v>
      </c>
      <c r="D21" s="20">
        <f t="shared" si="1"/>
        <v>99.65</v>
      </c>
      <c r="E21" s="20">
        <f t="shared" si="2"/>
        <v>99.65</v>
      </c>
      <c r="F21" s="20">
        <f>ROUND(99.6501247994419,2)</f>
        <v>99.65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94.88</v>
      </c>
      <c r="D22" s="20">
        <f t="shared" si="1"/>
        <v>100.68</v>
      </c>
      <c r="E22" s="20">
        <f t="shared" si="2"/>
        <v>100.68</v>
      </c>
      <c r="F22" s="20">
        <f>ROUND(100.684100355973,2)</f>
        <v>100.68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94.88</v>
      </c>
      <c r="D23" s="20">
        <f t="shared" si="1"/>
        <v>93.75</v>
      </c>
      <c r="E23" s="20">
        <f t="shared" si="2"/>
        <v>93.75</v>
      </c>
      <c r="F23" s="20">
        <f>ROUND(93.7508659286595,2)</f>
        <v>93.75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94.88</v>
      </c>
      <c r="D24" s="20">
        <f t="shared" si="1"/>
        <v>99.64</v>
      </c>
      <c r="E24" s="20">
        <f t="shared" si="2"/>
        <v>99.64</v>
      </c>
      <c r="F24" s="20">
        <f>ROUND(99.6422275458253,2)</f>
        <v>99.64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94.88</v>
      </c>
      <c r="D25" s="20">
        <f t="shared" si="1"/>
        <v>94.88</v>
      </c>
      <c r="E25" s="20">
        <f t="shared" si="2"/>
        <v>94.88</v>
      </c>
      <c r="F25" s="20">
        <f>ROUND(94.88216523956,2)</f>
        <v>94.88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ROUND(91.8538557979376,2)</f>
        <v>91.85</v>
      </c>
      <c r="D27" s="20">
        <f aca="true" t="shared" si="4" ref="D27:D38">F27</f>
        <v>90.1</v>
      </c>
      <c r="E27" s="20">
        <f aca="true" t="shared" si="5" ref="E27:E38">F27</f>
        <v>90.1</v>
      </c>
      <c r="F27" s="20">
        <f>ROUND(90.1037248795254,2)</f>
        <v>90.1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91.85</v>
      </c>
      <c r="D28" s="20">
        <f t="shared" si="4"/>
        <v>86.9</v>
      </c>
      <c r="E28" s="20">
        <f t="shared" si="5"/>
        <v>86.9</v>
      </c>
      <c r="F28" s="20">
        <f>ROUND(86.8995691844163,2)</f>
        <v>86.9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91.85</v>
      </c>
      <c r="D29" s="20">
        <f t="shared" si="4"/>
        <v>85.49</v>
      </c>
      <c r="E29" s="20">
        <f t="shared" si="5"/>
        <v>85.49</v>
      </c>
      <c r="F29" s="20">
        <f>ROUND(85.4852424271103,2)</f>
        <v>85.49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91.85</v>
      </c>
      <c r="D30" s="20">
        <f t="shared" si="4"/>
        <v>87.6</v>
      </c>
      <c r="E30" s="20">
        <f t="shared" si="5"/>
        <v>87.6</v>
      </c>
      <c r="F30" s="20">
        <f>ROUND(87.6002926026809,2)</f>
        <v>87.6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91.85</v>
      </c>
      <c r="D31" s="20">
        <f t="shared" si="4"/>
        <v>91.42</v>
      </c>
      <c r="E31" s="20">
        <f t="shared" si="5"/>
        <v>91.42</v>
      </c>
      <c r="F31" s="20">
        <f>ROUND(91.4246560178525,2)</f>
        <v>91.42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91.85</v>
      </c>
      <c r="D32" s="20">
        <f t="shared" si="4"/>
        <v>89.89</v>
      </c>
      <c r="E32" s="20">
        <f t="shared" si="5"/>
        <v>89.89</v>
      </c>
      <c r="F32" s="20">
        <f>ROUND(89.8909573971038,2)</f>
        <v>89.89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91.85</v>
      </c>
      <c r="D33" s="20">
        <f t="shared" si="4"/>
        <v>91.98</v>
      </c>
      <c r="E33" s="20">
        <f t="shared" si="5"/>
        <v>91.98</v>
      </c>
      <c r="F33" s="20">
        <f>ROUND(91.9797475638553,2)</f>
        <v>91.98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91.85</v>
      </c>
      <c r="D34" s="20">
        <f t="shared" si="4"/>
        <v>97.51</v>
      </c>
      <c r="E34" s="20">
        <f t="shared" si="5"/>
        <v>97.51</v>
      </c>
      <c r="F34" s="20">
        <f>ROUND(97.5129606471923,2)</f>
        <v>97.51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91.85</v>
      </c>
      <c r="D35" s="20">
        <f t="shared" si="4"/>
        <v>97.84</v>
      </c>
      <c r="E35" s="20">
        <f t="shared" si="5"/>
        <v>97.84</v>
      </c>
      <c r="F35" s="20">
        <f>ROUND(97.8424219460532,2)</f>
        <v>97.84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91.85</v>
      </c>
      <c r="D36" s="20">
        <f t="shared" si="4"/>
        <v>91.15</v>
      </c>
      <c r="E36" s="20">
        <f t="shared" si="5"/>
        <v>91.15</v>
      </c>
      <c r="F36" s="20">
        <f>ROUND(91.1482198986222,2)</f>
        <v>91.15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91.85</v>
      </c>
      <c r="D37" s="20">
        <f t="shared" si="4"/>
        <v>98.5</v>
      </c>
      <c r="E37" s="20">
        <f t="shared" si="5"/>
        <v>98.5</v>
      </c>
      <c r="F37" s="20">
        <f>ROUND(98.5024566915917,2)</f>
        <v>98.5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91.85</v>
      </c>
      <c r="D38" s="20">
        <f t="shared" si="4"/>
        <v>91.85</v>
      </c>
      <c r="E38" s="20">
        <f t="shared" si="5"/>
        <v>91.85</v>
      </c>
      <c r="F38" s="20">
        <f>ROUND(91.8538557979376,2)</f>
        <v>91.85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ROUND(3.22,5)</f>
        <v>3.22</v>
      </c>
      <c r="D40" s="22">
        <f>F40</f>
        <v>3.22</v>
      </c>
      <c r="E40" s="22">
        <f>F40</f>
        <v>3.22</v>
      </c>
      <c r="F40" s="22">
        <f>ROUND(3.22,5)</f>
        <v>3.22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ROUND(3.585,5)</f>
        <v>3.585</v>
      </c>
      <c r="D42" s="22">
        <f>F42</f>
        <v>3.585</v>
      </c>
      <c r="E42" s="22">
        <f>F42</f>
        <v>3.585</v>
      </c>
      <c r="F42" s="22">
        <f>ROUND(3.585,5)</f>
        <v>3.585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ROUND(3.635,5)</f>
        <v>3.635</v>
      </c>
      <c r="D44" s="22">
        <f>F44</f>
        <v>3.635</v>
      </c>
      <c r="E44" s="22">
        <f>F44</f>
        <v>3.635</v>
      </c>
      <c r="F44" s="22">
        <f>ROUND(3.635,5)</f>
        <v>3.635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ROUND(4.28,5)</f>
        <v>4.28</v>
      </c>
      <c r="D46" s="22">
        <f>F46</f>
        <v>4.28</v>
      </c>
      <c r="E46" s="22">
        <f>F46</f>
        <v>4.28</v>
      </c>
      <c r="F46" s="22">
        <f>ROUND(4.28,5)</f>
        <v>4.28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ROUND(10.735,5)</f>
        <v>10.735</v>
      </c>
      <c r="D48" s="22">
        <f>F48</f>
        <v>10.735</v>
      </c>
      <c r="E48" s="22">
        <f>F48</f>
        <v>10.735</v>
      </c>
      <c r="F48" s="22">
        <f>ROUND(10.735,5)</f>
        <v>10.735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ROUND(7.33,5)</f>
        <v>7.33</v>
      </c>
      <c r="D50" s="22">
        <f>F50</f>
        <v>7.33</v>
      </c>
      <c r="E50" s="22">
        <f>F50</f>
        <v>7.33</v>
      </c>
      <c r="F50" s="22">
        <f>ROUND(7.33,5)</f>
        <v>7.33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ROUND(8.22,3)</f>
        <v>8.22</v>
      </c>
      <c r="D52" s="23">
        <f>F52</f>
        <v>8.22</v>
      </c>
      <c r="E52" s="23">
        <f>F52</f>
        <v>8.22</v>
      </c>
      <c r="F52" s="23">
        <f>ROUND(8.22,3)</f>
        <v>8.22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ROUND(2.85,3)</f>
        <v>2.85</v>
      </c>
      <c r="D54" s="23">
        <f>F54</f>
        <v>2.85</v>
      </c>
      <c r="E54" s="23">
        <f>F54</f>
        <v>2.85</v>
      </c>
      <c r="F54" s="23">
        <f>ROUND(2.85,3)</f>
        <v>2.85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ROUND(3.53,3)</f>
        <v>3.53</v>
      </c>
      <c r="D56" s="23">
        <f>F56</f>
        <v>3.53</v>
      </c>
      <c r="E56" s="23">
        <f>F56</f>
        <v>3.53</v>
      </c>
      <c r="F56" s="23">
        <f>ROUND(3.53,3)</f>
        <v>3.53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ROUND(6.9,3)</f>
        <v>6.9</v>
      </c>
      <c r="D58" s="23">
        <f>F58</f>
        <v>6.9</v>
      </c>
      <c r="E58" s="23">
        <f>F58</f>
        <v>6.9</v>
      </c>
      <c r="F58" s="23">
        <f>ROUND(6.9,3)</f>
        <v>6.9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ROUND(6.65,3)</f>
        <v>6.65</v>
      </c>
      <c r="D60" s="23">
        <f>F60</f>
        <v>6.65</v>
      </c>
      <c r="E60" s="23">
        <f>F60</f>
        <v>6.65</v>
      </c>
      <c r="F60" s="23">
        <f>ROUND(6.65,3)</f>
        <v>6.65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ROUND(9.495,3)</f>
        <v>9.495</v>
      </c>
      <c r="D62" s="23">
        <f>F62</f>
        <v>9.495</v>
      </c>
      <c r="E62" s="23">
        <f>F62</f>
        <v>9.495</v>
      </c>
      <c r="F62" s="23">
        <f>ROUND(9.495,3)</f>
        <v>9.495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ROUND(3.36,3)</f>
        <v>3.36</v>
      </c>
      <c r="D64" s="23">
        <f>F64</f>
        <v>3.36</v>
      </c>
      <c r="E64" s="23">
        <f>F64</f>
        <v>3.36</v>
      </c>
      <c r="F64" s="23">
        <f>ROUND(3.36,3)</f>
        <v>3.36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ROUND(2.745,3)</f>
        <v>2.745</v>
      </c>
      <c r="D66" s="23">
        <f>F66</f>
        <v>2.745</v>
      </c>
      <c r="E66" s="23">
        <f>F66</f>
        <v>2.745</v>
      </c>
      <c r="F66" s="23">
        <f>ROUND(2.745,3)</f>
        <v>2.745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ROUND(9.09,3)</f>
        <v>9.09</v>
      </c>
      <c r="D68" s="23">
        <f>F68</f>
        <v>9.09</v>
      </c>
      <c r="E68" s="23">
        <f>F68</f>
        <v>9.09</v>
      </c>
      <c r="F68" s="23">
        <f>ROUND(9.09,3)</f>
        <v>9.09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43776</v>
      </c>
      <c r="B70" s="31"/>
      <c r="C70" s="22">
        <f>ROUND(3.22,5)</f>
        <v>3.22</v>
      </c>
      <c r="D70" s="22">
        <f>F70</f>
        <v>137.73877</v>
      </c>
      <c r="E70" s="22">
        <f>F70</f>
        <v>137.73877</v>
      </c>
      <c r="F70" s="22">
        <f>ROUND(137.73877,5)</f>
        <v>137.73877</v>
      </c>
      <c r="G70" s="20"/>
      <c r="H70" s="28"/>
    </row>
    <row r="71" spans="1:8" ht="12.75" customHeight="1">
      <c r="A71" s="30">
        <v>43867</v>
      </c>
      <c r="B71" s="31"/>
      <c r="C71" s="22">
        <f>ROUND(3.22,5)</f>
        <v>3.22</v>
      </c>
      <c r="D71" s="22">
        <f>F71</f>
        <v>138.76539</v>
      </c>
      <c r="E71" s="22">
        <f>F71</f>
        <v>138.76539</v>
      </c>
      <c r="F71" s="22">
        <f>ROUND(138.76539,5)</f>
        <v>138.76539</v>
      </c>
      <c r="G71" s="20"/>
      <c r="H71" s="28"/>
    </row>
    <row r="72" spans="1:8" ht="12.75" customHeight="1">
      <c r="A72" s="30">
        <v>43958</v>
      </c>
      <c r="B72" s="31"/>
      <c r="C72" s="22">
        <f>ROUND(3.22,5)</f>
        <v>3.22</v>
      </c>
      <c r="D72" s="22">
        <f>F72</f>
        <v>141.34801</v>
      </c>
      <c r="E72" s="22">
        <f>F72</f>
        <v>141.34801</v>
      </c>
      <c r="F72" s="22">
        <f>ROUND(141.34801,5)</f>
        <v>141.34801</v>
      </c>
      <c r="G72" s="20"/>
      <c r="H72" s="28"/>
    </row>
    <row r="73" spans="1:8" ht="12.75" customHeight="1">
      <c r="A73" s="30">
        <v>44049</v>
      </c>
      <c r="B73" s="31"/>
      <c r="C73" s="22">
        <f>ROUND(3.22,5)</f>
        <v>3.22</v>
      </c>
      <c r="D73" s="22">
        <f>F73</f>
        <v>142.50854</v>
      </c>
      <c r="E73" s="22">
        <f>F73</f>
        <v>142.50854</v>
      </c>
      <c r="F73" s="22">
        <f>ROUND(142.50854,5)</f>
        <v>142.50854</v>
      </c>
      <c r="G73" s="20"/>
      <c r="H73" s="28"/>
    </row>
    <row r="74" spans="1:8" ht="12.75" customHeight="1">
      <c r="A74" s="30">
        <v>44140</v>
      </c>
      <c r="B74" s="31"/>
      <c r="C74" s="22">
        <f>ROUND(3.22,5)</f>
        <v>3.22</v>
      </c>
      <c r="D74" s="22">
        <f>F74</f>
        <v>145.03092</v>
      </c>
      <c r="E74" s="22">
        <f>F74</f>
        <v>145.03092</v>
      </c>
      <c r="F74" s="22">
        <f>ROUND(145.03092,5)</f>
        <v>145.03092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43776</v>
      </c>
      <c r="B76" s="31"/>
      <c r="C76" s="22">
        <f>ROUND(101.004,5)</f>
        <v>101.004</v>
      </c>
      <c r="D76" s="22">
        <f>F76</f>
        <v>101.95975</v>
      </c>
      <c r="E76" s="22">
        <f>F76</f>
        <v>101.95975</v>
      </c>
      <c r="F76" s="22">
        <f>ROUND(101.95975,5)</f>
        <v>101.95975</v>
      </c>
      <c r="G76" s="20"/>
      <c r="H76" s="28"/>
    </row>
    <row r="77" spans="1:8" ht="12.75" customHeight="1">
      <c r="A77" s="30">
        <v>43867</v>
      </c>
      <c r="B77" s="31"/>
      <c r="C77" s="22">
        <f>ROUND(101.004,5)</f>
        <v>101.004</v>
      </c>
      <c r="D77" s="22">
        <f>F77</f>
        <v>103.81081</v>
      </c>
      <c r="E77" s="22">
        <f>F77</f>
        <v>103.81081</v>
      </c>
      <c r="F77" s="22">
        <f>ROUND(103.81081,5)</f>
        <v>103.81081</v>
      </c>
      <c r="G77" s="20"/>
      <c r="H77" s="28"/>
    </row>
    <row r="78" spans="1:8" ht="12.75" customHeight="1">
      <c r="A78" s="30">
        <v>43958</v>
      </c>
      <c r="B78" s="31"/>
      <c r="C78" s="22">
        <f>ROUND(101.004,5)</f>
        <v>101.004</v>
      </c>
      <c r="D78" s="22">
        <f>F78</f>
        <v>104.63031</v>
      </c>
      <c r="E78" s="22">
        <f>F78</f>
        <v>104.63031</v>
      </c>
      <c r="F78" s="22">
        <f>ROUND(104.63031,5)</f>
        <v>104.63031</v>
      </c>
      <c r="G78" s="20"/>
      <c r="H78" s="28"/>
    </row>
    <row r="79" spans="1:8" ht="12.75" customHeight="1">
      <c r="A79" s="30">
        <v>44049</v>
      </c>
      <c r="B79" s="31"/>
      <c r="C79" s="22">
        <f>ROUND(101.004,5)</f>
        <v>101.004</v>
      </c>
      <c r="D79" s="22">
        <f>F79</f>
        <v>106.60357</v>
      </c>
      <c r="E79" s="22">
        <f>F79</f>
        <v>106.60357</v>
      </c>
      <c r="F79" s="22">
        <f>ROUND(106.60357,5)</f>
        <v>106.60357</v>
      </c>
      <c r="G79" s="20"/>
      <c r="H79" s="28"/>
    </row>
    <row r="80" spans="1:8" ht="12.75" customHeight="1">
      <c r="A80" s="30">
        <v>44140</v>
      </c>
      <c r="B80" s="31"/>
      <c r="C80" s="22">
        <f>ROUND(101.004,5)</f>
        <v>101.004</v>
      </c>
      <c r="D80" s="22">
        <f>F80</f>
        <v>108.45349</v>
      </c>
      <c r="E80" s="22">
        <f>F80</f>
        <v>108.45349</v>
      </c>
      <c r="F80" s="22">
        <f>ROUND(108.45349,5)</f>
        <v>108.45349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43776</v>
      </c>
      <c r="B82" s="31"/>
      <c r="C82" s="22">
        <f>ROUND(8.895,5)</f>
        <v>8.895</v>
      </c>
      <c r="D82" s="22">
        <f>F82</f>
        <v>8.92625</v>
      </c>
      <c r="E82" s="22">
        <f>F82</f>
        <v>8.92625</v>
      </c>
      <c r="F82" s="22">
        <f>ROUND(8.92625,5)</f>
        <v>8.92625</v>
      </c>
      <c r="G82" s="20"/>
      <c r="H82" s="28"/>
    </row>
    <row r="83" spans="1:8" ht="12.75" customHeight="1">
      <c r="A83" s="30">
        <v>43867</v>
      </c>
      <c r="B83" s="31"/>
      <c r="C83" s="22">
        <f>ROUND(8.895,5)</f>
        <v>8.895</v>
      </c>
      <c r="D83" s="22">
        <f>F83</f>
        <v>8.98681</v>
      </c>
      <c r="E83" s="22">
        <f>F83</f>
        <v>8.98681</v>
      </c>
      <c r="F83" s="22">
        <f>ROUND(8.98681,5)</f>
        <v>8.98681</v>
      </c>
      <c r="G83" s="20"/>
      <c r="H83" s="28"/>
    </row>
    <row r="84" spans="1:8" ht="12.75" customHeight="1">
      <c r="A84" s="30">
        <v>43958</v>
      </c>
      <c r="B84" s="31"/>
      <c r="C84" s="22">
        <f>ROUND(8.895,5)</f>
        <v>8.895</v>
      </c>
      <c r="D84" s="22">
        <f>F84</f>
        <v>9.0458</v>
      </c>
      <c r="E84" s="22">
        <f>F84</f>
        <v>9.0458</v>
      </c>
      <c r="F84" s="22">
        <f>ROUND(9.0458,5)</f>
        <v>9.0458</v>
      </c>
      <c r="G84" s="20"/>
      <c r="H84" s="28"/>
    </row>
    <row r="85" spans="1:8" ht="12.75" customHeight="1">
      <c r="A85" s="30">
        <v>44049</v>
      </c>
      <c r="B85" s="31"/>
      <c r="C85" s="22">
        <f>ROUND(8.895,5)</f>
        <v>8.895</v>
      </c>
      <c r="D85" s="22">
        <f>F85</f>
        <v>9.10464</v>
      </c>
      <c r="E85" s="22">
        <f>F85</f>
        <v>9.10464</v>
      </c>
      <c r="F85" s="22">
        <f>ROUND(9.10464,5)</f>
        <v>9.10464</v>
      </c>
      <c r="G85" s="20"/>
      <c r="H85" s="28"/>
    </row>
    <row r="86" spans="1:8" ht="12.75" customHeight="1">
      <c r="A86" s="30">
        <v>44140</v>
      </c>
      <c r="B86" s="31"/>
      <c r="C86" s="22">
        <f>ROUND(8.895,5)</f>
        <v>8.895</v>
      </c>
      <c r="D86" s="22">
        <f>F86</f>
        <v>9.18157</v>
      </c>
      <c r="E86" s="22">
        <f>F86</f>
        <v>9.18157</v>
      </c>
      <c r="F86" s="22">
        <f>ROUND(9.18157,5)</f>
        <v>9.18157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43776</v>
      </c>
      <c r="B88" s="31"/>
      <c r="C88" s="22">
        <f>ROUND(9.24,5)</f>
        <v>9.24</v>
      </c>
      <c r="D88" s="22">
        <f>F88</f>
        <v>9.27467</v>
      </c>
      <c r="E88" s="22">
        <f>F88</f>
        <v>9.27467</v>
      </c>
      <c r="F88" s="22">
        <f>ROUND(9.27467,5)</f>
        <v>9.27467</v>
      </c>
      <c r="G88" s="20"/>
      <c r="H88" s="28"/>
    </row>
    <row r="89" spans="1:8" ht="12.75" customHeight="1">
      <c r="A89" s="30">
        <v>43867</v>
      </c>
      <c r="B89" s="31"/>
      <c r="C89" s="22">
        <f>ROUND(9.24,5)</f>
        <v>9.24</v>
      </c>
      <c r="D89" s="22">
        <f>F89</f>
        <v>9.34183</v>
      </c>
      <c r="E89" s="22">
        <f>F89</f>
        <v>9.34183</v>
      </c>
      <c r="F89" s="22">
        <f>ROUND(9.34183,5)</f>
        <v>9.34183</v>
      </c>
      <c r="G89" s="20"/>
      <c r="H89" s="28"/>
    </row>
    <row r="90" spans="1:8" ht="12.75" customHeight="1">
      <c r="A90" s="30">
        <v>43958</v>
      </c>
      <c r="B90" s="31"/>
      <c r="C90" s="22">
        <f>ROUND(9.24,5)</f>
        <v>9.24</v>
      </c>
      <c r="D90" s="22">
        <f>F90</f>
        <v>9.40579</v>
      </c>
      <c r="E90" s="22">
        <f>F90</f>
        <v>9.40579</v>
      </c>
      <c r="F90" s="22">
        <f>ROUND(9.40579,5)</f>
        <v>9.40579</v>
      </c>
      <c r="G90" s="20"/>
      <c r="H90" s="28"/>
    </row>
    <row r="91" spans="1:8" ht="12.75" customHeight="1">
      <c r="A91" s="30">
        <v>44049</v>
      </c>
      <c r="B91" s="31"/>
      <c r="C91" s="22">
        <f>ROUND(9.24,5)</f>
        <v>9.24</v>
      </c>
      <c r="D91" s="22">
        <f>F91</f>
        <v>9.46905</v>
      </c>
      <c r="E91" s="22">
        <f>F91</f>
        <v>9.46905</v>
      </c>
      <c r="F91" s="22">
        <f>ROUND(9.46905,5)</f>
        <v>9.46905</v>
      </c>
      <c r="G91" s="20"/>
      <c r="H91" s="28"/>
    </row>
    <row r="92" spans="1:8" ht="12.75" customHeight="1">
      <c r="A92" s="30">
        <v>44140</v>
      </c>
      <c r="B92" s="31"/>
      <c r="C92" s="22">
        <f>ROUND(9.24,5)</f>
        <v>9.24</v>
      </c>
      <c r="D92" s="22">
        <f>F92</f>
        <v>9.55348</v>
      </c>
      <c r="E92" s="22">
        <f>F92</f>
        <v>9.55348</v>
      </c>
      <c r="F92" s="22">
        <f>ROUND(9.55348,5)</f>
        <v>9.55348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43776</v>
      </c>
      <c r="B94" s="31"/>
      <c r="C94" s="22">
        <f>ROUND(101.53311,5)</f>
        <v>101.53311</v>
      </c>
      <c r="D94" s="22">
        <f>F94</f>
        <v>102.49389</v>
      </c>
      <c r="E94" s="22">
        <f>F94</f>
        <v>102.49389</v>
      </c>
      <c r="F94" s="22">
        <f>ROUND(102.49389,5)</f>
        <v>102.49389</v>
      </c>
      <c r="G94" s="20"/>
      <c r="H94" s="28"/>
    </row>
    <row r="95" spans="1:8" ht="12.75" customHeight="1">
      <c r="A95" s="30">
        <v>43867</v>
      </c>
      <c r="B95" s="31"/>
      <c r="C95" s="22">
        <f>ROUND(101.53311,5)</f>
        <v>101.53311</v>
      </c>
      <c r="D95" s="22">
        <f>F95</f>
        <v>104.35461</v>
      </c>
      <c r="E95" s="22">
        <f>F95</f>
        <v>104.35461</v>
      </c>
      <c r="F95" s="22">
        <f>ROUND(104.35461,5)</f>
        <v>104.35461</v>
      </c>
      <c r="G95" s="20"/>
      <c r="H95" s="28"/>
    </row>
    <row r="96" spans="1:8" ht="12.75" customHeight="1">
      <c r="A96" s="30">
        <v>43958</v>
      </c>
      <c r="B96" s="31"/>
      <c r="C96" s="22">
        <f>ROUND(101.53311,5)</f>
        <v>101.53311</v>
      </c>
      <c r="D96" s="22">
        <f>F96</f>
        <v>105.1012</v>
      </c>
      <c r="E96" s="22">
        <f>F96</f>
        <v>105.1012</v>
      </c>
      <c r="F96" s="22">
        <f>ROUND(105.1012,5)</f>
        <v>105.1012</v>
      </c>
      <c r="G96" s="20"/>
      <c r="H96" s="28"/>
    </row>
    <row r="97" spans="1:8" ht="12.75" customHeight="1">
      <c r="A97" s="30">
        <v>44049</v>
      </c>
      <c r="B97" s="31"/>
      <c r="C97" s="22">
        <f>ROUND(101.53311,5)</f>
        <v>101.53311</v>
      </c>
      <c r="D97" s="22">
        <f>F97</f>
        <v>107.08331</v>
      </c>
      <c r="E97" s="22">
        <f>F97</f>
        <v>107.08331</v>
      </c>
      <c r="F97" s="22">
        <f>ROUND(107.08331,5)</f>
        <v>107.08331</v>
      </c>
      <c r="G97" s="20"/>
      <c r="H97" s="28"/>
    </row>
    <row r="98" spans="1:8" ht="12.75" customHeight="1">
      <c r="A98" s="30">
        <v>44140</v>
      </c>
      <c r="B98" s="31"/>
      <c r="C98" s="22">
        <f>ROUND(101.53311,5)</f>
        <v>101.53311</v>
      </c>
      <c r="D98" s="22">
        <f>F98</f>
        <v>107.75849</v>
      </c>
      <c r="E98" s="22">
        <f>F98</f>
        <v>107.75849</v>
      </c>
      <c r="F98" s="22">
        <f>ROUND(107.75849,5)</f>
        <v>107.75849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43776</v>
      </c>
      <c r="B100" s="31"/>
      <c r="C100" s="22">
        <f>ROUND(9.635,5)</f>
        <v>9.635</v>
      </c>
      <c r="D100" s="22">
        <f>F100</f>
        <v>9.67093</v>
      </c>
      <c r="E100" s="22">
        <f>F100</f>
        <v>9.67093</v>
      </c>
      <c r="F100" s="22">
        <f>ROUND(9.67093,5)</f>
        <v>9.67093</v>
      </c>
      <c r="G100" s="20"/>
      <c r="H100" s="28"/>
    </row>
    <row r="101" spans="1:8" ht="12.75" customHeight="1">
      <c r="A101" s="30">
        <v>43867</v>
      </c>
      <c r="B101" s="31"/>
      <c r="C101" s="22">
        <f>ROUND(9.635,5)</f>
        <v>9.635</v>
      </c>
      <c r="D101" s="22">
        <f>F101</f>
        <v>9.74047</v>
      </c>
      <c r="E101" s="22">
        <f>F101</f>
        <v>9.74047</v>
      </c>
      <c r="F101" s="22">
        <f>ROUND(9.74047,5)</f>
        <v>9.74047</v>
      </c>
      <c r="G101" s="20"/>
      <c r="H101" s="28"/>
    </row>
    <row r="102" spans="1:8" ht="12.75" customHeight="1">
      <c r="A102" s="30">
        <v>43958</v>
      </c>
      <c r="B102" s="31"/>
      <c r="C102" s="22">
        <f>ROUND(9.635,5)</f>
        <v>9.635</v>
      </c>
      <c r="D102" s="22">
        <f>F102</f>
        <v>9.80856</v>
      </c>
      <c r="E102" s="22">
        <f>F102</f>
        <v>9.80856</v>
      </c>
      <c r="F102" s="22">
        <f>ROUND(9.80856,5)</f>
        <v>9.80856</v>
      </c>
      <c r="G102" s="20"/>
      <c r="H102" s="28"/>
    </row>
    <row r="103" spans="1:8" ht="12.75" customHeight="1">
      <c r="A103" s="30">
        <v>44049</v>
      </c>
      <c r="B103" s="31"/>
      <c r="C103" s="22">
        <f>ROUND(9.635,5)</f>
        <v>9.635</v>
      </c>
      <c r="D103" s="22">
        <f>F103</f>
        <v>9.87705</v>
      </c>
      <c r="E103" s="22">
        <f>F103</f>
        <v>9.87705</v>
      </c>
      <c r="F103" s="22">
        <f>ROUND(9.87705,5)</f>
        <v>9.87705</v>
      </c>
      <c r="G103" s="20"/>
      <c r="H103" s="28"/>
    </row>
    <row r="104" spans="1:8" ht="12.75" customHeight="1">
      <c r="A104" s="30">
        <v>44140</v>
      </c>
      <c r="B104" s="31"/>
      <c r="C104" s="22">
        <f>ROUND(9.635,5)</f>
        <v>9.635</v>
      </c>
      <c r="D104" s="22">
        <f>F104</f>
        <v>9.95886</v>
      </c>
      <c r="E104" s="22">
        <f>F104</f>
        <v>9.95886</v>
      </c>
      <c r="F104" s="22">
        <f>ROUND(9.95886,5)</f>
        <v>9.95886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43776</v>
      </c>
      <c r="B106" s="31"/>
      <c r="C106" s="22">
        <f>ROUND(3.585,5)</f>
        <v>3.585</v>
      </c>
      <c r="D106" s="22">
        <f>F106</f>
        <v>120.44181</v>
      </c>
      <c r="E106" s="22">
        <f>F106</f>
        <v>120.44181</v>
      </c>
      <c r="F106" s="22">
        <f>ROUND(120.44181,5)</f>
        <v>120.44181</v>
      </c>
      <c r="G106" s="20"/>
      <c r="H106" s="28"/>
    </row>
    <row r="107" spans="1:8" ht="12.75" customHeight="1">
      <c r="A107" s="30">
        <v>43867</v>
      </c>
      <c r="B107" s="31"/>
      <c r="C107" s="22">
        <f>ROUND(3.585,5)</f>
        <v>3.585</v>
      </c>
      <c r="D107" s="22">
        <f>F107</f>
        <v>120.97016</v>
      </c>
      <c r="E107" s="22">
        <f>F107</f>
        <v>120.97016</v>
      </c>
      <c r="F107" s="22">
        <f>ROUND(120.97016,5)</f>
        <v>120.97016</v>
      </c>
      <c r="G107" s="20"/>
      <c r="H107" s="28"/>
    </row>
    <row r="108" spans="1:8" ht="12.75" customHeight="1">
      <c r="A108" s="30">
        <v>43958</v>
      </c>
      <c r="B108" s="31"/>
      <c r="C108" s="22">
        <f>ROUND(3.585,5)</f>
        <v>3.585</v>
      </c>
      <c r="D108" s="22">
        <f>F108</f>
        <v>123.22152</v>
      </c>
      <c r="E108" s="22">
        <f>F108</f>
        <v>123.22152</v>
      </c>
      <c r="F108" s="22">
        <f>ROUND(123.22152,5)</f>
        <v>123.22152</v>
      </c>
      <c r="G108" s="20"/>
      <c r="H108" s="28"/>
    </row>
    <row r="109" spans="1:8" ht="12.75" customHeight="1">
      <c r="A109" s="30">
        <v>44049</v>
      </c>
      <c r="B109" s="31"/>
      <c r="C109" s="22">
        <f>ROUND(3.585,5)</f>
        <v>3.585</v>
      </c>
      <c r="D109" s="22">
        <f>F109</f>
        <v>123.85201</v>
      </c>
      <c r="E109" s="22">
        <f>F109</f>
        <v>123.85201</v>
      </c>
      <c r="F109" s="22">
        <f>ROUND(123.85201,5)</f>
        <v>123.85201</v>
      </c>
      <c r="G109" s="20"/>
      <c r="H109" s="28"/>
    </row>
    <row r="110" spans="1:8" ht="12.75" customHeight="1">
      <c r="A110" s="30">
        <v>44140</v>
      </c>
      <c r="B110" s="31"/>
      <c r="C110" s="22">
        <f>ROUND(3.585,5)</f>
        <v>3.585</v>
      </c>
      <c r="D110" s="22">
        <f>F110</f>
        <v>126.0436</v>
      </c>
      <c r="E110" s="22">
        <f>F110</f>
        <v>126.0436</v>
      </c>
      <c r="F110" s="22">
        <f>ROUND(126.0436,5)</f>
        <v>126.0436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43776</v>
      </c>
      <c r="B112" s="31"/>
      <c r="C112" s="22">
        <f>ROUND(9.76,5)</f>
        <v>9.76</v>
      </c>
      <c r="D112" s="22">
        <f>F112</f>
        <v>9.79635</v>
      </c>
      <c r="E112" s="22">
        <f>F112</f>
        <v>9.79635</v>
      </c>
      <c r="F112" s="22">
        <f>ROUND(9.79635,5)</f>
        <v>9.79635</v>
      </c>
      <c r="G112" s="20"/>
      <c r="H112" s="28"/>
    </row>
    <row r="113" spans="1:8" ht="12.75" customHeight="1">
      <c r="A113" s="30">
        <v>43867</v>
      </c>
      <c r="B113" s="31"/>
      <c r="C113" s="22">
        <f>ROUND(9.76,5)</f>
        <v>9.76</v>
      </c>
      <c r="D113" s="22">
        <f>F113</f>
        <v>9.86669</v>
      </c>
      <c r="E113" s="22">
        <f>F113</f>
        <v>9.86669</v>
      </c>
      <c r="F113" s="22">
        <f>ROUND(9.86669,5)</f>
        <v>9.86669</v>
      </c>
      <c r="G113" s="20"/>
      <c r="H113" s="28"/>
    </row>
    <row r="114" spans="1:8" ht="12.75" customHeight="1">
      <c r="A114" s="30">
        <v>43958</v>
      </c>
      <c r="B114" s="31"/>
      <c r="C114" s="22">
        <f>ROUND(9.76,5)</f>
        <v>9.76</v>
      </c>
      <c r="D114" s="22">
        <f>F114</f>
        <v>9.93554</v>
      </c>
      <c r="E114" s="22">
        <f>F114</f>
        <v>9.93554</v>
      </c>
      <c r="F114" s="22">
        <f>ROUND(9.93554,5)</f>
        <v>9.93554</v>
      </c>
      <c r="G114" s="20"/>
      <c r="H114" s="28"/>
    </row>
    <row r="115" spans="1:8" ht="12.75" customHeight="1">
      <c r="A115" s="30">
        <v>44049</v>
      </c>
      <c r="B115" s="31"/>
      <c r="C115" s="22">
        <f>ROUND(9.76,5)</f>
        <v>9.76</v>
      </c>
      <c r="D115" s="22">
        <f>F115</f>
        <v>10.00484</v>
      </c>
      <c r="E115" s="22">
        <f>F115</f>
        <v>10.00484</v>
      </c>
      <c r="F115" s="22">
        <f>ROUND(10.00484,5)</f>
        <v>10.00484</v>
      </c>
      <c r="G115" s="20"/>
      <c r="H115" s="28"/>
    </row>
    <row r="116" spans="1:8" ht="12.75" customHeight="1">
      <c r="A116" s="30">
        <v>44140</v>
      </c>
      <c r="B116" s="31"/>
      <c r="C116" s="22">
        <f>ROUND(9.76,5)</f>
        <v>9.76</v>
      </c>
      <c r="D116" s="22">
        <f>F116</f>
        <v>10.08675</v>
      </c>
      <c r="E116" s="22">
        <f>F116</f>
        <v>10.08675</v>
      </c>
      <c r="F116" s="22">
        <f>ROUND(10.08675,5)</f>
        <v>10.08675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43776</v>
      </c>
      <c r="B118" s="31"/>
      <c r="C118" s="22">
        <f>ROUND(9.815,5)</f>
        <v>9.815</v>
      </c>
      <c r="D118" s="22">
        <f>F118</f>
        <v>9.85028</v>
      </c>
      <c r="E118" s="22">
        <f>F118</f>
        <v>9.85028</v>
      </c>
      <c r="F118" s="22">
        <f>ROUND(9.85028,5)</f>
        <v>9.85028</v>
      </c>
      <c r="G118" s="20"/>
      <c r="H118" s="28"/>
    </row>
    <row r="119" spans="1:8" ht="12.75" customHeight="1">
      <c r="A119" s="30">
        <v>43867</v>
      </c>
      <c r="B119" s="31"/>
      <c r="C119" s="22">
        <f>ROUND(9.815,5)</f>
        <v>9.815</v>
      </c>
      <c r="D119" s="22">
        <f>F119</f>
        <v>9.91847</v>
      </c>
      <c r="E119" s="22">
        <f>F119</f>
        <v>9.91847</v>
      </c>
      <c r="F119" s="22">
        <f>ROUND(9.91847,5)</f>
        <v>9.91847</v>
      </c>
      <c r="G119" s="20"/>
      <c r="H119" s="28"/>
    </row>
    <row r="120" spans="1:8" ht="12.75" customHeight="1">
      <c r="A120" s="30">
        <v>43958</v>
      </c>
      <c r="B120" s="31"/>
      <c r="C120" s="22">
        <f>ROUND(9.815,5)</f>
        <v>9.815</v>
      </c>
      <c r="D120" s="22">
        <f>F120</f>
        <v>9.98513</v>
      </c>
      <c r="E120" s="22">
        <f>F120</f>
        <v>9.98513</v>
      </c>
      <c r="F120" s="22">
        <f>ROUND(9.98513,5)</f>
        <v>9.98513</v>
      </c>
      <c r="G120" s="20"/>
      <c r="H120" s="28"/>
    </row>
    <row r="121" spans="1:8" ht="12.75" customHeight="1">
      <c r="A121" s="30">
        <v>44049</v>
      </c>
      <c r="B121" s="31"/>
      <c r="C121" s="22">
        <f>ROUND(9.815,5)</f>
        <v>9.815</v>
      </c>
      <c r="D121" s="22">
        <f>F121</f>
        <v>10.05211</v>
      </c>
      <c r="E121" s="22">
        <f>F121</f>
        <v>10.05211</v>
      </c>
      <c r="F121" s="22">
        <f>ROUND(10.05211,5)</f>
        <v>10.05211</v>
      </c>
      <c r="G121" s="20"/>
      <c r="H121" s="28"/>
    </row>
    <row r="122" spans="1:8" ht="12.75" customHeight="1">
      <c r="A122" s="30">
        <v>44140</v>
      </c>
      <c r="B122" s="31"/>
      <c r="C122" s="22">
        <f>ROUND(9.815,5)</f>
        <v>9.815</v>
      </c>
      <c r="D122" s="22">
        <f>F122</f>
        <v>10.13087</v>
      </c>
      <c r="E122" s="22">
        <f>F122</f>
        <v>10.13087</v>
      </c>
      <c r="F122" s="22">
        <f>ROUND(10.13087,5)</f>
        <v>10.13087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43776</v>
      </c>
      <c r="B124" s="31"/>
      <c r="C124" s="22">
        <f>ROUND(110.57567,5)</f>
        <v>110.57567</v>
      </c>
      <c r="D124" s="22">
        <f>F124</f>
        <v>111.62197</v>
      </c>
      <c r="E124" s="22">
        <f>F124</f>
        <v>111.62197</v>
      </c>
      <c r="F124" s="22">
        <f>ROUND(111.62197,5)</f>
        <v>111.62197</v>
      </c>
      <c r="G124" s="20"/>
      <c r="H124" s="28"/>
    </row>
    <row r="125" spans="1:8" ht="12.75" customHeight="1">
      <c r="A125" s="30">
        <v>43867</v>
      </c>
      <c r="B125" s="31"/>
      <c r="C125" s="22">
        <f>ROUND(110.57567,5)</f>
        <v>110.57567</v>
      </c>
      <c r="D125" s="22">
        <f>F125</f>
        <v>113.64842</v>
      </c>
      <c r="E125" s="22">
        <f>F125</f>
        <v>113.64842</v>
      </c>
      <c r="F125" s="22">
        <f>ROUND(113.64842,5)</f>
        <v>113.64842</v>
      </c>
      <c r="G125" s="20"/>
      <c r="H125" s="28"/>
    </row>
    <row r="126" spans="1:8" ht="12.75" customHeight="1">
      <c r="A126" s="30">
        <v>43958</v>
      </c>
      <c r="B126" s="31"/>
      <c r="C126" s="22">
        <f>ROUND(110.57567,5)</f>
        <v>110.57567</v>
      </c>
      <c r="D126" s="22">
        <f>F126</f>
        <v>114.01544</v>
      </c>
      <c r="E126" s="22">
        <f>F126</f>
        <v>114.01544</v>
      </c>
      <c r="F126" s="22">
        <f>ROUND(114.01544,5)</f>
        <v>114.01544</v>
      </c>
      <c r="G126" s="20"/>
      <c r="H126" s="28"/>
    </row>
    <row r="127" spans="1:8" ht="12.75" customHeight="1">
      <c r="A127" s="30">
        <v>44049</v>
      </c>
      <c r="B127" s="31"/>
      <c r="C127" s="22">
        <f>ROUND(110.57567,5)</f>
        <v>110.57567</v>
      </c>
      <c r="D127" s="22">
        <f>F127</f>
        <v>116.16551</v>
      </c>
      <c r="E127" s="22">
        <f>F127</f>
        <v>116.16551</v>
      </c>
      <c r="F127" s="22">
        <f>ROUND(116.16551,5)</f>
        <v>116.16551</v>
      </c>
      <c r="G127" s="20"/>
      <c r="H127" s="28"/>
    </row>
    <row r="128" spans="1:8" ht="12.75" customHeight="1">
      <c r="A128" s="30">
        <v>44140</v>
      </c>
      <c r="B128" s="31"/>
      <c r="C128" s="22">
        <f>ROUND(110.57567,5)</f>
        <v>110.57567</v>
      </c>
      <c r="D128" s="22">
        <f>F128</f>
        <v>118.16287</v>
      </c>
      <c r="E128" s="22">
        <f>F128</f>
        <v>118.16287</v>
      </c>
      <c r="F128" s="22">
        <f>ROUND(118.16287,5)</f>
        <v>118.16287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43776</v>
      </c>
      <c r="B130" s="31"/>
      <c r="C130" s="22">
        <f>ROUND(3.635,5)</f>
        <v>3.635</v>
      </c>
      <c r="D130" s="22">
        <f>F130</f>
        <v>115.93263</v>
      </c>
      <c r="E130" s="22">
        <f>F130</f>
        <v>115.93263</v>
      </c>
      <c r="F130" s="22">
        <f>ROUND(115.93263,5)</f>
        <v>115.93263</v>
      </c>
      <c r="G130" s="20"/>
      <c r="H130" s="28"/>
    </row>
    <row r="131" spans="1:8" ht="12.75" customHeight="1">
      <c r="A131" s="30">
        <v>43867</v>
      </c>
      <c r="B131" s="31"/>
      <c r="C131" s="22">
        <f>ROUND(3.635,5)</f>
        <v>3.635</v>
      </c>
      <c r="D131" s="22">
        <f>F131</f>
        <v>116.2019</v>
      </c>
      <c r="E131" s="22">
        <f>F131</f>
        <v>116.2019</v>
      </c>
      <c r="F131" s="22">
        <f>ROUND(116.2019,5)</f>
        <v>116.2019</v>
      </c>
      <c r="G131" s="20"/>
      <c r="H131" s="28"/>
    </row>
    <row r="132" spans="1:8" ht="12.75" customHeight="1">
      <c r="A132" s="30">
        <v>43958</v>
      </c>
      <c r="B132" s="31"/>
      <c r="C132" s="22">
        <f>ROUND(3.635,5)</f>
        <v>3.635</v>
      </c>
      <c r="D132" s="22">
        <f>F132</f>
        <v>118.36467</v>
      </c>
      <c r="E132" s="22">
        <f>F132</f>
        <v>118.36467</v>
      </c>
      <c r="F132" s="22">
        <f>ROUND(118.36467,5)</f>
        <v>118.36467</v>
      </c>
      <c r="G132" s="20"/>
      <c r="H132" s="28"/>
    </row>
    <row r="133" spans="1:8" ht="12.75" customHeight="1">
      <c r="A133" s="30">
        <v>44049</v>
      </c>
      <c r="B133" s="31"/>
      <c r="C133" s="22">
        <f>ROUND(3.635,5)</f>
        <v>3.635</v>
      </c>
      <c r="D133" s="22">
        <f>F133</f>
        <v>118.71699</v>
      </c>
      <c r="E133" s="22">
        <f>F133</f>
        <v>118.71699</v>
      </c>
      <c r="F133" s="22">
        <f>ROUND(118.71699,5)</f>
        <v>118.71699</v>
      </c>
      <c r="G133" s="20"/>
      <c r="H133" s="28"/>
    </row>
    <row r="134" spans="1:8" ht="12.75" customHeight="1">
      <c r="A134" s="30">
        <v>44140</v>
      </c>
      <c r="B134" s="31"/>
      <c r="C134" s="22">
        <f>ROUND(3.635,5)</f>
        <v>3.635</v>
      </c>
      <c r="D134" s="22">
        <f>F134</f>
        <v>120.81768</v>
      </c>
      <c r="E134" s="22">
        <f>F134</f>
        <v>120.81768</v>
      </c>
      <c r="F134" s="22">
        <f>ROUND(120.81768,5)</f>
        <v>120.81768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43776</v>
      </c>
      <c r="B136" s="31"/>
      <c r="C136" s="22">
        <f>ROUND(4.28,5)</f>
        <v>4.28</v>
      </c>
      <c r="D136" s="22">
        <f>F136</f>
        <v>129.71751</v>
      </c>
      <c r="E136" s="22">
        <f>F136</f>
        <v>129.71751</v>
      </c>
      <c r="F136" s="22">
        <f>ROUND(129.71751,5)</f>
        <v>129.71751</v>
      </c>
      <c r="G136" s="20"/>
      <c r="H136" s="28"/>
    </row>
    <row r="137" spans="1:8" ht="12.75" customHeight="1">
      <c r="A137" s="30">
        <v>43867</v>
      </c>
      <c r="B137" s="31"/>
      <c r="C137" s="22">
        <f>ROUND(4.28,5)</f>
        <v>4.28</v>
      </c>
      <c r="D137" s="22">
        <f>F137</f>
        <v>132.07245</v>
      </c>
      <c r="E137" s="22">
        <f>F137</f>
        <v>132.07245</v>
      </c>
      <c r="F137" s="22">
        <f>ROUND(132.07245,5)</f>
        <v>132.07245</v>
      </c>
      <c r="G137" s="20"/>
      <c r="H137" s="28"/>
    </row>
    <row r="138" spans="1:8" ht="12.75" customHeight="1">
      <c r="A138" s="30">
        <v>43958</v>
      </c>
      <c r="B138" s="31"/>
      <c r="C138" s="22">
        <f>ROUND(4.28,5)</f>
        <v>4.28</v>
      </c>
      <c r="D138" s="22">
        <f>F138</f>
        <v>132.62231</v>
      </c>
      <c r="E138" s="22">
        <f>F138</f>
        <v>132.62231</v>
      </c>
      <c r="F138" s="22">
        <f>ROUND(132.62231,5)</f>
        <v>132.62231</v>
      </c>
      <c r="G138" s="20"/>
      <c r="H138" s="28"/>
    </row>
    <row r="139" spans="1:8" ht="12.75" customHeight="1">
      <c r="A139" s="30">
        <v>44049</v>
      </c>
      <c r="B139" s="31"/>
      <c r="C139" s="22">
        <f>ROUND(4.28,5)</f>
        <v>4.28</v>
      </c>
      <c r="D139" s="22">
        <f>F139</f>
        <v>135.12337</v>
      </c>
      <c r="E139" s="22">
        <f>F139</f>
        <v>135.12337</v>
      </c>
      <c r="F139" s="22">
        <f>ROUND(135.12337,5)</f>
        <v>135.12337</v>
      </c>
      <c r="G139" s="20"/>
      <c r="H139" s="28"/>
    </row>
    <row r="140" spans="1:8" ht="12.75" customHeight="1">
      <c r="A140" s="30">
        <v>44140</v>
      </c>
      <c r="B140" s="31"/>
      <c r="C140" s="22">
        <f>ROUND(4.28,5)</f>
        <v>4.28</v>
      </c>
      <c r="D140" s="22">
        <f>F140</f>
        <v>137.51558</v>
      </c>
      <c r="E140" s="22">
        <f>F140</f>
        <v>137.51558</v>
      </c>
      <c r="F140" s="22">
        <f>ROUND(137.51558,5)</f>
        <v>137.51558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43776</v>
      </c>
      <c r="B142" s="31"/>
      <c r="C142" s="22">
        <f>ROUND(10.735,5)</f>
        <v>10.735</v>
      </c>
      <c r="D142" s="22">
        <f>F142</f>
        <v>10.79456</v>
      </c>
      <c r="E142" s="22">
        <f>F142</f>
        <v>10.79456</v>
      </c>
      <c r="F142" s="22">
        <f>ROUND(10.79456,5)</f>
        <v>10.79456</v>
      </c>
      <c r="G142" s="20"/>
      <c r="H142" s="28"/>
    </row>
    <row r="143" spans="1:8" ht="12.75" customHeight="1">
      <c r="A143" s="30">
        <v>43867</v>
      </c>
      <c r="B143" s="31"/>
      <c r="C143" s="22">
        <f>ROUND(10.735,5)</f>
        <v>10.735</v>
      </c>
      <c r="D143" s="22">
        <f>F143</f>
        <v>10.91148</v>
      </c>
      <c r="E143" s="22">
        <f>F143</f>
        <v>10.91148</v>
      </c>
      <c r="F143" s="22">
        <f>ROUND(10.91148,5)</f>
        <v>10.91148</v>
      </c>
      <c r="G143" s="20"/>
      <c r="H143" s="28"/>
    </row>
    <row r="144" spans="1:8" ht="12.75" customHeight="1">
      <c r="A144" s="30">
        <v>43958</v>
      </c>
      <c r="B144" s="31"/>
      <c r="C144" s="22">
        <f>ROUND(10.735,5)</f>
        <v>10.735</v>
      </c>
      <c r="D144" s="22">
        <f>F144</f>
        <v>11.02408</v>
      </c>
      <c r="E144" s="22">
        <f>F144</f>
        <v>11.02408</v>
      </c>
      <c r="F144" s="22">
        <f>ROUND(11.02408,5)</f>
        <v>11.02408</v>
      </c>
      <c r="G144" s="20"/>
      <c r="H144" s="28"/>
    </row>
    <row r="145" spans="1:8" ht="12.75" customHeight="1">
      <c r="A145" s="30">
        <v>44049</v>
      </c>
      <c r="B145" s="31"/>
      <c r="C145" s="22">
        <f>ROUND(10.735,5)</f>
        <v>10.735</v>
      </c>
      <c r="D145" s="22">
        <f>F145</f>
        <v>11.13742</v>
      </c>
      <c r="E145" s="22">
        <f>F145</f>
        <v>11.13742</v>
      </c>
      <c r="F145" s="22">
        <f>ROUND(11.13742,5)</f>
        <v>11.13742</v>
      </c>
      <c r="G145" s="20"/>
      <c r="H145" s="28"/>
    </row>
    <row r="146" spans="1:8" ht="12.75" customHeight="1">
      <c r="A146" s="30">
        <v>44140</v>
      </c>
      <c r="B146" s="31"/>
      <c r="C146" s="22">
        <f>ROUND(10.735,5)</f>
        <v>10.735</v>
      </c>
      <c r="D146" s="22">
        <f>F146</f>
        <v>11.27584</v>
      </c>
      <c r="E146" s="22">
        <f>F146</f>
        <v>11.27584</v>
      </c>
      <c r="F146" s="22">
        <f>ROUND(11.27584,5)</f>
        <v>11.27584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43776</v>
      </c>
      <c r="B148" s="31"/>
      <c r="C148" s="22">
        <f>ROUND(11.075,5)</f>
        <v>11.075</v>
      </c>
      <c r="D148" s="22">
        <f>F148</f>
        <v>11.1339</v>
      </c>
      <c r="E148" s="22">
        <f>F148</f>
        <v>11.1339</v>
      </c>
      <c r="F148" s="22">
        <f>ROUND(11.1339,5)</f>
        <v>11.1339</v>
      </c>
      <c r="G148" s="20"/>
      <c r="H148" s="28"/>
    </row>
    <row r="149" spans="1:8" ht="12.75" customHeight="1">
      <c r="A149" s="30">
        <v>43867</v>
      </c>
      <c r="B149" s="31"/>
      <c r="C149" s="22">
        <f>ROUND(11.075,5)</f>
        <v>11.075</v>
      </c>
      <c r="D149" s="22">
        <f>F149</f>
        <v>11.24552</v>
      </c>
      <c r="E149" s="22">
        <f>F149</f>
        <v>11.24552</v>
      </c>
      <c r="F149" s="22">
        <f>ROUND(11.24552,5)</f>
        <v>11.24552</v>
      </c>
      <c r="G149" s="20"/>
      <c r="H149" s="28"/>
    </row>
    <row r="150" spans="1:8" ht="12.75" customHeight="1">
      <c r="A150" s="30">
        <v>43958</v>
      </c>
      <c r="B150" s="31"/>
      <c r="C150" s="22">
        <f>ROUND(11.075,5)</f>
        <v>11.075</v>
      </c>
      <c r="D150" s="22">
        <f>F150</f>
        <v>11.35762</v>
      </c>
      <c r="E150" s="22">
        <f>F150</f>
        <v>11.35762</v>
      </c>
      <c r="F150" s="22">
        <f>ROUND(11.35762,5)</f>
        <v>11.35762</v>
      </c>
      <c r="G150" s="20"/>
      <c r="H150" s="28"/>
    </row>
    <row r="151" spans="1:8" ht="12.75" customHeight="1">
      <c r="A151" s="30">
        <v>44049</v>
      </c>
      <c r="B151" s="31"/>
      <c r="C151" s="22">
        <f>ROUND(11.075,5)</f>
        <v>11.075</v>
      </c>
      <c r="D151" s="22">
        <f>F151</f>
        <v>11.46893</v>
      </c>
      <c r="E151" s="22">
        <f>F151</f>
        <v>11.46893</v>
      </c>
      <c r="F151" s="22">
        <f>ROUND(11.46893,5)</f>
        <v>11.46893</v>
      </c>
      <c r="G151" s="20"/>
      <c r="H151" s="28"/>
    </row>
    <row r="152" spans="1:8" ht="12.75" customHeight="1">
      <c r="A152" s="30">
        <v>44140</v>
      </c>
      <c r="B152" s="31"/>
      <c r="C152" s="22">
        <f>ROUND(11.075,5)</f>
        <v>11.075</v>
      </c>
      <c r="D152" s="22">
        <f>F152</f>
        <v>11.60185</v>
      </c>
      <c r="E152" s="22">
        <f>F152</f>
        <v>11.60185</v>
      </c>
      <c r="F152" s="22">
        <f>ROUND(11.60185,5)</f>
        <v>11.60185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43776</v>
      </c>
      <c r="B154" s="31"/>
      <c r="C154" s="22">
        <f>ROUND(7.33,5)</f>
        <v>7.33</v>
      </c>
      <c r="D154" s="22">
        <f>F154</f>
        <v>7.33911</v>
      </c>
      <c r="E154" s="22">
        <f>F154</f>
        <v>7.33911</v>
      </c>
      <c r="F154" s="22">
        <f>ROUND(7.33911,5)</f>
        <v>7.33911</v>
      </c>
      <c r="G154" s="20"/>
      <c r="H154" s="28"/>
    </row>
    <row r="155" spans="1:8" ht="12.75" customHeight="1">
      <c r="A155" s="30">
        <v>43867</v>
      </c>
      <c r="B155" s="31"/>
      <c r="C155" s="22">
        <f>ROUND(7.33,5)</f>
        <v>7.33</v>
      </c>
      <c r="D155" s="22">
        <f>F155</f>
        <v>7.3533</v>
      </c>
      <c r="E155" s="22">
        <f>F155</f>
        <v>7.3533</v>
      </c>
      <c r="F155" s="22">
        <f>ROUND(7.3533,5)</f>
        <v>7.3533</v>
      </c>
      <c r="G155" s="20"/>
      <c r="H155" s="28"/>
    </row>
    <row r="156" spans="1:8" ht="12.75" customHeight="1">
      <c r="A156" s="30">
        <v>43958</v>
      </c>
      <c r="B156" s="31"/>
      <c r="C156" s="22">
        <f>ROUND(7.33,5)</f>
        <v>7.33</v>
      </c>
      <c r="D156" s="22">
        <f>F156</f>
        <v>7.33792</v>
      </c>
      <c r="E156" s="22">
        <f>F156</f>
        <v>7.33792</v>
      </c>
      <c r="F156" s="22">
        <f>ROUND(7.33792,5)</f>
        <v>7.33792</v>
      </c>
      <c r="G156" s="20"/>
      <c r="H156" s="28"/>
    </row>
    <row r="157" spans="1:8" ht="12.75" customHeight="1">
      <c r="A157" s="30">
        <v>44049</v>
      </c>
      <c r="B157" s="31"/>
      <c r="C157" s="22">
        <f>ROUND(7.33,5)</f>
        <v>7.33</v>
      </c>
      <c r="D157" s="22">
        <f>F157</f>
        <v>7.30457</v>
      </c>
      <c r="E157" s="22">
        <f>F157</f>
        <v>7.30457</v>
      </c>
      <c r="F157" s="22">
        <f>ROUND(7.30457,5)</f>
        <v>7.30457</v>
      </c>
      <c r="G157" s="20"/>
      <c r="H157" s="28"/>
    </row>
    <row r="158" spans="1:8" ht="12.75" customHeight="1">
      <c r="A158" s="30">
        <v>44140</v>
      </c>
      <c r="B158" s="31"/>
      <c r="C158" s="22">
        <f>ROUND(7.33,5)</f>
        <v>7.33</v>
      </c>
      <c r="D158" s="22">
        <f>F158</f>
        <v>7.33684</v>
      </c>
      <c r="E158" s="22">
        <f>F158</f>
        <v>7.33684</v>
      </c>
      <c r="F158" s="22">
        <f>ROUND(7.33684,5)</f>
        <v>7.33684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43776</v>
      </c>
      <c r="B160" s="31"/>
      <c r="C160" s="22">
        <f>ROUND(9.495,5)</f>
        <v>9.495</v>
      </c>
      <c r="D160" s="22">
        <f>F160</f>
        <v>9.53292</v>
      </c>
      <c r="E160" s="22">
        <f>F160</f>
        <v>9.53292</v>
      </c>
      <c r="F160" s="22">
        <f>ROUND(9.53292,5)</f>
        <v>9.53292</v>
      </c>
      <c r="G160" s="20"/>
      <c r="H160" s="28"/>
    </row>
    <row r="161" spans="1:8" ht="12.75" customHeight="1">
      <c r="A161" s="30">
        <v>43867</v>
      </c>
      <c r="B161" s="31"/>
      <c r="C161" s="22">
        <f>ROUND(9.495,5)</f>
        <v>9.495</v>
      </c>
      <c r="D161" s="22">
        <f>F161</f>
        <v>9.60655</v>
      </c>
      <c r="E161" s="22">
        <f>F161</f>
        <v>9.60655</v>
      </c>
      <c r="F161" s="22">
        <f>ROUND(9.60655,5)</f>
        <v>9.60655</v>
      </c>
      <c r="G161" s="20"/>
      <c r="H161" s="28"/>
    </row>
    <row r="162" spans="1:8" ht="12.75" customHeight="1">
      <c r="A162" s="30">
        <v>43958</v>
      </c>
      <c r="B162" s="31"/>
      <c r="C162" s="22">
        <f>ROUND(9.495,5)</f>
        <v>9.495</v>
      </c>
      <c r="D162" s="22">
        <f>F162</f>
        <v>9.67087</v>
      </c>
      <c r="E162" s="22">
        <f>F162</f>
        <v>9.67087</v>
      </c>
      <c r="F162" s="22">
        <f>ROUND(9.67087,5)</f>
        <v>9.67087</v>
      </c>
      <c r="G162" s="20"/>
      <c r="H162" s="28"/>
    </row>
    <row r="163" spans="1:8" ht="12.75" customHeight="1">
      <c r="A163" s="30">
        <v>44049</v>
      </c>
      <c r="B163" s="31"/>
      <c r="C163" s="22">
        <f>ROUND(9.495,5)</f>
        <v>9.495</v>
      </c>
      <c r="D163" s="22">
        <f>F163</f>
        <v>9.73413</v>
      </c>
      <c r="E163" s="22">
        <f>F163</f>
        <v>9.73413</v>
      </c>
      <c r="F163" s="22">
        <f>ROUND(9.73413,5)</f>
        <v>9.73413</v>
      </c>
      <c r="G163" s="20"/>
      <c r="H163" s="28"/>
    </row>
    <row r="164" spans="1:8" ht="12.75" customHeight="1">
      <c r="A164" s="30">
        <v>44140</v>
      </c>
      <c r="B164" s="31"/>
      <c r="C164" s="22">
        <f>ROUND(9.495,5)</f>
        <v>9.495</v>
      </c>
      <c r="D164" s="22">
        <f>F164</f>
        <v>9.82016</v>
      </c>
      <c r="E164" s="22">
        <f>F164</f>
        <v>9.82016</v>
      </c>
      <c r="F164" s="22">
        <f>ROUND(9.82016,5)</f>
        <v>9.82016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43776</v>
      </c>
      <c r="B166" s="31"/>
      <c r="C166" s="22">
        <f>ROUND(8.22,5)</f>
        <v>8.22</v>
      </c>
      <c r="D166" s="22">
        <f>F166</f>
        <v>8.246</v>
      </c>
      <c r="E166" s="22">
        <f>F166</f>
        <v>8.246</v>
      </c>
      <c r="F166" s="22">
        <f>ROUND(8.246,5)</f>
        <v>8.246</v>
      </c>
      <c r="G166" s="20"/>
      <c r="H166" s="28"/>
    </row>
    <row r="167" spans="1:8" ht="12.75" customHeight="1">
      <c r="A167" s="30">
        <v>43867</v>
      </c>
      <c r="B167" s="31"/>
      <c r="C167" s="22">
        <f>ROUND(8.22,5)</f>
        <v>8.22</v>
      </c>
      <c r="D167" s="22">
        <f>F167</f>
        <v>8.29481</v>
      </c>
      <c r="E167" s="22">
        <f>F167</f>
        <v>8.29481</v>
      </c>
      <c r="F167" s="22">
        <f>ROUND(8.29481,5)</f>
        <v>8.29481</v>
      </c>
      <c r="G167" s="20"/>
      <c r="H167" s="28"/>
    </row>
    <row r="168" spans="1:8" ht="12.75" customHeight="1">
      <c r="A168" s="30">
        <v>43958</v>
      </c>
      <c r="B168" s="31"/>
      <c r="C168" s="22">
        <f>ROUND(8.22,5)</f>
        <v>8.22</v>
      </c>
      <c r="D168" s="22">
        <f>F168</f>
        <v>8.33774</v>
      </c>
      <c r="E168" s="22">
        <f>F168</f>
        <v>8.33774</v>
      </c>
      <c r="F168" s="22">
        <f>ROUND(8.33774,5)</f>
        <v>8.33774</v>
      </c>
      <c r="G168" s="20"/>
      <c r="H168" s="28"/>
    </row>
    <row r="169" spans="1:8" ht="12.75" customHeight="1">
      <c r="A169" s="30">
        <v>44049</v>
      </c>
      <c r="B169" s="31"/>
      <c r="C169" s="22">
        <f>ROUND(8.22,5)</f>
        <v>8.22</v>
      </c>
      <c r="D169" s="22">
        <f>F169</f>
        <v>8.37858</v>
      </c>
      <c r="E169" s="22">
        <f>F169</f>
        <v>8.37858</v>
      </c>
      <c r="F169" s="22">
        <f>ROUND(8.37858,5)</f>
        <v>8.37858</v>
      </c>
      <c r="G169" s="20"/>
      <c r="H169" s="28"/>
    </row>
    <row r="170" spans="1:8" ht="12.75" customHeight="1">
      <c r="A170" s="30">
        <v>44140</v>
      </c>
      <c r="B170" s="31"/>
      <c r="C170" s="22">
        <f>ROUND(8.22,5)</f>
        <v>8.22</v>
      </c>
      <c r="D170" s="22">
        <f>F170</f>
        <v>8.44975</v>
      </c>
      <c r="E170" s="22">
        <f>F170</f>
        <v>8.44975</v>
      </c>
      <c r="F170" s="22">
        <f>ROUND(8.44975,5)</f>
        <v>8.44975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43776</v>
      </c>
      <c r="B172" s="31"/>
      <c r="C172" s="22">
        <f>ROUND(2.85,5)</f>
        <v>2.85</v>
      </c>
      <c r="D172" s="22">
        <f>F172</f>
        <v>308.45397</v>
      </c>
      <c r="E172" s="22">
        <f>F172</f>
        <v>308.45397</v>
      </c>
      <c r="F172" s="22">
        <f>ROUND(308.45397,5)</f>
        <v>308.45397</v>
      </c>
      <c r="G172" s="20"/>
      <c r="H172" s="28"/>
    </row>
    <row r="173" spans="1:8" ht="12.75" customHeight="1">
      <c r="A173" s="30">
        <v>43867</v>
      </c>
      <c r="B173" s="31"/>
      <c r="C173" s="22">
        <f>ROUND(2.85,5)</f>
        <v>2.85</v>
      </c>
      <c r="D173" s="22">
        <f>F173</f>
        <v>306.39609</v>
      </c>
      <c r="E173" s="22">
        <f>F173</f>
        <v>306.39609</v>
      </c>
      <c r="F173" s="22">
        <f>ROUND(306.39609,5)</f>
        <v>306.39609</v>
      </c>
      <c r="G173" s="20"/>
      <c r="H173" s="28"/>
    </row>
    <row r="174" spans="1:8" ht="12.75" customHeight="1">
      <c r="A174" s="30">
        <v>43958</v>
      </c>
      <c r="B174" s="31"/>
      <c r="C174" s="22">
        <f>ROUND(2.85,5)</f>
        <v>2.85</v>
      </c>
      <c r="D174" s="22">
        <f>F174</f>
        <v>312.09862</v>
      </c>
      <c r="E174" s="22">
        <f>F174</f>
        <v>312.09862</v>
      </c>
      <c r="F174" s="22">
        <f>ROUND(312.09862,5)</f>
        <v>312.09862</v>
      </c>
      <c r="G174" s="20"/>
      <c r="H174" s="28"/>
    </row>
    <row r="175" spans="1:8" ht="12.75" customHeight="1">
      <c r="A175" s="30">
        <v>44049</v>
      </c>
      <c r="B175" s="31"/>
      <c r="C175" s="22">
        <f>ROUND(2.85,5)</f>
        <v>2.85</v>
      </c>
      <c r="D175" s="22">
        <f>F175</f>
        <v>310.19138</v>
      </c>
      <c r="E175" s="22">
        <f>F175</f>
        <v>310.19138</v>
      </c>
      <c r="F175" s="22">
        <f>ROUND(310.19138,5)</f>
        <v>310.19138</v>
      </c>
      <c r="G175" s="20"/>
      <c r="H175" s="28"/>
    </row>
    <row r="176" spans="1:8" ht="12.75" customHeight="1">
      <c r="A176" s="30">
        <v>44140</v>
      </c>
      <c r="B176" s="31"/>
      <c r="C176" s="22">
        <f>ROUND(2.85,5)</f>
        <v>2.85</v>
      </c>
      <c r="D176" s="22">
        <f>F176</f>
        <v>315.67773</v>
      </c>
      <c r="E176" s="22">
        <f>F176</f>
        <v>315.67773</v>
      </c>
      <c r="F176" s="22">
        <f>ROUND(315.67773,5)</f>
        <v>315.67773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43776</v>
      </c>
      <c r="B178" s="31"/>
      <c r="C178" s="22">
        <f>ROUND(3.53,5)</f>
        <v>3.53</v>
      </c>
      <c r="D178" s="22">
        <f>F178</f>
        <v>233.40319</v>
      </c>
      <c r="E178" s="22">
        <f>F178</f>
        <v>233.40319</v>
      </c>
      <c r="F178" s="22">
        <f>ROUND(233.40319,5)</f>
        <v>233.40319</v>
      </c>
      <c r="G178" s="20"/>
      <c r="H178" s="28"/>
    </row>
    <row r="179" spans="1:8" ht="12.75" customHeight="1">
      <c r="A179" s="30">
        <v>43867</v>
      </c>
      <c r="B179" s="31"/>
      <c r="C179" s="22">
        <f>ROUND(3.53,5)</f>
        <v>3.53</v>
      </c>
      <c r="D179" s="22">
        <f>F179</f>
        <v>233.5731</v>
      </c>
      <c r="E179" s="22">
        <f>F179</f>
        <v>233.5731</v>
      </c>
      <c r="F179" s="22">
        <f>ROUND(233.5731,5)</f>
        <v>233.5731</v>
      </c>
      <c r="G179" s="20"/>
      <c r="H179" s="28"/>
    </row>
    <row r="180" spans="1:8" ht="12.75" customHeight="1">
      <c r="A180" s="30">
        <v>43958</v>
      </c>
      <c r="B180" s="31"/>
      <c r="C180" s="22">
        <f>ROUND(3.53,5)</f>
        <v>3.53</v>
      </c>
      <c r="D180" s="22">
        <f>F180</f>
        <v>237.92023</v>
      </c>
      <c r="E180" s="22">
        <f>F180</f>
        <v>237.92023</v>
      </c>
      <c r="F180" s="22">
        <f>ROUND(237.92023,5)</f>
        <v>237.92023</v>
      </c>
      <c r="G180" s="20"/>
      <c r="H180" s="28"/>
    </row>
    <row r="181" spans="1:8" ht="12.75" customHeight="1">
      <c r="A181" s="30">
        <v>44049</v>
      </c>
      <c r="B181" s="31"/>
      <c r="C181" s="22">
        <f>ROUND(3.53,5)</f>
        <v>3.53</v>
      </c>
      <c r="D181" s="22">
        <f>F181</f>
        <v>238.26785</v>
      </c>
      <c r="E181" s="22">
        <f>F181</f>
        <v>238.26785</v>
      </c>
      <c r="F181" s="22">
        <f>ROUND(238.26785,5)</f>
        <v>238.26785</v>
      </c>
      <c r="G181" s="20"/>
      <c r="H181" s="28"/>
    </row>
    <row r="182" spans="1:8" ht="12.75" customHeight="1">
      <c r="A182" s="30">
        <v>44140</v>
      </c>
      <c r="B182" s="31"/>
      <c r="C182" s="22">
        <f>ROUND(3.53,5)</f>
        <v>3.53</v>
      </c>
      <c r="D182" s="22">
        <f>F182</f>
        <v>242.48432</v>
      </c>
      <c r="E182" s="22">
        <f>F182</f>
        <v>242.48432</v>
      </c>
      <c r="F182" s="22">
        <f>ROUND(242.48432,5)</f>
        <v>242.48432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43776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43776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43867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43958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44049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44140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43776</v>
      </c>
      <c r="B192" s="31"/>
      <c r="C192" s="22">
        <f>ROUND(6.9,5)</f>
        <v>6.9</v>
      </c>
      <c r="D192" s="22">
        <f>F192</f>
        <v>6.69086</v>
      </c>
      <c r="E192" s="22">
        <f>F192</f>
        <v>6.69086</v>
      </c>
      <c r="F192" s="22">
        <f>ROUND(6.69086,5)</f>
        <v>6.69086</v>
      </c>
      <c r="G192" s="20"/>
      <c r="H192" s="28"/>
    </row>
    <row r="193" spans="1:8" ht="12.75" customHeight="1">
      <c r="A193" s="30">
        <v>43867</v>
      </c>
      <c r="B193" s="31"/>
      <c r="C193" s="22">
        <f>ROUND(6.9,5)</f>
        <v>6.9</v>
      </c>
      <c r="D193" s="22">
        <f>F193</f>
        <v>6.69086</v>
      </c>
      <c r="E193" s="22">
        <f>F193</f>
        <v>6.69086</v>
      </c>
      <c r="F193" s="22">
        <f>ROUND(6.69086,5)</f>
        <v>6.69086</v>
      </c>
      <c r="G193" s="20"/>
      <c r="H193" s="28"/>
    </row>
    <row r="194" spans="1:8" ht="12.75" customHeight="1">
      <c r="A194" s="30">
        <v>43958</v>
      </c>
      <c r="B194" s="31"/>
      <c r="C194" s="22">
        <f>ROUND(6.9,5)</f>
        <v>6.9</v>
      </c>
      <c r="D194" s="22">
        <f>F194</f>
        <v>6.69086</v>
      </c>
      <c r="E194" s="22">
        <f>F194</f>
        <v>6.69086</v>
      </c>
      <c r="F194" s="22">
        <f>ROUND(6.69086,5)</f>
        <v>6.69086</v>
      </c>
      <c r="G194" s="20"/>
      <c r="H194" s="28"/>
    </row>
    <row r="195" spans="1:8" ht="12.75" customHeight="1">
      <c r="A195" s="30">
        <v>44049</v>
      </c>
      <c r="B195" s="31"/>
      <c r="C195" s="22">
        <f>ROUND(6.9,5)</f>
        <v>6.9</v>
      </c>
      <c r="D195" s="22">
        <f>F195</f>
        <v>6.69086</v>
      </c>
      <c r="E195" s="22">
        <f>F195</f>
        <v>6.69086</v>
      </c>
      <c r="F195" s="22">
        <f>ROUND(6.69086,5)</f>
        <v>6.69086</v>
      </c>
      <c r="G195" s="20"/>
      <c r="H195" s="28"/>
    </row>
    <row r="196" spans="1:8" ht="12.75" customHeight="1">
      <c r="A196" s="30">
        <v>44140</v>
      </c>
      <c r="B196" s="31"/>
      <c r="C196" s="22">
        <f>ROUND(6.9,5)</f>
        <v>6.9</v>
      </c>
      <c r="D196" s="22">
        <f>F196</f>
        <v>6.69086</v>
      </c>
      <c r="E196" s="22">
        <f>F196</f>
        <v>6.69086</v>
      </c>
      <c r="F196" s="22">
        <f>ROUND(6.69086,5)</f>
        <v>6.69086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43776</v>
      </c>
      <c r="B198" s="31"/>
      <c r="C198" s="22">
        <f>ROUND(6.65,5)</f>
        <v>6.65</v>
      </c>
      <c r="D198" s="22">
        <f>F198</f>
        <v>6.59514</v>
      </c>
      <c r="E198" s="22">
        <f>F198</f>
        <v>6.59514</v>
      </c>
      <c r="F198" s="22">
        <f>ROUND(6.59514,5)</f>
        <v>6.59514</v>
      </c>
      <c r="G198" s="20"/>
      <c r="H198" s="28"/>
    </row>
    <row r="199" spans="1:8" ht="12.75" customHeight="1">
      <c r="A199" s="30">
        <v>43867</v>
      </c>
      <c r="B199" s="31"/>
      <c r="C199" s="22">
        <f>ROUND(6.65,5)</f>
        <v>6.65</v>
      </c>
      <c r="D199" s="22">
        <f>F199</f>
        <v>6.44119</v>
      </c>
      <c r="E199" s="22">
        <f>F199</f>
        <v>6.44119</v>
      </c>
      <c r="F199" s="22">
        <f>ROUND(6.44119,5)</f>
        <v>6.44119</v>
      </c>
      <c r="G199" s="20"/>
      <c r="H199" s="28"/>
    </row>
    <row r="200" spans="1:8" ht="12.75" customHeight="1">
      <c r="A200" s="30">
        <v>43958</v>
      </c>
      <c r="B200" s="31"/>
      <c r="C200" s="22">
        <f>ROUND(6.65,5)</f>
        <v>6.65</v>
      </c>
      <c r="D200" s="22">
        <f>F200</f>
        <v>6.14563</v>
      </c>
      <c r="E200" s="22">
        <f>F200</f>
        <v>6.14563</v>
      </c>
      <c r="F200" s="22">
        <f>ROUND(6.14563,5)</f>
        <v>6.14563</v>
      </c>
      <c r="G200" s="20"/>
      <c r="H200" s="28"/>
    </row>
    <row r="201" spans="1:8" ht="12.75" customHeight="1">
      <c r="A201" s="30">
        <v>44049</v>
      </c>
      <c r="B201" s="31"/>
      <c r="C201" s="22">
        <f>ROUND(6.65,5)</f>
        <v>6.65</v>
      </c>
      <c r="D201" s="22">
        <f>F201</f>
        <v>5.57972</v>
      </c>
      <c r="E201" s="22">
        <f>F201</f>
        <v>5.57972</v>
      </c>
      <c r="F201" s="22">
        <f>ROUND(5.57972,5)</f>
        <v>5.57972</v>
      </c>
      <c r="G201" s="20"/>
      <c r="H201" s="28"/>
    </row>
    <row r="202" spans="1:8" ht="12.75" customHeight="1">
      <c r="A202" s="30">
        <v>44140</v>
      </c>
      <c r="B202" s="31"/>
      <c r="C202" s="22">
        <f>ROUND(6.65,5)</f>
        <v>6.65</v>
      </c>
      <c r="D202" s="22">
        <f>F202</f>
        <v>4.61263</v>
      </c>
      <c r="E202" s="22">
        <f>F202</f>
        <v>4.61263</v>
      </c>
      <c r="F202" s="22">
        <f>ROUND(4.61263,5)</f>
        <v>4.61263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43776</v>
      </c>
      <c r="B204" s="31"/>
      <c r="C204" s="22">
        <f>ROUND(9.495,5)</f>
        <v>9.495</v>
      </c>
      <c r="D204" s="22">
        <f>F204</f>
        <v>9.52737</v>
      </c>
      <c r="E204" s="22">
        <f>F204</f>
        <v>9.52737</v>
      </c>
      <c r="F204" s="22">
        <f>ROUND(9.52737,5)</f>
        <v>9.52737</v>
      </c>
      <c r="G204" s="20"/>
      <c r="H204" s="28"/>
    </row>
    <row r="205" spans="1:8" ht="12.75" customHeight="1">
      <c r="A205" s="30">
        <v>43867</v>
      </c>
      <c r="B205" s="31"/>
      <c r="C205" s="22">
        <f>ROUND(9.495,5)</f>
        <v>9.495</v>
      </c>
      <c r="D205" s="22">
        <f>F205</f>
        <v>9.58976</v>
      </c>
      <c r="E205" s="22">
        <f>F205</f>
        <v>9.58976</v>
      </c>
      <c r="F205" s="22">
        <f>ROUND(9.58976,5)</f>
        <v>9.58976</v>
      </c>
      <c r="G205" s="20"/>
      <c r="H205" s="28"/>
    </row>
    <row r="206" spans="1:8" ht="12.75" customHeight="1">
      <c r="A206" s="30">
        <v>43958</v>
      </c>
      <c r="B206" s="31"/>
      <c r="C206" s="22">
        <f>ROUND(9.495,5)</f>
        <v>9.495</v>
      </c>
      <c r="D206" s="22">
        <f>F206</f>
        <v>9.64923</v>
      </c>
      <c r="E206" s="22">
        <f>F206</f>
        <v>9.64923</v>
      </c>
      <c r="F206" s="22">
        <f>ROUND(9.64923,5)</f>
        <v>9.64923</v>
      </c>
      <c r="G206" s="20"/>
      <c r="H206" s="28"/>
    </row>
    <row r="207" spans="1:8" ht="12.75" customHeight="1">
      <c r="A207" s="30">
        <v>44049</v>
      </c>
      <c r="B207" s="31"/>
      <c r="C207" s="22">
        <f>ROUND(9.495,5)</f>
        <v>9.495</v>
      </c>
      <c r="D207" s="22">
        <f>F207</f>
        <v>9.70779</v>
      </c>
      <c r="E207" s="22">
        <f>F207</f>
        <v>9.70779</v>
      </c>
      <c r="F207" s="22">
        <f>ROUND(9.70779,5)</f>
        <v>9.70779</v>
      </c>
      <c r="G207" s="20"/>
      <c r="H207" s="28"/>
    </row>
    <row r="208" spans="1:8" ht="12.75" customHeight="1">
      <c r="A208" s="30">
        <v>44140</v>
      </c>
      <c r="B208" s="31"/>
      <c r="C208" s="22">
        <f>ROUND(9.495,5)</f>
        <v>9.495</v>
      </c>
      <c r="D208" s="22">
        <f>F208</f>
        <v>9.78329</v>
      </c>
      <c r="E208" s="22">
        <f>F208</f>
        <v>9.78329</v>
      </c>
      <c r="F208" s="22">
        <f>ROUND(9.78329,5)</f>
        <v>9.78329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43776</v>
      </c>
      <c r="B210" s="31"/>
      <c r="C210" s="22">
        <f>ROUND(3.36,5)</f>
        <v>3.36</v>
      </c>
      <c r="D210" s="22">
        <f>F210</f>
        <v>189.27949</v>
      </c>
      <c r="E210" s="22">
        <f>F210</f>
        <v>189.27949</v>
      </c>
      <c r="F210" s="22">
        <f>ROUND(189.27949,5)</f>
        <v>189.27949</v>
      </c>
      <c r="G210" s="20"/>
      <c r="H210" s="28"/>
    </row>
    <row r="211" spans="1:8" ht="12.75" customHeight="1">
      <c r="A211" s="30">
        <v>43867</v>
      </c>
      <c r="B211" s="31"/>
      <c r="C211" s="22">
        <f>ROUND(3.36,5)</f>
        <v>3.36</v>
      </c>
      <c r="D211" s="22">
        <f>F211</f>
        <v>192.71575</v>
      </c>
      <c r="E211" s="22">
        <f>F211</f>
        <v>192.71575</v>
      </c>
      <c r="F211" s="22">
        <f>ROUND(192.71575,5)</f>
        <v>192.71575</v>
      </c>
      <c r="G211" s="20"/>
      <c r="H211" s="28"/>
    </row>
    <row r="212" spans="1:8" ht="12.75" customHeight="1">
      <c r="A212" s="30">
        <v>43958</v>
      </c>
      <c r="B212" s="31"/>
      <c r="C212" s="22">
        <f>ROUND(3.36,5)</f>
        <v>3.36</v>
      </c>
      <c r="D212" s="22">
        <f>F212</f>
        <v>193.65232</v>
      </c>
      <c r="E212" s="22">
        <f>F212</f>
        <v>193.65232</v>
      </c>
      <c r="F212" s="22">
        <f>ROUND(193.65232,5)</f>
        <v>193.65232</v>
      </c>
      <c r="G212" s="20"/>
      <c r="H212" s="28"/>
    </row>
    <row r="213" spans="1:8" ht="12.75" customHeight="1">
      <c r="A213" s="30">
        <v>44049</v>
      </c>
      <c r="B213" s="31"/>
      <c r="C213" s="22">
        <f>ROUND(3.36,5)</f>
        <v>3.36</v>
      </c>
      <c r="D213" s="22">
        <f>F213</f>
        <v>197.30441</v>
      </c>
      <c r="E213" s="22">
        <f>F213</f>
        <v>197.30441</v>
      </c>
      <c r="F213" s="22">
        <f>ROUND(197.30441,5)</f>
        <v>197.30441</v>
      </c>
      <c r="G213" s="20"/>
      <c r="H213" s="28"/>
    </row>
    <row r="214" spans="1:8" ht="12.75" customHeight="1">
      <c r="A214" s="30">
        <v>44140</v>
      </c>
      <c r="B214" s="31"/>
      <c r="C214" s="22">
        <f>ROUND(3.36,5)</f>
        <v>3.36</v>
      </c>
      <c r="D214" s="22">
        <f>F214</f>
        <v>200.70778</v>
      </c>
      <c r="E214" s="22">
        <f>F214</f>
        <v>200.70778</v>
      </c>
      <c r="F214" s="22">
        <f>ROUND(200.70778,5)</f>
        <v>200.70778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43776</v>
      </c>
      <c r="B216" s="31"/>
      <c r="C216" s="22">
        <f>ROUND(2.745,5)</f>
        <v>2.745</v>
      </c>
      <c r="D216" s="22">
        <f>F216</f>
        <v>162.46033</v>
      </c>
      <c r="E216" s="22">
        <f>F216</f>
        <v>162.46033</v>
      </c>
      <c r="F216" s="22">
        <f>ROUND(162.46033,5)</f>
        <v>162.46033</v>
      </c>
      <c r="G216" s="20"/>
      <c r="H216" s="28"/>
    </row>
    <row r="217" spans="1:8" ht="12.75" customHeight="1">
      <c r="A217" s="30">
        <v>43867</v>
      </c>
      <c r="B217" s="31"/>
      <c r="C217" s="22">
        <f>ROUND(2.745,5)</f>
        <v>2.745</v>
      </c>
      <c r="D217" s="22">
        <f>F217</f>
        <v>163.16388</v>
      </c>
      <c r="E217" s="22">
        <f>F217</f>
        <v>163.16388</v>
      </c>
      <c r="F217" s="22">
        <f>ROUND(163.16388,5)</f>
        <v>163.16388</v>
      </c>
      <c r="G217" s="20"/>
      <c r="H217" s="28"/>
    </row>
    <row r="218" spans="1:8" ht="12.75" customHeight="1">
      <c r="A218" s="30">
        <v>43958</v>
      </c>
      <c r="B218" s="31"/>
      <c r="C218" s="22">
        <f>ROUND(2.745,5)</f>
        <v>2.745</v>
      </c>
      <c r="D218" s="22">
        <f>F218</f>
        <v>166.20065</v>
      </c>
      <c r="E218" s="22">
        <f>F218</f>
        <v>166.20065</v>
      </c>
      <c r="F218" s="22">
        <f>ROUND(166.20065,5)</f>
        <v>166.20065</v>
      </c>
      <c r="G218" s="20"/>
      <c r="H218" s="28"/>
    </row>
    <row r="219" spans="1:8" ht="12.75" customHeight="1">
      <c r="A219" s="30">
        <v>44049</v>
      </c>
      <c r="B219" s="31"/>
      <c r="C219" s="22">
        <f>ROUND(2.745,5)</f>
        <v>2.745</v>
      </c>
      <c r="D219" s="22">
        <f>F219</f>
        <v>167.04154</v>
      </c>
      <c r="E219" s="22">
        <f>F219</f>
        <v>167.04154</v>
      </c>
      <c r="F219" s="22">
        <f>ROUND(167.04154,5)</f>
        <v>167.04154</v>
      </c>
      <c r="G219" s="20"/>
      <c r="H219" s="28"/>
    </row>
    <row r="220" spans="1:8" ht="12.75" customHeight="1">
      <c r="A220" s="30">
        <v>44140</v>
      </c>
      <c r="B220" s="31"/>
      <c r="C220" s="22">
        <f>ROUND(2.745,5)</f>
        <v>2.745</v>
      </c>
      <c r="D220" s="22">
        <f>F220</f>
        <v>169.99735</v>
      </c>
      <c r="E220" s="22">
        <f>F220</f>
        <v>169.99735</v>
      </c>
      <c r="F220" s="22">
        <f>ROUND(169.99735,5)</f>
        <v>169.99735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43776</v>
      </c>
      <c r="B222" s="31"/>
      <c r="C222" s="22">
        <f>ROUND(9.09,5)</f>
        <v>9.09</v>
      </c>
      <c r="D222" s="22">
        <f>F222</f>
        <v>9.12456</v>
      </c>
      <c r="E222" s="22">
        <f>F222</f>
        <v>9.12456</v>
      </c>
      <c r="F222" s="22">
        <f>ROUND(9.12456,5)</f>
        <v>9.12456</v>
      </c>
      <c r="G222" s="20"/>
      <c r="H222" s="28"/>
    </row>
    <row r="223" spans="1:8" ht="12.75" customHeight="1">
      <c r="A223" s="30">
        <v>43867</v>
      </c>
      <c r="B223" s="31"/>
      <c r="C223" s="22">
        <f>ROUND(9.09,5)</f>
        <v>9.09</v>
      </c>
      <c r="D223" s="22">
        <f>F223</f>
        <v>9.19157</v>
      </c>
      <c r="E223" s="22">
        <f>F223</f>
        <v>9.19157</v>
      </c>
      <c r="F223" s="22">
        <f>ROUND(9.19157,5)</f>
        <v>9.19157</v>
      </c>
      <c r="G223" s="20"/>
      <c r="H223" s="28"/>
    </row>
    <row r="224" spans="1:8" ht="12.75" customHeight="1">
      <c r="A224" s="30">
        <v>43958</v>
      </c>
      <c r="B224" s="31"/>
      <c r="C224" s="22">
        <f>ROUND(9.09,5)</f>
        <v>9.09</v>
      </c>
      <c r="D224" s="22">
        <f>F224</f>
        <v>9.2488</v>
      </c>
      <c r="E224" s="22">
        <f>F224</f>
        <v>9.2488</v>
      </c>
      <c r="F224" s="22">
        <f>ROUND(9.2488,5)</f>
        <v>9.2488</v>
      </c>
      <c r="G224" s="20"/>
      <c r="H224" s="28"/>
    </row>
    <row r="225" spans="1:8" ht="12.75" customHeight="1">
      <c r="A225" s="30">
        <v>44049</v>
      </c>
      <c r="B225" s="31"/>
      <c r="C225" s="22">
        <f>ROUND(9.09,5)</f>
        <v>9.09</v>
      </c>
      <c r="D225" s="22">
        <f>F225</f>
        <v>9.30454</v>
      </c>
      <c r="E225" s="22">
        <f>F225</f>
        <v>9.30454</v>
      </c>
      <c r="F225" s="22">
        <f>ROUND(9.30454,5)</f>
        <v>9.30454</v>
      </c>
      <c r="G225" s="20"/>
      <c r="H225" s="28"/>
    </row>
    <row r="226" spans="1:8" ht="12.75" customHeight="1">
      <c r="A226" s="30">
        <v>44140</v>
      </c>
      <c r="B226" s="31"/>
      <c r="C226" s="22">
        <f>ROUND(9.09,5)</f>
        <v>9.09</v>
      </c>
      <c r="D226" s="22">
        <f>F226</f>
        <v>9.38558</v>
      </c>
      <c r="E226" s="22">
        <f>F226</f>
        <v>9.38558</v>
      </c>
      <c r="F226" s="22">
        <f>ROUND(9.38558,5)</f>
        <v>9.38558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43776</v>
      </c>
      <c r="B228" s="31"/>
      <c r="C228" s="22">
        <f>ROUND(9.745,5)</f>
        <v>9.745</v>
      </c>
      <c r="D228" s="22">
        <f>F228</f>
        <v>9.78028</v>
      </c>
      <c r="E228" s="22">
        <f>F228</f>
        <v>9.78028</v>
      </c>
      <c r="F228" s="22">
        <f>ROUND(9.78028,5)</f>
        <v>9.78028</v>
      </c>
      <c r="G228" s="20"/>
      <c r="H228" s="28"/>
    </row>
    <row r="229" spans="1:8" ht="12.75" customHeight="1">
      <c r="A229" s="30">
        <v>43867</v>
      </c>
      <c r="B229" s="31"/>
      <c r="C229" s="22">
        <f>ROUND(9.745,5)</f>
        <v>9.745</v>
      </c>
      <c r="D229" s="22">
        <f>F229</f>
        <v>9.84848</v>
      </c>
      <c r="E229" s="22">
        <f>F229</f>
        <v>9.84848</v>
      </c>
      <c r="F229" s="22">
        <f>ROUND(9.84848,5)</f>
        <v>9.84848</v>
      </c>
      <c r="G229" s="20"/>
      <c r="H229" s="28"/>
    </row>
    <row r="230" spans="1:8" ht="12.75" customHeight="1">
      <c r="A230" s="30">
        <v>43958</v>
      </c>
      <c r="B230" s="31"/>
      <c r="C230" s="22">
        <f>ROUND(9.745,5)</f>
        <v>9.745</v>
      </c>
      <c r="D230" s="22">
        <f>F230</f>
        <v>9.90842</v>
      </c>
      <c r="E230" s="22">
        <f>F230</f>
        <v>9.90842</v>
      </c>
      <c r="F230" s="22">
        <f>ROUND(9.90842,5)</f>
        <v>9.90842</v>
      </c>
      <c r="G230" s="20"/>
      <c r="H230" s="28"/>
    </row>
    <row r="231" spans="1:8" ht="12.75" customHeight="1">
      <c r="A231" s="30">
        <v>44049</v>
      </c>
      <c r="B231" s="31"/>
      <c r="C231" s="22">
        <f>ROUND(9.745,5)</f>
        <v>9.745</v>
      </c>
      <c r="D231" s="22">
        <f>F231</f>
        <v>9.96724</v>
      </c>
      <c r="E231" s="22">
        <f>F231</f>
        <v>9.96724</v>
      </c>
      <c r="F231" s="22">
        <f>ROUND(9.96724,5)</f>
        <v>9.96724</v>
      </c>
      <c r="G231" s="20"/>
      <c r="H231" s="28"/>
    </row>
    <row r="232" spans="1:8" ht="12.75" customHeight="1">
      <c r="A232" s="30">
        <v>44140</v>
      </c>
      <c r="B232" s="31"/>
      <c r="C232" s="22">
        <f>ROUND(9.745,5)</f>
        <v>9.745</v>
      </c>
      <c r="D232" s="22">
        <f>F232</f>
        <v>10.04471</v>
      </c>
      <c r="E232" s="22">
        <f>F232</f>
        <v>10.04471</v>
      </c>
      <c r="F232" s="22">
        <f>ROUND(10.04471,5)</f>
        <v>10.04471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43776</v>
      </c>
      <c r="B234" s="31"/>
      <c r="C234" s="22">
        <f>ROUND(9.79,5)</f>
        <v>9.79</v>
      </c>
      <c r="D234" s="22">
        <f>F234</f>
        <v>9.82573</v>
      </c>
      <c r="E234" s="22">
        <f>F234</f>
        <v>9.82573</v>
      </c>
      <c r="F234" s="22">
        <f>ROUND(9.82573,5)</f>
        <v>9.82573</v>
      </c>
      <c r="G234" s="20"/>
      <c r="H234" s="28"/>
    </row>
    <row r="235" spans="1:8" ht="12.75" customHeight="1">
      <c r="A235" s="30">
        <v>43867</v>
      </c>
      <c r="B235" s="31"/>
      <c r="C235" s="22">
        <f>ROUND(9.79,5)</f>
        <v>9.79</v>
      </c>
      <c r="D235" s="22">
        <f>F235</f>
        <v>9.89486</v>
      </c>
      <c r="E235" s="22">
        <f>F235</f>
        <v>9.89486</v>
      </c>
      <c r="F235" s="22">
        <f>ROUND(9.89486,5)</f>
        <v>9.89486</v>
      </c>
      <c r="G235" s="20"/>
      <c r="H235" s="28"/>
    </row>
    <row r="236" spans="1:8" ht="12.75" customHeight="1">
      <c r="A236" s="30">
        <v>43958</v>
      </c>
      <c r="B236" s="31"/>
      <c r="C236" s="22">
        <f>ROUND(9.79,5)</f>
        <v>9.79</v>
      </c>
      <c r="D236" s="22">
        <f>F236</f>
        <v>9.95567</v>
      </c>
      <c r="E236" s="22">
        <f>F236</f>
        <v>9.95567</v>
      </c>
      <c r="F236" s="22">
        <f>ROUND(9.95567,5)</f>
        <v>9.95567</v>
      </c>
      <c r="G236" s="20"/>
      <c r="H236" s="28"/>
    </row>
    <row r="237" spans="1:8" ht="12.75" customHeight="1">
      <c r="A237" s="30">
        <v>44049</v>
      </c>
      <c r="B237" s="31"/>
      <c r="C237" s="22">
        <f>ROUND(9.79,5)</f>
        <v>9.79</v>
      </c>
      <c r="D237" s="22">
        <f>F237</f>
        <v>10.01544</v>
      </c>
      <c r="E237" s="22">
        <f>F237</f>
        <v>10.01544</v>
      </c>
      <c r="F237" s="22">
        <f>ROUND(10.01544,5)</f>
        <v>10.01544</v>
      </c>
      <c r="G237" s="20"/>
      <c r="H237" s="28"/>
    </row>
    <row r="238" spans="1:8" ht="12.75" customHeight="1">
      <c r="A238" s="30">
        <v>44140</v>
      </c>
      <c r="B238" s="31"/>
      <c r="C238" s="22">
        <f>ROUND(9.79,5)</f>
        <v>9.79</v>
      </c>
      <c r="D238" s="22">
        <f>F238</f>
        <v>10.09375</v>
      </c>
      <c r="E238" s="22">
        <f>F238</f>
        <v>10.09375</v>
      </c>
      <c r="F238" s="22">
        <f>ROUND(10.09375,5)</f>
        <v>10.09375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43776</v>
      </c>
      <c r="B240" s="31"/>
      <c r="C240" s="23">
        <f>ROUND(748.199,3)</f>
        <v>748.199</v>
      </c>
      <c r="D240" s="23">
        <f>F240</f>
        <v>755.326</v>
      </c>
      <c r="E240" s="23">
        <f>F240</f>
        <v>755.326</v>
      </c>
      <c r="F240" s="23">
        <f>ROUND(755.326,3)</f>
        <v>755.326</v>
      </c>
      <c r="G240" s="20"/>
      <c r="H240" s="28"/>
    </row>
    <row r="241" spans="1:8" ht="12.75" customHeight="1">
      <c r="A241" s="30">
        <v>43867</v>
      </c>
      <c r="B241" s="31"/>
      <c r="C241" s="23">
        <f>ROUND(748.199,3)</f>
        <v>748.199</v>
      </c>
      <c r="D241" s="23">
        <f>F241</f>
        <v>768.854</v>
      </c>
      <c r="E241" s="23">
        <f>F241</f>
        <v>768.854</v>
      </c>
      <c r="F241" s="23">
        <f>ROUND(768.854,3)</f>
        <v>768.854</v>
      </c>
      <c r="G241" s="20"/>
      <c r="H241" s="28"/>
    </row>
    <row r="242" spans="1:8" ht="12.75" customHeight="1">
      <c r="A242" s="30">
        <v>43958</v>
      </c>
      <c r="B242" s="31"/>
      <c r="C242" s="23">
        <f>ROUND(748.199,3)</f>
        <v>748.199</v>
      </c>
      <c r="D242" s="23">
        <f>F242</f>
        <v>782.982</v>
      </c>
      <c r="E242" s="23">
        <f>F242</f>
        <v>782.982</v>
      </c>
      <c r="F242" s="23">
        <f>ROUND(782.982,3)</f>
        <v>782.982</v>
      </c>
      <c r="G242" s="20"/>
      <c r="H242" s="28"/>
    </row>
    <row r="243" spans="1:8" ht="12.75" customHeight="1">
      <c r="A243" s="30">
        <v>44049</v>
      </c>
      <c r="B243" s="31"/>
      <c r="C243" s="23">
        <f>ROUND(748.199,3)</f>
        <v>748.199</v>
      </c>
      <c r="D243" s="23">
        <f>F243</f>
        <v>797.571</v>
      </c>
      <c r="E243" s="23">
        <f>F243</f>
        <v>797.571</v>
      </c>
      <c r="F243" s="23">
        <f>ROUND(797.571,3)</f>
        <v>797.571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43776</v>
      </c>
      <c r="B245" s="31"/>
      <c r="C245" s="23">
        <f>ROUND(660.492,3)</f>
        <v>660.492</v>
      </c>
      <c r="D245" s="23">
        <f>F245</f>
        <v>666.784</v>
      </c>
      <c r="E245" s="23">
        <f>F245</f>
        <v>666.784</v>
      </c>
      <c r="F245" s="23">
        <f>ROUND(666.784,3)</f>
        <v>666.784</v>
      </c>
      <c r="G245" s="20"/>
      <c r="H245" s="28"/>
    </row>
    <row r="246" spans="1:8" ht="12.75" customHeight="1">
      <c r="A246" s="30">
        <v>43867</v>
      </c>
      <c r="B246" s="31"/>
      <c r="C246" s="23">
        <f>ROUND(660.492,3)</f>
        <v>660.492</v>
      </c>
      <c r="D246" s="23">
        <f>F246</f>
        <v>678.725</v>
      </c>
      <c r="E246" s="23">
        <f>F246</f>
        <v>678.725</v>
      </c>
      <c r="F246" s="23">
        <f>ROUND(678.725,3)</f>
        <v>678.725</v>
      </c>
      <c r="G246" s="20"/>
      <c r="H246" s="28"/>
    </row>
    <row r="247" spans="1:8" ht="12.75" customHeight="1">
      <c r="A247" s="30">
        <v>43958</v>
      </c>
      <c r="B247" s="31"/>
      <c r="C247" s="23">
        <f>ROUND(660.492,3)</f>
        <v>660.492</v>
      </c>
      <c r="D247" s="23">
        <f>F247</f>
        <v>691.197</v>
      </c>
      <c r="E247" s="23">
        <f>F247</f>
        <v>691.197</v>
      </c>
      <c r="F247" s="23">
        <f>ROUND(691.197,3)</f>
        <v>691.197</v>
      </c>
      <c r="G247" s="20"/>
      <c r="H247" s="28"/>
    </row>
    <row r="248" spans="1:8" ht="12.75" customHeight="1">
      <c r="A248" s="30">
        <v>44049</v>
      </c>
      <c r="B248" s="31"/>
      <c r="C248" s="23">
        <f>ROUND(660.492,3)</f>
        <v>660.492</v>
      </c>
      <c r="D248" s="23">
        <f>F248</f>
        <v>704.076</v>
      </c>
      <c r="E248" s="23">
        <f>F248</f>
        <v>704.076</v>
      </c>
      <c r="F248" s="23">
        <f>ROUND(704.076,3)</f>
        <v>704.076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43776</v>
      </c>
      <c r="B250" s="31"/>
      <c r="C250" s="23">
        <f>ROUND(769.477,3)</f>
        <v>769.477</v>
      </c>
      <c r="D250" s="23">
        <f>F250</f>
        <v>776.807</v>
      </c>
      <c r="E250" s="23">
        <f>F250</f>
        <v>776.807</v>
      </c>
      <c r="F250" s="23">
        <f>ROUND(776.807,3)</f>
        <v>776.807</v>
      </c>
      <c r="G250" s="20"/>
      <c r="H250" s="28"/>
    </row>
    <row r="251" spans="1:8" ht="12.75" customHeight="1">
      <c r="A251" s="30">
        <v>43867</v>
      </c>
      <c r="B251" s="31"/>
      <c r="C251" s="23">
        <f>ROUND(769.477,3)</f>
        <v>769.477</v>
      </c>
      <c r="D251" s="23">
        <f>F251</f>
        <v>790.719</v>
      </c>
      <c r="E251" s="23">
        <f>F251</f>
        <v>790.719</v>
      </c>
      <c r="F251" s="23">
        <f>ROUND(790.719,3)</f>
        <v>790.719</v>
      </c>
      <c r="G251" s="20"/>
      <c r="H251" s="28"/>
    </row>
    <row r="252" spans="1:8" ht="12.75" customHeight="1">
      <c r="A252" s="30">
        <v>43958</v>
      </c>
      <c r="B252" s="31"/>
      <c r="C252" s="23">
        <f>ROUND(769.477,3)</f>
        <v>769.477</v>
      </c>
      <c r="D252" s="23">
        <f>F252</f>
        <v>805.249</v>
      </c>
      <c r="E252" s="23">
        <f>F252</f>
        <v>805.249</v>
      </c>
      <c r="F252" s="23">
        <f>ROUND(805.249,3)</f>
        <v>805.249</v>
      </c>
      <c r="G252" s="20"/>
      <c r="H252" s="28"/>
    </row>
    <row r="253" spans="1:8" ht="12.75" customHeight="1">
      <c r="A253" s="30">
        <v>44049</v>
      </c>
      <c r="B253" s="31"/>
      <c r="C253" s="23">
        <f>ROUND(769.477,3)</f>
        <v>769.477</v>
      </c>
      <c r="D253" s="23">
        <f>F253</f>
        <v>820.253</v>
      </c>
      <c r="E253" s="23">
        <f>F253</f>
        <v>820.253</v>
      </c>
      <c r="F253" s="23">
        <f>ROUND(820.253,3)</f>
        <v>820.253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43776</v>
      </c>
      <c r="B255" s="31"/>
      <c r="C255" s="23">
        <f>ROUND(690.305,3)</f>
        <v>690.305</v>
      </c>
      <c r="D255" s="23">
        <f>F255</f>
        <v>696.881</v>
      </c>
      <c r="E255" s="23">
        <f>F255</f>
        <v>696.881</v>
      </c>
      <c r="F255" s="23">
        <f>ROUND(696.881,3)</f>
        <v>696.881</v>
      </c>
      <c r="G255" s="20"/>
      <c r="H255" s="28"/>
    </row>
    <row r="256" spans="1:8" ht="12.75" customHeight="1">
      <c r="A256" s="30">
        <v>43867</v>
      </c>
      <c r="B256" s="31"/>
      <c r="C256" s="23">
        <f>ROUND(690.305,3)</f>
        <v>690.305</v>
      </c>
      <c r="D256" s="23">
        <f>F256</f>
        <v>709.361</v>
      </c>
      <c r="E256" s="23">
        <f>F256</f>
        <v>709.361</v>
      </c>
      <c r="F256" s="23">
        <f>ROUND(709.361,3)</f>
        <v>709.361</v>
      </c>
      <c r="G256" s="20"/>
      <c r="H256" s="28"/>
    </row>
    <row r="257" spans="1:8" ht="12.75" customHeight="1">
      <c r="A257" s="30">
        <v>43958</v>
      </c>
      <c r="B257" s="31"/>
      <c r="C257" s="23">
        <f>ROUND(690.305,3)</f>
        <v>690.305</v>
      </c>
      <c r="D257" s="23">
        <f>F257</f>
        <v>722.396</v>
      </c>
      <c r="E257" s="23">
        <f>F257</f>
        <v>722.396</v>
      </c>
      <c r="F257" s="23">
        <f>ROUND(722.396,3)</f>
        <v>722.396</v>
      </c>
      <c r="G257" s="20"/>
      <c r="H257" s="28"/>
    </row>
    <row r="258" spans="1:8" ht="12.75" customHeight="1">
      <c r="A258" s="30">
        <v>44049</v>
      </c>
      <c r="B258" s="31"/>
      <c r="C258" s="23">
        <f>ROUND(690.305,3)</f>
        <v>690.305</v>
      </c>
      <c r="D258" s="23">
        <f>F258</f>
        <v>735.857</v>
      </c>
      <c r="E258" s="23">
        <f>F258</f>
        <v>735.857</v>
      </c>
      <c r="F258" s="23">
        <f>ROUND(735.857,3)</f>
        <v>735.857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43776</v>
      </c>
      <c r="B260" s="31"/>
      <c r="C260" s="23">
        <f>ROUND(259.826821554168,3)</f>
        <v>259.827</v>
      </c>
      <c r="D260" s="23">
        <f>F260</f>
        <v>262.337</v>
      </c>
      <c r="E260" s="23">
        <f>F260</f>
        <v>262.337</v>
      </c>
      <c r="F260" s="23">
        <f>ROUND(262.337,3)</f>
        <v>262.337</v>
      </c>
      <c r="G260" s="20"/>
      <c r="H260" s="28"/>
    </row>
    <row r="261" spans="1:8" ht="12.75" customHeight="1">
      <c r="A261" s="30">
        <v>43867</v>
      </c>
      <c r="B261" s="31"/>
      <c r="C261" s="23">
        <f>ROUND(259.826821554168,3)</f>
        <v>259.827</v>
      </c>
      <c r="D261" s="23">
        <f>F261</f>
        <v>267.099</v>
      </c>
      <c r="E261" s="23">
        <f>F261</f>
        <v>267.099</v>
      </c>
      <c r="F261" s="23">
        <f>ROUND(267.099,3)</f>
        <v>267.099</v>
      </c>
      <c r="G261" s="20"/>
      <c r="H261" s="28"/>
    </row>
    <row r="262" spans="1:8" ht="12.75" customHeight="1">
      <c r="A262" s="30">
        <v>43958</v>
      </c>
      <c r="B262" s="31"/>
      <c r="C262" s="23">
        <f>ROUND(259.826821554168,3)</f>
        <v>259.827</v>
      </c>
      <c r="D262" s="23">
        <f>F262</f>
        <v>272.07</v>
      </c>
      <c r="E262" s="23">
        <f>F262</f>
        <v>272.07</v>
      </c>
      <c r="F262" s="23">
        <f>ROUND(272.07,3)</f>
        <v>272.07</v>
      </c>
      <c r="G262" s="20"/>
      <c r="H262" s="28"/>
    </row>
    <row r="263" spans="1:8" ht="12.75" customHeight="1">
      <c r="A263" s="30">
        <v>44049</v>
      </c>
      <c r="B263" s="31"/>
      <c r="C263" s="23">
        <f>ROUND(259.826821554168,3)</f>
        <v>259.827</v>
      </c>
      <c r="D263" s="23">
        <f>F263</f>
        <v>277.201</v>
      </c>
      <c r="E263" s="23">
        <f>F263</f>
        <v>277.201</v>
      </c>
      <c r="F263" s="23">
        <f>ROUND(277.201,3)</f>
        <v>277.201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43817</v>
      </c>
      <c r="B265" s="31"/>
      <c r="C265" s="23">
        <f>ROUND(6.808,3)</f>
        <v>6.808</v>
      </c>
      <c r="D265" s="23">
        <f>ROUND(7.18,3)</f>
        <v>7.18</v>
      </c>
      <c r="E265" s="23">
        <f>ROUND(7.08,3)</f>
        <v>7.08</v>
      </c>
      <c r="F265" s="23">
        <f>ROUND(7.13,3)</f>
        <v>7.13</v>
      </c>
      <c r="G265" s="20"/>
      <c r="H265" s="28"/>
    </row>
    <row r="266" spans="1:8" ht="12.75" customHeight="1">
      <c r="A266" s="30" t="s">
        <v>66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43776</v>
      </c>
      <c r="B267" s="31"/>
      <c r="C267" s="23">
        <f>ROUND(683.385,3)</f>
        <v>683.385</v>
      </c>
      <c r="D267" s="23">
        <f>F267</f>
        <v>689.895</v>
      </c>
      <c r="E267" s="23">
        <f>F267</f>
        <v>689.895</v>
      </c>
      <c r="F267" s="23">
        <f>ROUND(689.895,3)</f>
        <v>689.895</v>
      </c>
      <c r="G267" s="20"/>
      <c r="H267" s="28"/>
    </row>
    <row r="268" spans="1:8" ht="12.75" customHeight="1">
      <c r="A268" s="30">
        <v>43867</v>
      </c>
      <c r="B268" s="31"/>
      <c r="C268" s="23">
        <f>ROUND(683.385,3)</f>
        <v>683.385</v>
      </c>
      <c r="D268" s="23">
        <f>F268</f>
        <v>702.25</v>
      </c>
      <c r="E268" s="23">
        <f>F268</f>
        <v>702.25</v>
      </c>
      <c r="F268" s="23">
        <f>ROUND(702.25,3)</f>
        <v>702.25</v>
      </c>
      <c r="G268" s="20"/>
      <c r="H268" s="28"/>
    </row>
    <row r="269" spans="1:8" ht="12.75" customHeight="1">
      <c r="A269" s="30">
        <v>43958</v>
      </c>
      <c r="B269" s="31"/>
      <c r="C269" s="23">
        <f>ROUND(683.385,3)</f>
        <v>683.385</v>
      </c>
      <c r="D269" s="23">
        <f>F269</f>
        <v>715.155</v>
      </c>
      <c r="E269" s="23">
        <f>F269</f>
        <v>715.155</v>
      </c>
      <c r="F269" s="23">
        <f>ROUND(715.155,3)</f>
        <v>715.155</v>
      </c>
      <c r="G269" s="20"/>
      <c r="H269" s="28"/>
    </row>
    <row r="270" spans="1:8" ht="12.75" customHeight="1">
      <c r="A270" s="30">
        <v>44049</v>
      </c>
      <c r="B270" s="31"/>
      <c r="C270" s="23">
        <f>ROUND(683.385,3)</f>
        <v>683.385</v>
      </c>
      <c r="D270" s="23">
        <f>F270</f>
        <v>728.48</v>
      </c>
      <c r="E270" s="23">
        <f>F270</f>
        <v>728.48</v>
      </c>
      <c r="F270" s="23">
        <f>ROUND(728.48,3)</f>
        <v>728.48</v>
      </c>
      <c r="G270" s="20"/>
      <c r="H270" s="28"/>
    </row>
    <row r="271" spans="1:8" ht="12.75" customHeight="1">
      <c r="A271" s="30" t="s">
        <v>13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43913</v>
      </c>
      <c r="B272" s="31"/>
      <c r="C272" s="20">
        <f>ROUND(98.7726043820957,2)</f>
        <v>98.77</v>
      </c>
      <c r="D272" s="20">
        <f>F272</f>
        <v>98.57</v>
      </c>
      <c r="E272" s="20">
        <f>F272</f>
        <v>98.57</v>
      </c>
      <c r="F272" s="20">
        <f>ROUND(98.5703143948041,2)</f>
        <v>98.57</v>
      </c>
      <c r="G272" s="20"/>
      <c r="H272" s="28"/>
    </row>
    <row r="273" spans="1:8" ht="12.75" customHeight="1">
      <c r="A273" s="30" t="s">
        <v>14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45007</v>
      </c>
      <c r="B274" s="31"/>
      <c r="C274" s="20">
        <f>ROUND(94.88216523956,2)</f>
        <v>94.88</v>
      </c>
      <c r="D274" s="20">
        <f>F274</f>
        <v>93.75</v>
      </c>
      <c r="E274" s="20">
        <f>F274</f>
        <v>93.75</v>
      </c>
      <c r="F274" s="20">
        <f>ROUND(93.7508659286595,2)</f>
        <v>93.75</v>
      </c>
      <c r="G274" s="20"/>
      <c r="H274" s="28"/>
    </row>
    <row r="275" spans="1:8" ht="12.75" customHeight="1">
      <c r="A275" s="30" t="s">
        <v>15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46834</v>
      </c>
      <c r="B276" s="31"/>
      <c r="C276" s="20">
        <f>ROUND(91.8538557979376,2)</f>
        <v>91.85</v>
      </c>
      <c r="D276" s="20">
        <f>F276</f>
        <v>91.15</v>
      </c>
      <c r="E276" s="20">
        <f>F276</f>
        <v>91.15</v>
      </c>
      <c r="F276" s="20">
        <f>ROUND(91.1482198986222,2)</f>
        <v>91.15</v>
      </c>
      <c r="G276" s="20"/>
      <c r="H276" s="28"/>
    </row>
    <row r="277" spans="1:8" ht="12.75" customHeight="1">
      <c r="A277" s="30" t="s">
        <v>67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43727</v>
      </c>
      <c r="B278" s="31"/>
      <c r="C278" s="20">
        <f>ROUND(99.848718672739,2)</f>
        <v>99.85</v>
      </c>
      <c r="D278" s="20">
        <f>F278</f>
        <v>99.85</v>
      </c>
      <c r="E278" s="20">
        <f>F278</f>
        <v>99.85</v>
      </c>
      <c r="F278" s="20">
        <f>ROUND(99.848718672739,2)</f>
        <v>99.85</v>
      </c>
      <c r="G278" s="20"/>
      <c r="H278" s="28"/>
    </row>
    <row r="279" spans="1:8" ht="12.75" customHeight="1">
      <c r="A279" s="30" t="s">
        <v>68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43728</v>
      </c>
      <c r="B280" s="31"/>
      <c r="C280" s="22">
        <f>ROUND(98.7726043820957,5)</f>
        <v>98.7726</v>
      </c>
      <c r="D280" s="22">
        <f>F280</f>
        <v>101.84339</v>
      </c>
      <c r="E280" s="22">
        <f>F280</f>
        <v>101.84339</v>
      </c>
      <c r="F280" s="22">
        <f>ROUND(101.843387549031,5)</f>
        <v>101.84339</v>
      </c>
      <c r="G280" s="20"/>
      <c r="H280" s="28"/>
    </row>
    <row r="281" spans="1:8" ht="12.75" customHeight="1">
      <c r="A281" s="30" t="s">
        <v>69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44004</v>
      </c>
      <c r="B282" s="31"/>
      <c r="C282" s="20">
        <f>ROUND(98.7726043820957,2)</f>
        <v>98.77</v>
      </c>
      <c r="D282" s="20">
        <f>F282</f>
        <v>101.98</v>
      </c>
      <c r="E282" s="20">
        <f>F282</f>
        <v>101.98</v>
      </c>
      <c r="F282" s="20">
        <f>ROUND(101.978503873175,2)</f>
        <v>101.98</v>
      </c>
      <c r="G282" s="20"/>
      <c r="H282" s="28"/>
    </row>
    <row r="283" spans="1:8" ht="12.75" customHeight="1">
      <c r="A283" s="30" t="s">
        <v>70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44095</v>
      </c>
      <c r="B284" s="31"/>
      <c r="C284" s="20">
        <f>ROUND(98.7726043820957,2)</f>
        <v>98.77</v>
      </c>
      <c r="D284" s="20">
        <f>F284</f>
        <v>98.77</v>
      </c>
      <c r="E284" s="20">
        <f>F284</f>
        <v>98.77</v>
      </c>
      <c r="F284" s="20">
        <f>ROUND(98.7726043820957,2)</f>
        <v>98.77</v>
      </c>
      <c r="G284" s="20"/>
      <c r="H284" s="28"/>
    </row>
    <row r="285" spans="1:8" ht="12.75" customHeight="1">
      <c r="A285" s="30" t="s">
        <v>71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44182</v>
      </c>
      <c r="B286" s="31"/>
      <c r="C286" s="22">
        <f>ROUND(94.88216523956,5)</f>
        <v>94.88217</v>
      </c>
      <c r="D286" s="22">
        <f>F286</f>
        <v>95.36124</v>
      </c>
      <c r="E286" s="22">
        <f>F286</f>
        <v>95.36124</v>
      </c>
      <c r="F286" s="22">
        <f>ROUND(95.3612429915179,5)</f>
        <v>95.36124</v>
      </c>
      <c r="G286" s="20"/>
      <c r="H286" s="28"/>
    </row>
    <row r="287" spans="1:8" ht="12.75" customHeight="1">
      <c r="A287" s="30" t="s">
        <v>72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44271</v>
      </c>
      <c r="B288" s="31"/>
      <c r="C288" s="22">
        <f>ROUND(94.88216523956,5)</f>
        <v>94.88217</v>
      </c>
      <c r="D288" s="22">
        <f>F288</f>
        <v>94.32213</v>
      </c>
      <c r="E288" s="22">
        <f>F288</f>
        <v>94.32213</v>
      </c>
      <c r="F288" s="22">
        <f>ROUND(94.3221294797903,5)</f>
        <v>94.32213</v>
      </c>
      <c r="G288" s="20"/>
      <c r="H288" s="28"/>
    </row>
    <row r="289" spans="1:8" ht="12.75" customHeight="1">
      <c r="A289" s="30" t="s">
        <v>73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44362</v>
      </c>
      <c r="B290" s="31"/>
      <c r="C290" s="22">
        <f>ROUND(94.88216523956,5)</f>
        <v>94.88217</v>
      </c>
      <c r="D290" s="22">
        <f>F290</f>
        <v>93.23937</v>
      </c>
      <c r="E290" s="22">
        <f>F290</f>
        <v>93.23937</v>
      </c>
      <c r="F290" s="22">
        <f>ROUND(93.2393715796371,5)</f>
        <v>93.23937</v>
      </c>
      <c r="G290" s="20"/>
      <c r="H290" s="28"/>
    </row>
    <row r="291" spans="1:8" ht="12.75" customHeight="1">
      <c r="A291" s="30" t="s">
        <v>74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44460</v>
      </c>
      <c r="B292" s="31"/>
      <c r="C292" s="22">
        <f>ROUND(94.88216523956,5)</f>
        <v>94.88217</v>
      </c>
      <c r="D292" s="22">
        <f>F292</f>
        <v>93.13151</v>
      </c>
      <c r="E292" s="22">
        <f>F292</f>
        <v>93.13151</v>
      </c>
      <c r="F292" s="22">
        <f>ROUND(93.1315149621608,5)</f>
        <v>93.13151</v>
      </c>
      <c r="G292" s="20"/>
      <c r="H292" s="28"/>
    </row>
    <row r="293" spans="1:8" ht="12.75" customHeight="1">
      <c r="A293" s="30" t="s">
        <v>75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44551</v>
      </c>
      <c r="B294" s="31"/>
      <c r="C294" s="22">
        <f>ROUND(94.88216523956,5)</f>
        <v>94.88217</v>
      </c>
      <c r="D294" s="22">
        <f>F294</f>
        <v>95.08803</v>
      </c>
      <c r="E294" s="22">
        <f>F294</f>
        <v>95.08803</v>
      </c>
      <c r="F294" s="22">
        <f>ROUND(95.0880271504494,5)</f>
        <v>95.08803</v>
      </c>
      <c r="G294" s="20"/>
      <c r="H294" s="28"/>
    </row>
    <row r="295" spans="1:8" ht="12.75" customHeight="1">
      <c r="A295" s="30" t="s">
        <v>76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44635</v>
      </c>
      <c r="B296" s="31"/>
      <c r="C296" s="22">
        <f>ROUND(94.88216523956,5)</f>
        <v>94.88217</v>
      </c>
      <c r="D296" s="22">
        <f>F296</f>
        <v>94.99192</v>
      </c>
      <c r="E296" s="22">
        <f>F296</f>
        <v>94.99192</v>
      </c>
      <c r="F296" s="22">
        <f>ROUND(94.9919215816322,5)</f>
        <v>94.99192</v>
      </c>
      <c r="G296" s="20"/>
      <c r="H296" s="28"/>
    </row>
    <row r="297" spans="1:8" ht="12.75" customHeight="1">
      <c r="A297" s="30" t="s">
        <v>77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44733</v>
      </c>
      <c r="B298" s="31"/>
      <c r="C298" s="22">
        <f>ROUND(94.88216523956,5)</f>
        <v>94.88217</v>
      </c>
      <c r="D298" s="22">
        <f>F298</f>
        <v>95.9382</v>
      </c>
      <c r="E298" s="22">
        <f>F298</f>
        <v>95.9382</v>
      </c>
      <c r="F298" s="22">
        <f>ROUND(95.9382012834928,5)</f>
        <v>95.9382</v>
      </c>
      <c r="G298" s="20"/>
      <c r="H298" s="28"/>
    </row>
    <row r="299" spans="1:8" ht="12.75" customHeight="1">
      <c r="A299" s="30" t="s">
        <v>78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44824</v>
      </c>
      <c r="B300" s="31"/>
      <c r="C300" s="22">
        <f>ROUND(94.88216523956,5)</f>
        <v>94.88217</v>
      </c>
      <c r="D300" s="22">
        <f>F300</f>
        <v>99.65012</v>
      </c>
      <c r="E300" s="22">
        <f>F300</f>
        <v>99.65012</v>
      </c>
      <c r="F300" s="22">
        <f>ROUND(99.6501247994419,5)</f>
        <v>99.65012</v>
      </c>
      <c r="G300" s="20"/>
      <c r="H300" s="28"/>
    </row>
    <row r="301" spans="1:8" ht="12.75" customHeight="1">
      <c r="A301" s="30" t="s">
        <v>79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45097</v>
      </c>
      <c r="B302" s="31"/>
      <c r="C302" s="20">
        <f>ROUND(94.88216523956,2)</f>
        <v>94.88</v>
      </c>
      <c r="D302" s="20">
        <f>F302</f>
        <v>99.64</v>
      </c>
      <c r="E302" s="20">
        <f>F302</f>
        <v>99.64</v>
      </c>
      <c r="F302" s="20">
        <f>ROUND(99.6422275458253,2)</f>
        <v>99.64</v>
      </c>
      <c r="G302" s="20"/>
      <c r="H302" s="28"/>
    </row>
    <row r="303" spans="1:8" ht="12.75" customHeight="1">
      <c r="A303" s="30" t="s">
        <v>80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45188</v>
      </c>
      <c r="B304" s="31"/>
      <c r="C304" s="20">
        <f>ROUND(94.88216523956,2)</f>
        <v>94.88</v>
      </c>
      <c r="D304" s="20">
        <f>F304</f>
        <v>94.88</v>
      </c>
      <c r="E304" s="20">
        <f>F304</f>
        <v>94.88</v>
      </c>
      <c r="F304" s="20">
        <f>ROUND(94.88216523956,2)</f>
        <v>94.88</v>
      </c>
      <c r="G304" s="20"/>
      <c r="H304" s="28"/>
    </row>
    <row r="305" spans="1:8" ht="12.75" customHeight="1">
      <c r="A305" s="30" t="s">
        <v>81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46008</v>
      </c>
      <c r="B306" s="31"/>
      <c r="C306" s="22">
        <f>ROUND(91.8538557979376,5)</f>
        <v>91.85386</v>
      </c>
      <c r="D306" s="22">
        <f>F306</f>
        <v>90.10372</v>
      </c>
      <c r="E306" s="22">
        <f>F306</f>
        <v>90.10372</v>
      </c>
      <c r="F306" s="22">
        <f>ROUND(90.1037248795254,5)</f>
        <v>90.10372</v>
      </c>
      <c r="G306" s="20"/>
      <c r="H306" s="28"/>
    </row>
    <row r="307" spans="1:8" ht="12.75" customHeight="1">
      <c r="A307" s="30" t="s">
        <v>82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46097</v>
      </c>
      <c r="B308" s="31"/>
      <c r="C308" s="22">
        <f>ROUND(91.8538557979376,5)</f>
        <v>91.85386</v>
      </c>
      <c r="D308" s="22">
        <f>F308</f>
        <v>86.89957</v>
      </c>
      <c r="E308" s="22">
        <f>F308</f>
        <v>86.89957</v>
      </c>
      <c r="F308" s="22">
        <f>ROUND(86.8995691844163,5)</f>
        <v>86.89957</v>
      </c>
      <c r="G308" s="20"/>
      <c r="H308" s="28"/>
    </row>
    <row r="309" spans="1:8" ht="12.75" customHeight="1">
      <c r="A309" s="30" t="s">
        <v>83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46188</v>
      </c>
      <c r="B310" s="31"/>
      <c r="C310" s="22">
        <f>ROUND(91.8538557979376,5)</f>
        <v>91.85386</v>
      </c>
      <c r="D310" s="22">
        <f>F310</f>
        <v>85.48524</v>
      </c>
      <c r="E310" s="22">
        <f>F310</f>
        <v>85.48524</v>
      </c>
      <c r="F310" s="22">
        <f>ROUND(85.4852424271103,5)</f>
        <v>85.48524</v>
      </c>
      <c r="G310" s="20"/>
      <c r="H310" s="28"/>
    </row>
    <row r="311" spans="1:8" ht="12.75" customHeight="1">
      <c r="A311" s="30" t="s">
        <v>84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46286</v>
      </c>
      <c r="B312" s="31"/>
      <c r="C312" s="22">
        <f>ROUND(91.8538557979376,5)</f>
        <v>91.85386</v>
      </c>
      <c r="D312" s="22">
        <f>F312</f>
        <v>87.60029</v>
      </c>
      <c r="E312" s="22">
        <f>F312</f>
        <v>87.60029</v>
      </c>
      <c r="F312" s="22">
        <f>ROUND(87.6002926026809,5)</f>
        <v>87.60029</v>
      </c>
      <c r="G312" s="20"/>
      <c r="H312" s="28"/>
    </row>
    <row r="313" spans="1:8" ht="12.75" customHeight="1">
      <c r="A313" s="30" t="s">
        <v>85</v>
      </c>
      <c r="B313" s="31"/>
      <c r="C313" s="21"/>
      <c r="D313" s="21"/>
      <c r="E313" s="21"/>
      <c r="F313" s="21"/>
      <c r="G313" s="20"/>
      <c r="H313" s="28"/>
    </row>
    <row r="314" spans="1:8" ht="12.75" customHeight="1">
      <c r="A314" s="30">
        <v>46377</v>
      </c>
      <c r="B314" s="31"/>
      <c r="C314" s="22">
        <f>ROUND(91.8538557979376,5)</f>
        <v>91.85386</v>
      </c>
      <c r="D314" s="22">
        <f>F314</f>
        <v>91.42466</v>
      </c>
      <c r="E314" s="22">
        <f>F314</f>
        <v>91.42466</v>
      </c>
      <c r="F314" s="22">
        <f>ROUND(91.4246560178525,5)</f>
        <v>91.42466</v>
      </c>
      <c r="G314" s="20"/>
      <c r="H314" s="28"/>
    </row>
    <row r="315" spans="1:8" ht="12.75" customHeight="1">
      <c r="A315" s="30" t="s">
        <v>86</v>
      </c>
      <c r="B315" s="31"/>
      <c r="C315" s="21"/>
      <c r="D315" s="21"/>
      <c r="E315" s="21"/>
      <c r="F315" s="21"/>
      <c r="G315" s="20"/>
      <c r="H315" s="28"/>
    </row>
    <row r="316" spans="1:8" ht="12.75" customHeight="1">
      <c r="A316" s="30">
        <v>46461</v>
      </c>
      <c r="B316" s="31"/>
      <c r="C316" s="22">
        <f>ROUND(91.8538557979376,5)</f>
        <v>91.85386</v>
      </c>
      <c r="D316" s="22">
        <f>F316</f>
        <v>89.89096</v>
      </c>
      <c r="E316" s="22">
        <f>F316</f>
        <v>89.89096</v>
      </c>
      <c r="F316" s="22">
        <f>ROUND(89.8909573971038,5)</f>
        <v>89.89096</v>
      </c>
      <c r="G316" s="20"/>
      <c r="H316" s="28"/>
    </row>
    <row r="317" spans="1:8" ht="12.75" customHeight="1">
      <c r="A317" s="30" t="s">
        <v>87</v>
      </c>
      <c r="B317" s="31"/>
      <c r="C317" s="21"/>
      <c r="D317" s="21"/>
      <c r="E317" s="21"/>
      <c r="F317" s="21"/>
      <c r="G317" s="20"/>
      <c r="H317" s="28"/>
    </row>
    <row r="318" spans="1:8" ht="12.75" customHeight="1">
      <c r="A318" s="30">
        <v>46559</v>
      </c>
      <c r="B318" s="31"/>
      <c r="C318" s="22">
        <f>ROUND(91.8538557979376,5)</f>
        <v>91.85386</v>
      </c>
      <c r="D318" s="22">
        <f>F318</f>
        <v>91.97975</v>
      </c>
      <c r="E318" s="22">
        <f>F318</f>
        <v>91.97975</v>
      </c>
      <c r="F318" s="22">
        <f>ROUND(91.9797475638553,5)</f>
        <v>91.97975</v>
      </c>
      <c r="G318" s="20"/>
      <c r="H318" s="28"/>
    </row>
    <row r="319" spans="1:8" ht="12.75" customHeight="1">
      <c r="A319" s="30" t="s">
        <v>88</v>
      </c>
      <c r="B319" s="31"/>
      <c r="C319" s="21"/>
      <c r="D319" s="21"/>
      <c r="E319" s="21"/>
      <c r="F319" s="21"/>
      <c r="G319" s="20"/>
      <c r="H319" s="28"/>
    </row>
    <row r="320" spans="1:8" ht="12.75" customHeight="1">
      <c r="A320" s="30">
        <v>46650</v>
      </c>
      <c r="B320" s="31"/>
      <c r="C320" s="22">
        <f>ROUND(91.8538557979376,5)</f>
        <v>91.85386</v>
      </c>
      <c r="D320" s="22">
        <f>F320</f>
        <v>97.51296</v>
      </c>
      <c r="E320" s="22">
        <f>F320</f>
        <v>97.51296</v>
      </c>
      <c r="F320" s="22">
        <f>ROUND(97.5129606471923,5)</f>
        <v>97.51296</v>
      </c>
      <c r="G320" s="20"/>
      <c r="H320" s="28"/>
    </row>
    <row r="321" spans="1:8" ht="12.75" customHeight="1">
      <c r="A321" s="30" t="s">
        <v>89</v>
      </c>
      <c r="B321" s="31"/>
      <c r="C321" s="21"/>
      <c r="D321" s="21"/>
      <c r="E321" s="21"/>
      <c r="F321" s="21"/>
      <c r="G321" s="20"/>
      <c r="H321" s="28"/>
    </row>
    <row r="322" spans="1:8" ht="12.75" customHeight="1">
      <c r="A322" s="30">
        <v>46924</v>
      </c>
      <c r="B322" s="31"/>
      <c r="C322" s="20">
        <f>ROUND(91.8538557979376,2)</f>
        <v>91.85</v>
      </c>
      <c r="D322" s="20">
        <f>F322</f>
        <v>98.5</v>
      </c>
      <c r="E322" s="20">
        <f>F322</f>
        <v>98.5</v>
      </c>
      <c r="F322" s="20">
        <f>ROUND(98.5024566915917,2)</f>
        <v>98.5</v>
      </c>
      <c r="G322" s="20"/>
      <c r="H322" s="28"/>
    </row>
    <row r="323" spans="1:8" ht="12.75" customHeight="1">
      <c r="A323" s="30" t="s">
        <v>90</v>
      </c>
      <c r="B323" s="31"/>
      <c r="C323" s="21"/>
      <c r="D323" s="21"/>
      <c r="E323" s="21"/>
      <c r="F323" s="21"/>
      <c r="G323" s="20"/>
      <c r="H323" s="28"/>
    </row>
    <row r="324" spans="1:8" ht="12.75" customHeight="1" thickBot="1">
      <c r="A324" s="32">
        <v>47015</v>
      </c>
      <c r="B324" s="33"/>
      <c r="C324" s="26">
        <f>ROUND(91.8538557979376,2)</f>
        <v>91.85</v>
      </c>
      <c r="D324" s="26">
        <f>F324</f>
        <v>91.85</v>
      </c>
      <c r="E324" s="26">
        <f>F324</f>
        <v>91.85</v>
      </c>
      <c r="F324" s="26">
        <f>ROUND(91.8538557979376,2)</f>
        <v>91.85</v>
      </c>
      <c r="G324" s="26"/>
      <c r="H324" s="29"/>
    </row>
  </sheetData>
  <sheetProtection/>
  <mergeCells count="323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2:B162"/>
    <mergeCell ref="A151:B151"/>
    <mergeCell ref="A152:B152"/>
    <mergeCell ref="A153:B153"/>
    <mergeCell ref="A154:B154"/>
    <mergeCell ref="A155:B155"/>
    <mergeCell ref="A156:B156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9:B239"/>
    <mergeCell ref="A240:B240"/>
    <mergeCell ref="A241:B241"/>
    <mergeCell ref="A234:B234"/>
    <mergeCell ref="A235:B235"/>
    <mergeCell ref="A236:B236"/>
    <mergeCell ref="A237:B237"/>
    <mergeCell ref="A238:B238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19:B319"/>
    <mergeCell ref="A308:B308"/>
    <mergeCell ref="A309:B309"/>
    <mergeCell ref="A310:B310"/>
    <mergeCell ref="A311:B311"/>
    <mergeCell ref="A312:B312"/>
    <mergeCell ref="A313:B313"/>
    <mergeCell ref="A320:B320"/>
    <mergeCell ref="A321:B321"/>
    <mergeCell ref="A322:B322"/>
    <mergeCell ref="A323:B323"/>
    <mergeCell ref="A324:B324"/>
    <mergeCell ref="A314:B314"/>
    <mergeCell ref="A315:B315"/>
    <mergeCell ref="A316:B316"/>
    <mergeCell ref="A317:B317"/>
    <mergeCell ref="A318:B31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2019-09-19T15:54:46Z</dcterms:modified>
  <cp:category/>
  <cp:version/>
  <cp:contentType/>
  <cp:contentStatus/>
</cp:coreProperties>
</file>