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<sst xmlns="http://schemas.openxmlformats.org/spreadsheetml/2006/main" count="89" uniqueCount="86">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</sst>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1">
      <selection activeCell="L23" sqref="L2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43731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ROUND(98.8022992132731,2)</f>
        <v>98.8</v>
      </c>
      <c r="D6" s="28">
        <f>F6</f>
        <v>102.7</v>
      </c>
      <c r="E6" s="28">
        <f>F6</f>
        <v>102.7</v>
      </c>
      <c r="F6" s="28">
        <f>ROUND(102.701629959736,2)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ROUND(98.8022992132731,2)</f>
        <v>98.8</v>
      </c>
      <c r="D7" s="28">
        <f>F7</f>
        <v>98.57</v>
      </c>
      <c r="E7" s="28">
        <f>F7</f>
        <v>98.57</v>
      </c>
      <c r="F7" s="28">
        <f>ROUND(98.5730695808061,2)</f>
        <v>98.57</v>
      </c>
      <c r="G7" s="28"/>
      <c r="H7" s="40"/>
    </row>
    <row r="8" spans="1:8" ht="12.75" customHeight="1">
      <c r="A8" s="26">
        <v>44004</v>
      </c>
      <c r="B8" s="27"/>
      <c r="C8" s="28">
        <f>ROUND(98.8022992132731,2)</f>
        <v>98.8</v>
      </c>
      <c r="D8" s="28">
        <f>F8</f>
        <v>101.99</v>
      </c>
      <c r="E8" s="28">
        <f>F8</f>
        <v>101.99</v>
      </c>
      <c r="F8" s="28">
        <f>ROUND(101.992456196993,2)</f>
        <v>101.99</v>
      </c>
      <c r="G8" s="28"/>
      <c r="H8" s="40"/>
    </row>
    <row r="9" spans="1:8" ht="12.75" customHeight="1">
      <c r="A9" s="26">
        <v>44095</v>
      </c>
      <c r="B9" s="27"/>
      <c r="C9" s="28">
        <f>ROUND(98.8022992132731,2)</f>
        <v>98.8</v>
      </c>
      <c r="D9" s="28">
        <f>F9</f>
        <v>98.8</v>
      </c>
      <c r="E9" s="28">
        <f>F9</f>
        <v>98.8</v>
      </c>
      <c r="F9" s="28">
        <f>ROUND(98.8022992132731,2)</f>
        <v>98.8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ROUND(95.1519218323967,2)</f>
        <v>95.15</v>
      </c>
      <c r="D11" s="28">
        <f>F11</f>
        <v>95.41</v>
      </c>
      <c r="E11" s="28">
        <f>F11</f>
        <v>95.41</v>
      </c>
      <c r="F11" s="28">
        <f>ROUND(95.4096220742967,2)</f>
        <v>95.41</v>
      </c>
      <c r="G11" s="28"/>
      <c r="H11" s="40"/>
    </row>
    <row r="12" spans="1:8" ht="12.75" customHeight="1">
      <c r="A12" s="26">
        <v>44271</v>
      </c>
      <c r="B12" s="27"/>
      <c r="C12" s="28">
        <f>ROUND(95.1519218323967,2)</f>
        <v>95.15</v>
      </c>
      <c r="D12" s="28">
        <f>F12</f>
        <v>94.39</v>
      </c>
      <c r="E12" s="28">
        <f>F12</f>
        <v>94.39</v>
      </c>
      <c r="F12" s="28">
        <f>ROUND(94.3880043993287,2)</f>
        <v>94.39</v>
      </c>
      <c r="G12" s="28"/>
      <c r="H12" s="40"/>
    </row>
    <row r="13" spans="1:8" ht="12.75" customHeight="1">
      <c r="A13" s="26">
        <v>44362</v>
      </c>
      <c r="B13" s="27"/>
      <c r="C13" s="28">
        <f>ROUND(95.1519218323967,2)</f>
        <v>95.15</v>
      </c>
      <c r="D13" s="28">
        <f>F13</f>
        <v>93.33</v>
      </c>
      <c r="E13" s="28">
        <f>F13</f>
        <v>93.33</v>
      </c>
      <c r="F13" s="28">
        <f>ROUND(93.325762084447,2)</f>
        <v>93.33</v>
      </c>
      <c r="G13" s="28"/>
      <c r="H13" s="40"/>
    </row>
    <row r="14" spans="1:8" ht="12.75" customHeight="1">
      <c r="A14" s="26">
        <v>44460</v>
      </c>
      <c r="B14" s="27"/>
      <c r="C14" s="28">
        <f>ROUND(95.1519218323967,2)</f>
        <v>95.15</v>
      </c>
      <c r="D14" s="28">
        <f>F14</f>
        <v>93.24</v>
      </c>
      <c r="E14" s="28">
        <f>F14</f>
        <v>93.24</v>
      </c>
      <c r="F14" s="28">
        <f>ROUND(93.2365037659966,2)</f>
        <v>93.24</v>
      </c>
      <c r="G14" s="28"/>
      <c r="H14" s="40"/>
    </row>
    <row r="15" spans="1:8" ht="12.75" customHeight="1">
      <c r="A15" s="26">
        <v>44551</v>
      </c>
      <c r="B15" s="27"/>
      <c r="C15" s="28">
        <f>ROUND(95.1519218323967,2)</f>
        <v>95.15</v>
      </c>
      <c r="D15" s="28">
        <f>F15</f>
        <v>95.21</v>
      </c>
      <c r="E15" s="28">
        <f>F15</f>
        <v>95.21</v>
      </c>
      <c r="F15" s="28">
        <f>ROUND(95.2128907976242,2)</f>
        <v>95.21</v>
      </c>
      <c r="G15" s="28"/>
      <c r="H15" s="40"/>
    </row>
    <row r="16" spans="1:8" ht="12.75" customHeight="1">
      <c r="A16" s="26">
        <v>44635</v>
      </c>
      <c r="B16" s="27"/>
      <c r="C16" s="28">
        <f>ROUND(95.1519218323967,2)</f>
        <v>95.15</v>
      </c>
      <c r="D16" s="28">
        <f>F16</f>
        <v>95.14</v>
      </c>
      <c r="E16" s="28">
        <f>F16</f>
        <v>95.14</v>
      </c>
      <c r="F16" s="28">
        <f>ROUND(95.1399794827972,2)</f>
        <v>95.14</v>
      </c>
      <c r="G16" s="28"/>
      <c r="H16" s="40"/>
    </row>
    <row r="17" spans="1:8" ht="12.75" customHeight="1">
      <c r="A17" s="26">
        <v>44733</v>
      </c>
      <c r="B17" s="27"/>
      <c r="C17" s="28">
        <f>ROUND(95.1519218323967,2)</f>
        <v>95.15</v>
      </c>
      <c r="D17" s="28">
        <f>F17</f>
        <v>96.09</v>
      </c>
      <c r="E17" s="28">
        <f>F17</f>
        <v>96.09</v>
      </c>
      <c r="F17" s="28">
        <f>ROUND(96.0937431925976,2)</f>
        <v>96.09</v>
      </c>
      <c r="G17" s="28"/>
      <c r="H17" s="40"/>
    </row>
    <row r="18" spans="1:8" ht="12.75" customHeight="1">
      <c r="A18" s="26">
        <v>44824</v>
      </c>
      <c r="B18" s="27"/>
      <c r="C18" s="28">
        <f>ROUND(95.1519218323967,2)</f>
        <v>95.15</v>
      </c>
      <c r="D18" s="28">
        <f>F18</f>
        <v>99.83</v>
      </c>
      <c r="E18" s="28">
        <f>F18</f>
        <v>99.83</v>
      </c>
      <c r="F18" s="28">
        <f>ROUND(99.8258813214721,2)</f>
        <v>99.83</v>
      </c>
      <c r="G18" s="28"/>
      <c r="H18" s="40"/>
    </row>
    <row r="19" spans="1:8" ht="12.75" customHeight="1">
      <c r="A19" s="26">
        <v>44915</v>
      </c>
      <c r="B19" s="27"/>
      <c r="C19" s="28">
        <f>ROUND(95.1519218323967,2)</f>
        <v>95.15</v>
      </c>
      <c r="D19" s="28">
        <f>F19</f>
        <v>100.88</v>
      </c>
      <c r="E19" s="28">
        <f>F19</f>
        <v>100.88</v>
      </c>
      <c r="F19" s="28">
        <f>ROUND(100.8824244469,2)</f>
        <v>100.88</v>
      </c>
      <c r="G19" s="28"/>
      <c r="H19" s="40"/>
    </row>
    <row r="20" spans="1:8" ht="12.75" customHeight="1">
      <c r="A20" s="26">
        <v>45007</v>
      </c>
      <c r="B20" s="27"/>
      <c r="C20" s="28">
        <f>ROUND(95.1519218323967,2)</f>
        <v>95.15</v>
      </c>
      <c r="D20" s="28">
        <f>F20</f>
        <v>93.98</v>
      </c>
      <c r="E20" s="28">
        <f>F20</f>
        <v>93.98</v>
      </c>
      <c r="F20" s="28">
        <f>ROUND(93.9751398644416,2)</f>
        <v>93.98</v>
      </c>
      <c r="G20" s="28"/>
      <c r="H20" s="40"/>
    </row>
    <row r="21" spans="1:8" ht="12.75" customHeight="1">
      <c r="A21" s="26">
        <v>45097</v>
      </c>
      <c r="B21" s="27"/>
      <c r="C21" s="28">
        <f>ROUND(95.1519218323967,2)</f>
        <v>95.15</v>
      </c>
      <c r="D21" s="28">
        <f>F21</f>
        <v>99.89</v>
      </c>
      <c r="E21" s="28">
        <f>F21</f>
        <v>99.89</v>
      </c>
      <c r="F21" s="28">
        <f>ROUND(99.8907749079504,2)</f>
        <v>99.89</v>
      </c>
      <c r="G21" s="28"/>
      <c r="H21" s="40"/>
    </row>
    <row r="22" spans="1:8" ht="12.75" customHeight="1">
      <c r="A22" s="26">
        <v>45188</v>
      </c>
      <c r="B22" s="27"/>
      <c r="C22" s="28">
        <f>ROUND(95.1519218323967,2)</f>
        <v>95.15</v>
      </c>
      <c r="D22" s="28">
        <f>F22</f>
        <v>95.15</v>
      </c>
      <c r="E22" s="28">
        <f>F22</f>
        <v>95.15</v>
      </c>
      <c r="F22" s="28">
        <f>ROUND(95.1519218323967,2)</f>
        <v>95.15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ROUND(92.3645148118398,2)</f>
        <v>92.36</v>
      </c>
      <c r="D24" s="28">
        <f>F24</f>
        <v>90.52</v>
      </c>
      <c r="E24" s="28">
        <f>F24</f>
        <v>90.52</v>
      </c>
      <c r="F24" s="28">
        <f>ROUND(90.5188278699698,2)</f>
        <v>90.52</v>
      </c>
      <c r="G24" s="28"/>
      <c r="H24" s="40"/>
    </row>
    <row r="25" spans="1:8" ht="12.75" customHeight="1">
      <c r="A25" s="26">
        <v>46097</v>
      </c>
      <c r="B25" s="27"/>
      <c r="C25" s="28">
        <f>ROUND(92.3645148118398,2)</f>
        <v>92.36</v>
      </c>
      <c r="D25" s="28">
        <f>F25</f>
        <v>87.34</v>
      </c>
      <c r="E25" s="28">
        <f>F25</f>
        <v>87.34</v>
      </c>
      <c r="F25" s="28">
        <f>ROUND(87.3384387921514,2)</f>
        <v>87.34</v>
      </c>
      <c r="G25" s="28"/>
      <c r="H25" s="40"/>
    </row>
    <row r="26" spans="1:8" ht="12.75" customHeight="1">
      <c r="A26" s="26">
        <v>46188</v>
      </c>
      <c r="B26" s="27"/>
      <c r="C26" s="28">
        <f>ROUND(92.3645148118398,2)</f>
        <v>92.36</v>
      </c>
      <c r="D26" s="28">
        <f>F26</f>
        <v>85.94</v>
      </c>
      <c r="E26" s="28">
        <f>F26</f>
        <v>85.94</v>
      </c>
      <c r="F26" s="28">
        <f>ROUND(85.9399063023253,2)</f>
        <v>85.94</v>
      </c>
      <c r="G26" s="28"/>
      <c r="H26" s="40"/>
    </row>
    <row r="27" spans="1:8" ht="12.75" customHeight="1">
      <c r="A27" s="26">
        <v>46286</v>
      </c>
      <c r="B27" s="27"/>
      <c r="C27" s="28">
        <f>ROUND(92.3645148118398,2)</f>
        <v>92.36</v>
      </c>
      <c r="D27" s="28">
        <f>F27</f>
        <v>88.05</v>
      </c>
      <c r="E27" s="28">
        <f>F27</f>
        <v>88.05</v>
      </c>
      <c r="F27" s="28">
        <f>ROUND(88.0490129537862,2)</f>
        <v>88.05</v>
      </c>
      <c r="G27" s="28"/>
      <c r="H27" s="40"/>
    </row>
    <row r="28" spans="1:8" ht="12.75" customHeight="1">
      <c r="A28" s="26">
        <v>46377</v>
      </c>
      <c r="B28" s="27"/>
      <c r="C28" s="28">
        <f>ROUND(92.3645148118398,2)</f>
        <v>92.36</v>
      </c>
      <c r="D28" s="28">
        <f>F28</f>
        <v>91.86</v>
      </c>
      <c r="E28" s="28">
        <f>F28</f>
        <v>91.86</v>
      </c>
      <c r="F28" s="28">
        <f>ROUND(91.8579572088674,2)</f>
        <v>91.86</v>
      </c>
      <c r="G28" s="28"/>
      <c r="H28" s="40"/>
    </row>
    <row r="29" spans="1:8" ht="12.75" customHeight="1">
      <c r="A29" s="26">
        <v>46461</v>
      </c>
      <c r="B29" s="27"/>
      <c r="C29" s="28">
        <f>ROUND(92.3645148118398,2)</f>
        <v>92.36</v>
      </c>
      <c r="D29" s="28">
        <f>F29</f>
        <v>90.32</v>
      </c>
      <c r="E29" s="28">
        <f>F29</f>
        <v>90.32</v>
      </c>
      <c r="F29" s="28">
        <f>ROUND(90.3182744642044,2)</f>
        <v>90.32</v>
      </c>
      <c r="G29" s="28"/>
      <c r="H29" s="40"/>
    </row>
    <row r="30" spans="1:8" ht="12.75" customHeight="1">
      <c r="A30" s="26">
        <v>46559</v>
      </c>
      <c r="B30" s="27"/>
      <c r="C30" s="28">
        <f>ROUND(92.3645148118398,2)</f>
        <v>92.36</v>
      </c>
      <c r="D30" s="28">
        <f>F30</f>
        <v>92.38</v>
      </c>
      <c r="E30" s="28">
        <f>F30</f>
        <v>92.38</v>
      </c>
      <c r="F30" s="28">
        <f>ROUND(92.3765234110682,2)</f>
        <v>92.38</v>
      </c>
      <c r="G30" s="28"/>
      <c r="H30" s="40"/>
    </row>
    <row r="31" spans="1:8" ht="12.75" customHeight="1">
      <c r="A31" s="26">
        <v>46650</v>
      </c>
      <c r="B31" s="27"/>
      <c r="C31" s="28">
        <f>ROUND(92.3645148118398,2)</f>
        <v>92.36</v>
      </c>
      <c r="D31" s="28">
        <f>F31</f>
        <v>97.9</v>
      </c>
      <c r="E31" s="28">
        <f>F31</f>
        <v>97.9</v>
      </c>
      <c r="F31" s="28">
        <f>ROUND(97.9026689110232,2)</f>
        <v>97.9</v>
      </c>
      <c r="G31" s="28"/>
      <c r="H31" s="40"/>
    </row>
    <row r="32" spans="1:8" ht="12.75" customHeight="1">
      <c r="A32" s="26">
        <v>46741</v>
      </c>
      <c r="B32" s="27"/>
      <c r="C32" s="28">
        <f>ROUND(92.3645148118398,2)</f>
        <v>92.36</v>
      </c>
      <c r="D32" s="28">
        <f>F32</f>
        <v>98.25</v>
      </c>
      <c r="E32" s="28">
        <f>F32</f>
        <v>98.25</v>
      </c>
      <c r="F32" s="28">
        <f>ROUND(98.2502895478012,2)</f>
        <v>98.25</v>
      </c>
      <c r="G32" s="28"/>
      <c r="H32" s="40"/>
    </row>
    <row r="33" spans="1:8" ht="12.75" customHeight="1">
      <c r="A33" s="26">
        <v>46834</v>
      </c>
      <c r="B33" s="27"/>
      <c r="C33" s="28">
        <f>ROUND(92.3645148118398,2)</f>
        <v>92.36</v>
      </c>
      <c r="D33" s="28">
        <f>F33</f>
        <v>91.6</v>
      </c>
      <c r="E33" s="28">
        <f>F33</f>
        <v>91.6</v>
      </c>
      <c r="F33" s="28">
        <f>ROUND(91.5972789559972,2)</f>
        <v>91.6</v>
      </c>
      <c r="G33" s="28"/>
      <c r="H33" s="40"/>
    </row>
    <row r="34" spans="1:8" ht="12.75" customHeight="1">
      <c r="A34" s="26">
        <v>46924</v>
      </c>
      <c r="B34" s="27"/>
      <c r="C34" s="28">
        <f>ROUND(92.3645148118398,2)</f>
        <v>92.36</v>
      </c>
      <c r="D34" s="28">
        <f>F34</f>
        <v>98.98</v>
      </c>
      <c r="E34" s="28">
        <f>F34</f>
        <v>98.98</v>
      </c>
      <c r="F34" s="28">
        <f>ROUND(98.975388994211,2)</f>
        <v>98.98</v>
      </c>
      <c r="G34" s="28"/>
      <c r="H34" s="40"/>
    </row>
    <row r="35" spans="1:8" ht="12.75" customHeight="1">
      <c r="A35" s="26">
        <v>47015</v>
      </c>
      <c r="B35" s="27"/>
      <c r="C35" s="28">
        <f>ROUND(92.3645148118398,2)</f>
        <v>92.36</v>
      </c>
      <c r="D35" s="28">
        <f>F35</f>
        <v>92.36</v>
      </c>
      <c r="E35" s="28">
        <f>F35</f>
        <v>92.36</v>
      </c>
      <c r="F35" s="28">
        <f>ROUND(92.3645148118398,2)</f>
        <v>92.36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ROUND(3.23,5)</f>
        <v>3.23</v>
      </c>
      <c r="D37" s="30">
        <f>F37</f>
        <v>3.23</v>
      </c>
      <c r="E37" s="30">
        <f>F37</f>
        <v>3.23</v>
      </c>
      <c r="F37" s="30">
        <f>ROUND(3.23,5)</f>
        <v>3.23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ROUND(3.62,5)</f>
        <v>3.62</v>
      </c>
      <c r="D41" s="30">
        <f>F41</f>
        <v>3.62</v>
      </c>
      <c r="E41" s="30">
        <f>F41</f>
        <v>3.62</v>
      </c>
      <c r="F41" s="30">
        <f>ROUND(3.62,5)</f>
        <v>3.62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ROUND(4.32,5)</f>
        <v>4.32</v>
      </c>
      <c r="D43" s="30">
        <f>F43</f>
        <v>4.32</v>
      </c>
      <c r="E43" s="30">
        <f>F43</f>
        <v>4.32</v>
      </c>
      <c r="F43" s="30">
        <f>ROUND(4.32,5)</f>
        <v>4.32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ROUND(10.79,5)</f>
        <v>10.79</v>
      </c>
      <c r="D45" s="30">
        <f>F45</f>
        <v>10.79</v>
      </c>
      <c r="E45" s="30">
        <f>F45</f>
        <v>10.79</v>
      </c>
      <c r="F45" s="30">
        <f>ROUND(10.79,5)</f>
        <v>10.79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ROUND(7.38,5)</f>
        <v>7.38</v>
      </c>
      <c r="D47" s="30">
        <f>F47</f>
        <v>7.38</v>
      </c>
      <c r="E47" s="30">
        <f>F47</f>
        <v>7.38</v>
      </c>
      <c r="F47" s="30">
        <f>ROUND(7.38,5)</f>
        <v>7.38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ROUND(8.27,3)</f>
        <v>8.27</v>
      </c>
      <c r="D49" s="31">
        <f>F49</f>
        <v>8.27</v>
      </c>
      <c r="E49" s="31">
        <f>F49</f>
        <v>8.27</v>
      </c>
      <c r="F49" s="31">
        <f>ROUND(8.27,3)</f>
        <v>8.27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ROUND(3.52,3)</f>
        <v>3.52</v>
      </c>
      <c r="D53" s="31">
        <f>F53</f>
        <v>3.52</v>
      </c>
      <c r="E53" s="31">
        <f>F53</f>
        <v>3.52</v>
      </c>
      <c r="F53" s="31">
        <f>ROUND(3.52,3)</f>
        <v>3.52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ROUND(9.55,3)</f>
        <v>9.55</v>
      </c>
      <c r="D59" s="31">
        <f>F59</f>
        <v>9.55</v>
      </c>
      <c r="E59" s="31">
        <f>F59</f>
        <v>9.55</v>
      </c>
      <c r="F59" s="31">
        <f>ROUND(9.55,3)</f>
        <v>9.55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ROUND(3.4,3)</f>
        <v>3.4</v>
      </c>
      <c r="D61" s="31">
        <f>F61</f>
        <v>3.4</v>
      </c>
      <c r="E61" s="31">
        <f>F61</f>
        <v>3.4</v>
      </c>
      <c r="F61" s="31">
        <f>ROUND(3.4,3)</f>
        <v>3.4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ROUND(2.74,3)</f>
        <v>2.74</v>
      </c>
      <c r="D63" s="31">
        <f>F63</f>
        <v>2.74</v>
      </c>
      <c r="E63" s="31">
        <f>F63</f>
        <v>2.74</v>
      </c>
      <c r="F63" s="31">
        <f>ROUND(2.74,3)</f>
        <v>2.74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ROUND(9.16,3)</f>
        <v>9.16</v>
      </c>
      <c r="D65" s="31">
        <f>F65</f>
        <v>9.16</v>
      </c>
      <c r="E65" s="31">
        <f>F65</f>
        <v>9.16</v>
      </c>
      <c r="F65" s="31">
        <f>ROUND(9.16,3)</f>
        <v>9.16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ROUND(3.23,5)</f>
        <v>3.23</v>
      </c>
      <c r="D67" s="30">
        <f>F67</f>
        <v>137.66687</v>
      </c>
      <c r="E67" s="30">
        <f>F67</f>
        <v>137.66687</v>
      </c>
      <c r="F67" s="30">
        <f>ROUND(137.66687,5)</f>
        <v>137.66687</v>
      </c>
      <c r="G67" s="28"/>
      <c r="H67" s="40"/>
    </row>
    <row r="68" spans="1:8" ht="12.75" customHeight="1">
      <c r="A68" s="26">
        <v>43867</v>
      </c>
      <c r="B68" s="27"/>
      <c r="C68" s="30">
        <f>ROUND(3.23,5)</f>
        <v>3.23</v>
      </c>
      <c r="D68" s="30">
        <f>F68</f>
        <v>138.69241</v>
      </c>
      <c r="E68" s="30">
        <f>F68</f>
        <v>138.69241</v>
      </c>
      <c r="F68" s="30">
        <f>ROUND(138.69241,5)</f>
        <v>138.69241</v>
      </c>
      <c r="G68" s="28"/>
      <c r="H68" s="40"/>
    </row>
    <row r="69" spans="1:8" ht="12.75" customHeight="1">
      <c r="A69" s="26">
        <v>43958</v>
      </c>
      <c r="B69" s="27"/>
      <c r="C69" s="30">
        <f>ROUND(3.23,5)</f>
        <v>3.23</v>
      </c>
      <c r="D69" s="30">
        <f>F69</f>
        <v>141.2736</v>
      </c>
      <c r="E69" s="30">
        <f>F69</f>
        <v>141.2736</v>
      </c>
      <c r="F69" s="30">
        <f>ROUND(141.2736,5)</f>
        <v>141.2736</v>
      </c>
      <c r="G69" s="28"/>
      <c r="H69" s="40"/>
    </row>
    <row r="70" spans="1:8" ht="12.75" customHeight="1">
      <c r="A70" s="26">
        <v>44049</v>
      </c>
      <c r="B70" s="27"/>
      <c r="C70" s="30">
        <f>ROUND(3.23,5)</f>
        <v>3.23</v>
      </c>
      <c r="D70" s="30">
        <f>F70</f>
        <v>142.43271</v>
      </c>
      <c r="E70" s="30">
        <f>F70</f>
        <v>142.43271</v>
      </c>
      <c r="F70" s="30">
        <f>ROUND(142.43271,5)</f>
        <v>142.43271</v>
      </c>
      <c r="G70" s="28"/>
      <c r="H70" s="40"/>
    </row>
    <row r="71" spans="1:8" ht="12.75" customHeight="1">
      <c r="A71" s="26">
        <v>44140</v>
      </c>
      <c r="B71" s="27"/>
      <c r="C71" s="30">
        <f>ROUND(3.23,5)</f>
        <v>3.23</v>
      </c>
      <c r="D71" s="30">
        <f>F71</f>
        <v>144.9548</v>
      </c>
      <c r="E71" s="30">
        <f>F71</f>
        <v>144.9548</v>
      </c>
      <c r="F71" s="30">
        <f>ROUND(144.9548,5)</f>
        <v>144.9548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ROUND(101.21518,5)</f>
        <v>101.21518</v>
      </c>
      <c r="D73" s="30">
        <f>F73</f>
        <v>102.13301</v>
      </c>
      <c r="E73" s="30">
        <f>F73</f>
        <v>102.13301</v>
      </c>
      <c r="F73" s="30">
        <f>ROUND(102.13301,5)</f>
        <v>102.13301</v>
      </c>
      <c r="G73" s="28"/>
      <c r="H73" s="40"/>
    </row>
    <row r="74" spans="1:8" ht="12.75" customHeight="1">
      <c r="A74" s="26">
        <v>43867</v>
      </c>
      <c r="B74" s="27"/>
      <c r="C74" s="30">
        <f>ROUND(101.21518,5)</f>
        <v>101.21518</v>
      </c>
      <c r="D74" s="30">
        <f>F74</f>
        <v>103.98737</v>
      </c>
      <c r="E74" s="30">
        <f>F74</f>
        <v>103.98737</v>
      </c>
      <c r="F74" s="30">
        <f>ROUND(103.98737,5)</f>
        <v>103.98737</v>
      </c>
      <c r="G74" s="28"/>
      <c r="H74" s="40"/>
    </row>
    <row r="75" spans="1:8" ht="12.75" customHeight="1">
      <c r="A75" s="26">
        <v>43958</v>
      </c>
      <c r="B75" s="27"/>
      <c r="C75" s="30">
        <f>ROUND(101.21518,5)</f>
        <v>101.21518</v>
      </c>
      <c r="D75" s="30">
        <f>F75</f>
        <v>104.81004</v>
      </c>
      <c r="E75" s="30">
        <f>F75</f>
        <v>104.81004</v>
      </c>
      <c r="F75" s="30">
        <f>ROUND(104.81004,5)</f>
        <v>104.81004</v>
      </c>
      <c r="G75" s="28"/>
      <c r="H75" s="40"/>
    </row>
    <row r="76" spans="1:8" ht="12.75" customHeight="1">
      <c r="A76" s="26">
        <v>44049</v>
      </c>
      <c r="B76" s="27"/>
      <c r="C76" s="30">
        <f>ROUND(101.21518,5)</f>
        <v>101.21518</v>
      </c>
      <c r="D76" s="30">
        <f>F76</f>
        <v>106.78676</v>
      </c>
      <c r="E76" s="30">
        <f>F76</f>
        <v>106.78676</v>
      </c>
      <c r="F76" s="30">
        <f>ROUND(106.78676,5)</f>
        <v>106.78676</v>
      </c>
      <c r="G76" s="28"/>
      <c r="H76" s="40"/>
    </row>
    <row r="77" spans="1:8" ht="12.75" customHeight="1">
      <c r="A77" s="26">
        <v>44140</v>
      </c>
      <c r="B77" s="27"/>
      <c r="C77" s="30">
        <f>ROUND(101.21518,5)</f>
        <v>101.21518</v>
      </c>
      <c r="D77" s="30">
        <f>F77</f>
        <v>108.6407</v>
      </c>
      <c r="E77" s="30">
        <f>F77</f>
        <v>108.6407</v>
      </c>
      <c r="F77" s="30">
        <f>ROUND(108.6407,5)</f>
        <v>108.6407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ROUND(8.96,5)</f>
        <v>8.96</v>
      </c>
      <c r="D79" s="30">
        <f>F79</f>
        <v>8.99115</v>
      </c>
      <c r="E79" s="30">
        <f>F79</f>
        <v>8.99115</v>
      </c>
      <c r="F79" s="30">
        <f>ROUND(8.99115,5)</f>
        <v>8.99115</v>
      </c>
      <c r="G79" s="28"/>
      <c r="H79" s="40"/>
    </row>
    <row r="80" spans="1:8" ht="12.75" customHeight="1">
      <c r="A80" s="26">
        <v>43867</v>
      </c>
      <c r="B80" s="27"/>
      <c r="C80" s="30">
        <f>ROUND(8.96,5)</f>
        <v>8.96</v>
      </c>
      <c r="D80" s="30">
        <f>F80</f>
        <v>9.0542</v>
      </c>
      <c r="E80" s="30">
        <f>F80</f>
        <v>9.0542</v>
      </c>
      <c r="F80" s="30">
        <f>ROUND(9.0542,5)</f>
        <v>9.0542</v>
      </c>
      <c r="G80" s="28"/>
      <c r="H80" s="40"/>
    </row>
    <row r="81" spans="1:8" ht="12.75" customHeight="1">
      <c r="A81" s="26">
        <v>43958</v>
      </c>
      <c r="B81" s="27"/>
      <c r="C81" s="30">
        <f>ROUND(8.96,5)</f>
        <v>8.96</v>
      </c>
      <c r="D81" s="30">
        <f>F81</f>
        <v>9.11581</v>
      </c>
      <c r="E81" s="30">
        <f>F81</f>
        <v>9.11581</v>
      </c>
      <c r="F81" s="30">
        <f>ROUND(9.11581,5)</f>
        <v>9.11581</v>
      </c>
      <c r="G81" s="28"/>
      <c r="H81" s="40"/>
    </row>
    <row r="82" spans="1:8" ht="12.75" customHeight="1">
      <c r="A82" s="26">
        <v>44049</v>
      </c>
      <c r="B82" s="27"/>
      <c r="C82" s="30">
        <f>ROUND(8.96,5)</f>
        <v>8.96</v>
      </c>
      <c r="D82" s="30">
        <f>F82</f>
        <v>9.17745</v>
      </c>
      <c r="E82" s="30">
        <f>F82</f>
        <v>9.17745</v>
      </c>
      <c r="F82" s="30">
        <f>ROUND(9.17745,5)</f>
        <v>9.17745</v>
      </c>
      <c r="G82" s="28"/>
      <c r="H82" s="40"/>
    </row>
    <row r="83" spans="1:8" ht="12.75" customHeight="1">
      <c r="A83" s="26">
        <v>44140</v>
      </c>
      <c r="B83" s="27"/>
      <c r="C83" s="30">
        <f>ROUND(8.96,5)</f>
        <v>8.96</v>
      </c>
      <c r="D83" s="30">
        <f>F83</f>
        <v>9.25719</v>
      </c>
      <c r="E83" s="30">
        <f>F83</f>
        <v>9.25719</v>
      </c>
      <c r="F83" s="30">
        <f>ROUND(9.25719,5)</f>
        <v>9.25719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ROUND(9.3,5)</f>
        <v>9.3</v>
      </c>
      <c r="D85" s="30">
        <f>F85</f>
        <v>9.33424</v>
      </c>
      <c r="E85" s="30">
        <f>F85</f>
        <v>9.33424</v>
      </c>
      <c r="F85" s="30">
        <f>ROUND(9.33424,5)</f>
        <v>9.33424</v>
      </c>
      <c r="G85" s="28"/>
      <c r="H85" s="40"/>
    </row>
    <row r="86" spans="1:8" ht="12.75" customHeight="1">
      <c r="A86" s="26">
        <v>43867</v>
      </c>
      <c r="B86" s="27"/>
      <c r="C86" s="30">
        <f>ROUND(9.3,5)</f>
        <v>9.3</v>
      </c>
      <c r="D86" s="30">
        <f>F86</f>
        <v>9.40349</v>
      </c>
      <c r="E86" s="30">
        <f>F86</f>
        <v>9.40349</v>
      </c>
      <c r="F86" s="30">
        <f>ROUND(9.40349,5)</f>
        <v>9.40349</v>
      </c>
      <c r="G86" s="28"/>
      <c r="H86" s="40"/>
    </row>
    <row r="87" spans="1:8" ht="12.75" customHeight="1">
      <c r="A87" s="26">
        <v>43958</v>
      </c>
      <c r="B87" s="27"/>
      <c r="C87" s="30">
        <f>ROUND(9.3,5)</f>
        <v>9.3</v>
      </c>
      <c r="D87" s="30">
        <f>F87</f>
        <v>9.46967</v>
      </c>
      <c r="E87" s="30">
        <f>F87</f>
        <v>9.46967</v>
      </c>
      <c r="F87" s="30">
        <f>ROUND(9.46967,5)</f>
        <v>9.46967</v>
      </c>
      <c r="G87" s="28"/>
      <c r="H87" s="40"/>
    </row>
    <row r="88" spans="1:8" ht="12.75" customHeight="1">
      <c r="A88" s="26">
        <v>44049</v>
      </c>
      <c r="B88" s="27"/>
      <c r="C88" s="30">
        <f>ROUND(9.3,5)</f>
        <v>9.3</v>
      </c>
      <c r="D88" s="30">
        <f>F88</f>
        <v>9.53523</v>
      </c>
      <c r="E88" s="30">
        <f>F88</f>
        <v>9.53523</v>
      </c>
      <c r="F88" s="30">
        <f>ROUND(9.53523,5)</f>
        <v>9.53523</v>
      </c>
      <c r="G88" s="28"/>
      <c r="H88" s="40"/>
    </row>
    <row r="89" spans="1:8" ht="12.75" customHeight="1">
      <c r="A89" s="26">
        <v>44140</v>
      </c>
      <c r="B89" s="27"/>
      <c r="C89" s="30">
        <f>ROUND(9.3,5)</f>
        <v>9.3</v>
      </c>
      <c r="D89" s="30">
        <f>F89</f>
        <v>9.62203</v>
      </c>
      <c r="E89" s="30">
        <f>F89</f>
        <v>9.62203</v>
      </c>
      <c r="F89" s="30">
        <f>ROUND(9.62203,5)</f>
        <v>9.62203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ROUND(101.63101,5)</f>
        <v>101.63101</v>
      </c>
      <c r="D91" s="30">
        <f>F91</f>
        <v>102.55258</v>
      </c>
      <c r="E91" s="30">
        <f>F91</f>
        <v>102.55258</v>
      </c>
      <c r="F91" s="30">
        <f>ROUND(102.55258,5)</f>
        <v>102.55258</v>
      </c>
      <c r="G91" s="28"/>
      <c r="H91" s="40"/>
    </row>
    <row r="92" spans="1:8" ht="12.75" customHeight="1">
      <c r="A92" s="26">
        <v>43867</v>
      </c>
      <c r="B92" s="27"/>
      <c r="C92" s="30">
        <f>ROUND(101.63101,5)</f>
        <v>101.63101</v>
      </c>
      <c r="D92" s="30">
        <f>F92</f>
        <v>104.41458</v>
      </c>
      <c r="E92" s="30">
        <f>F92</f>
        <v>104.41458</v>
      </c>
      <c r="F92" s="30">
        <f>ROUND(104.41458,5)</f>
        <v>104.41458</v>
      </c>
      <c r="G92" s="28"/>
      <c r="H92" s="40"/>
    </row>
    <row r="93" spans="1:8" ht="12.75" customHeight="1">
      <c r="A93" s="26">
        <v>43958</v>
      </c>
      <c r="B93" s="27"/>
      <c r="C93" s="30">
        <f>ROUND(101.63101,5)</f>
        <v>101.63101</v>
      </c>
      <c r="D93" s="30">
        <f>F93</f>
        <v>105.16232</v>
      </c>
      <c r="E93" s="30">
        <f>F93</f>
        <v>105.16232</v>
      </c>
      <c r="F93" s="30">
        <f>ROUND(105.16232,5)</f>
        <v>105.16232</v>
      </c>
      <c r="G93" s="28"/>
      <c r="H93" s="40"/>
    </row>
    <row r="94" spans="1:8" ht="12.75" customHeight="1">
      <c r="A94" s="26">
        <v>44049</v>
      </c>
      <c r="B94" s="27"/>
      <c r="C94" s="30">
        <f>ROUND(101.63101,5)</f>
        <v>101.63101</v>
      </c>
      <c r="D94" s="30">
        <f>F94</f>
        <v>107.14563</v>
      </c>
      <c r="E94" s="30">
        <f>F94</f>
        <v>107.14563</v>
      </c>
      <c r="F94" s="30">
        <f>ROUND(107.14563,5)</f>
        <v>107.14563</v>
      </c>
      <c r="G94" s="28"/>
      <c r="H94" s="40"/>
    </row>
    <row r="95" spans="1:8" ht="12.75" customHeight="1">
      <c r="A95" s="26">
        <v>44140</v>
      </c>
      <c r="B95" s="27"/>
      <c r="C95" s="30">
        <f>ROUND(101.63101,5)</f>
        <v>101.63101</v>
      </c>
      <c r="D95" s="30">
        <f>F95</f>
        <v>107.82255</v>
      </c>
      <c r="E95" s="30">
        <f>F95</f>
        <v>107.82255</v>
      </c>
      <c r="F95" s="30">
        <f>ROUND(107.82255,5)</f>
        <v>107.82255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ROUND(9.695,5)</f>
        <v>9.695</v>
      </c>
      <c r="D97" s="30">
        <f>F97</f>
        <v>9.73037</v>
      </c>
      <c r="E97" s="30">
        <f>F97</f>
        <v>9.73037</v>
      </c>
      <c r="F97" s="30">
        <f>ROUND(9.73037,5)</f>
        <v>9.73037</v>
      </c>
      <c r="G97" s="28"/>
      <c r="H97" s="40"/>
    </row>
    <row r="98" spans="1:8" ht="12.75" customHeight="1">
      <c r="A98" s="26">
        <v>43867</v>
      </c>
      <c r="B98" s="27"/>
      <c r="C98" s="30">
        <f>ROUND(9.695,5)</f>
        <v>9.695</v>
      </c>
      <c r="D98" s="30">
        <f>F98</f>
        <v>9.80182</v>
      </c>
      <c r="E98" s="30">
        <f>F98</f>
        <v>9.80182</v>
      </c>
      <c r="F98" s="30">
        <f>ROUND(9.80182,5)</f>
        <v>9.80182</v>
      </c>
      <c r="G98" s="28"/>
      <c r="H98" s="40"/>
    </row>
    <row r="99" spans="1:8" ht="12.75" customHeight="1">
      <c r="A99" s="26">
        <v>43958</v>
      </c>
      <c r="B99" s="27"/>
      <c r="C99" s="30">
        <f>ROUND(9.695,5)</f>
        <v>9.695</v>
      </c>
      <c r="D99" s="30">
        <f>F99</f>
        <v>9.87191</v>
      </c>
      <c r="E99" s="30">
        <f>F99</f>
        <v>9.87191</v>
      </c>
      <c r="F99" s="30">
        <f>ROUND(9.87191,5)</f>
        <v>9.87191</v>
      </c>
      <c r="G99" s="28"/>
      <c r="H99" s="40"/>
    </row>
    <row r="100" spans="1:8" ht="12.75" customHeight="1">
      <c r="A100" s="26">
        <v>44049</v>
      </c>
      <c r="B100" s="27"/>
      <c r="C100" s="30">
        <f>ROUND(9.695,5)</f>
        <v>9.695</v>
      </c>
      <c r="D100" s="30">
        <f>F100</f>
        <v>9.94249</v>
      </c>
      <c r="E100" s="30">
        <f>F100</f>
        <v>9.94249</v>
      </c>
      <c r="F100" s="30">
        <f>ROUND(9.94249,5)</f>
        <v>9.94249</v>
      </c>
      <c r="G100" s="28"/>
      <c r="H100" s="40"/>
    </row>
    <row r="101" spans="1:8" ht="12.75" customHeight="1">
      <c r="A101" s="26">
        <v>44140</v>
      </c>
      <c r="B101" s="27"/>
      <c r="C101" s="30">
        <f>ROUND(9.695,5)</f>
        <v>9.695</v>
      </c>
      <c r="D101" s="30">
        <f>F101</f>
        <v>10.02637</v>
      </c>
      <c r="E101" s="30">
        <f>F101</f>
        <v>10.02637</v>
      </c>
      <c r="F101" s="30">
        <f>ROUND(10.02637,5)</f>
        <v>10.02637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120.52792</v>
      </c>
      <c r="E103" s="30">
        <f>F103</f>
        <v>120.52792</v>
      </c>
      <c r="F103" s="30">
        <f>ROUND(120.52792,5)</f>
        <v>120.52792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121.05806</v>
      </c>
      <c r="E104" s="30">
        <f>F104</f>
        <v>121.05806</v>
      </c>
      <c r="F104" s="30">
        <f>ROUND(121.05806,5)</f>
        <v>121.05806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123.31121</v>
      </c>
      <c r="E105" s="30">
        <f>F105</f>
        <v>123.31121</v>
      </c>
      <c r="F105" s="30">
        <f>ROUND(123.31121,5)</f>
        <v>123.31121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123.94333</v>
      </c>
      <c r="E106" s="30">
        <f>F106</f>
        <v>123.94333</v>
      </c>
      <c r="F106" s="30">
        <f>ROUND(123.94333,5)</f>
        <v>123.94333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126.13741</v>
      </c>
      <c r="E107" s="30">
        <f>F107</f>
        <v>126.13741</v>
      </c>
      <c r="F107" s="30">
        <f>ROUND(126.13741,5)</f>
        <v>126.13741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ROUND(9.82,5)</f>
        <v>9.82</v>
      </c>
      <c r="D109" s="30">
        <f>F109</f>
        <v>9.85576</v>
      </c>
      <c r="E109" s="30">
        <f>F109</f>
        <v>9.85576</v>
      </c>
      <c r="F109" s="30">
        <f>ROUND(9.85576,5)</f>
        <v>9.85576</v>
      </c>
      <c r="G109" s="28"/>
      <c r="H109" s="40"/>
    </row>
    <row r="110" spans="1:8" ht="12.75" customHeight="1">
      <c r="A110" s="26">
        <v>43867</v>
      </c>
      <c r="B110" s="27"/>
      <c r="C110" s="30">
        <f>ROUND(9.82,5)</f>
        <v>9.82</v>
      </c>
      <c r="D110" s="30">
        <f>F110</f>
        <v>9.92798</v>
      </c>
      <c r="E110" s="30">
        <f>F110</f>
        <v>9.92798</v>
      </c>
      <c r="F110" s="30">
        <f>ROUND(9.92798,5)</f>
        <v>9.92798</v>
      </c>
      <c r="G110" s="28"/>
      <c r="H110" s="40"/>
    </row>
    <row r="111" spans="1:8" ht="12.75" customHeight="1">
      <c r="A111" s="26">
        <v>43958</v>
      </c>
      <c r="B111" s="27"/>
      <c r="C111" s="30">
        <f>ROUND(9.82,5)</f>
        <v>9.82</v>
      </c>
      <c r="D111" s="30">
        <f>F111</f>
        <v>9.99879</v>
      </c>
      <c r="E111" s="30">
        <f>F111</f>
        <v>9.99879</v>
      </c>
      <c r="F111" s="30">
        <f>ROUND(9.99879,5)</f>
        <v>9.99879</v>
      </c>
      <c r="G111" s="28"/>
      <c r="H111" s="40"/>
    </row>
    <row r="112" spans="1:8" ht="12.75" customHeight="1">
      <c r="A112" s="26">
        <v>44049</v>
      </c>
      <c r="B112" s="27"/>
      <c r="C112" s="30">
        <f>ROUND(9.82,5)</f>
        <v>9.82</v>
      </c>
      <c r="D112" s="30">
        <f>F112</f>
        <v>10.07015</v>
      </c>
      <c r="E112" s="30">
        <f>F112</f>
        <v>10.07015</v>
      </c>
      <c r="F112" s="30">
        <f>ROUND(10.07015,5)</f>
        <v>10.07015</v>
      </c>
      <c r="G112" s="28"/>
      <c r="H112" s="40"/>
    </row>
    <row r="113" spans="1:8" ht="12.75" customHeight="1">
      <c r="A113" s="26">
        <v>44140</v>
      </c>
      <c r="B113" s="27"/>
      <c r="C113" s="30">
        <f>ROUND(9.82,5)</f>
        <v>9.82</v>
      </c>
      <c r="D113" s="30">
        <f>F113</f>
        <v>10.15409</v>
      </c>
      <c r="E113" s="30">
        <f>F113</f>
        <v>10.15409</v>
      </c>
      <c r="F113" s="30">
        <f>ROUND(10.15409,5)</f>
        <v>10.15409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ROUND(9.87,5)</f>
        <v>9.87</v>
      </c>
      <c r="D115" s="30">
        <f>F115</f>
        <v>9.90464</v>
      </c>
      <c r="E115" s="30">
        <f>F115</f>
        <v>9.90464</v>
      </c>
      <c r="F115" s="30">
        <f>ROUND(9.90464,5)</f>
        <v>9.90464</v>
      </c>
      <c r="G115" s="28"/>
      <c r="H115" s="40"/>
    </row>
    <row r="116" spans="1:8" ht="12.75" customHeight="1">
      <c r="A116" s="26">
        <v>43867</v>
      </c>
      <c r="B116" s="27"/>
      <c r="C116" s="30">
        <f>ROUND(9.87,5)</f>
        <v>9.87</v>
      </c>
      <c r="D116" s="30">
        <f>F116</f>
        <v>9.97451</v>
      </c>
      <c r="E116" s="30">
        <f>F116</f>
        <v>9.97451</v>
      </c>
      <c r="F116" s="30">
        <f>ROUND(9.97451,5)</f>
        <v>9.97451</v>
      </c>
      <c r="G116" s="28"/>
      <c r="H116" s="40"/>
    </row>
    <row r="117" spans="1:8" ht="12.75" customHeight="1">
      <c r="A117" s="26">
        <v>43958</v>
      </c>
      <c r="B117" s="27"/>
      <c r="C117" s="30">
        <f>ROUND(9.87,5)</f>
        <v>9.87</v>
      </c>
      <c r="D117" s="30">
        <f>F117</f>
        <v>10.0429</v>
      </c>
      <c r="E117" s="30">
        <f>F117</f>
        <v>10.0429</v>
      </c>
      <c r="F117" s="30">
        <f>ROUND(10.0429,5)</f>
        <v>10.0429</v>
      </c>
      <c r="G117" s="28"/>
      <c r="H117" s="40"/>
    </row>
    <row r="118" spans="1:8" ht="12.75" customHeight="1">
      <c r="A118" s="26">
        <v>44049</v>
      </c>
      <c r="B118" s="27"/>
      <c r="C118" s="30">
        <f>ROUND(9.87,5)</f>
        <v>9.87</v>
      </c>
      <c r="D118" s="30">
        <f>F118</f>
        <v>10.11172</v>
      </c>
      <c r="E118" s="30">
        <f>F118</f>
        <v>10.11172</v>
      </c>
      <c r="F118" s="30">
        <f>ROUND(10.11172,5)</f>
        <v>10.11172</v>
      </c>
      <c r="G118" s="28"/>
      <c r="H118" s="40"/>
    </row>
    <row r="119" spans="1:8" ht="12.75" customHeight="1">
      <c r="A119" s="26">
        <v>44140</v>
      </c>
      <c r="B119" s="27"/>
      <c r="C119" s="30">
        <f>ROUND(9.87,5)</f>
        <v>9.87</v>
      </c>
      <c r="D119" s="30">
        <f>F119</f>
        <v>10.19228</v>
      </c>
      <c r="E119" s="30">
        <f>F119</f>
        <v>10.19228</v>
      </c>
      <c r="F119" s="30">
        <f>ROUND(10.19228,5)</f>
        <v>10.19228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ROUND(110.82146,5)</f>
        <v>110.82146</v>
      </c>
      <c r="D121" s="30">
        <f>F121</f>
        <v>111.82637</v>
      </c>
      <c r="E121" s="30">
        <f>F121</f>
        <v>111.82637</v>
      </c>
      <c r="F121" s="30">
        <f>ROUND(111.82637,5)</f>
        <v>111.82637</v>
      </c>
      <c r="G121" s="28"/>
      <c r="H121" s="40"/>
    </row>
    <row r="122" spans="1:8" ht="12.75" customHeight="1">
      <c r="A122" s="26">
        <v>43867</v>
      </c>
      <c r="B122" s="27"/>
      <c r="C122" s="30">
        <f>ROUND(110.82146,5)</f>
        <v>110.82146</v>
      </c>
      <c r="D122" s="30">
        <f>F122</f>
        <v>113.85678</v>
      </c>
      <c r="E122" s="30">
        <f>F122</f>
        <v>113.85678</v>
      </c>
      <c r="F122" s="30">
        <f>ROUND(113.85678,5)</f>
        <v>113.85678</v>
      </c>
      <c r="G122" s="28"/>
      <c r="H122" s="40"/>
    </row>
    <row r="123" spans="1:8" ht="12.75" customHeight="1">
      <c r="A123" s="26">
        <v>43958</v>
      </c>
      <c r="B123" s="27"/>
      <c r="C123" s="30">
        <f>ROUND(110.82146,5)</f>
        <v>110.82146</v>
      </c>
      <c r="D123" s="30">
        <f>F123</f>
        <v>114.2274</v>
      </c>
      <c r="E123" s="30">
        <f>F123</f>
        <v>114.2274</v>
      </c>
      <c r="F123" s="30">
        <f>ROUND(114.2274,5)</f>
        <v>114.2274</v>
      </c>
      <c r="G123" s="28"/>
      <c r="H123" s="40"/>
    </row>
    <row r="124" spans="1:8" ht="12.75" customHeight="1">
      <c r="A124" s="26">
        <v>44049</v>
      </c>
      <c r="B124" s="27"/>
      <c r="C124" s="30">
        <f>ROUND(110.82146,5)</f>
        <v>110.82146</v>
      </c>
      <c r="D124" s="30">
        <f>F124</f>
        <v>116.38181</v>
      </c>
      <c r="E124" s="30">
        <f>F124</f>
        <v>116.38181</v>
      </c>
      <c r="F124" s="30">
        <f>ROUND(116.38181,5)</f>
        <v>116.38181</v>
      </c>
      <c r="G124" s="28"/>
      <c r="H124" s="40"/>
    </row>
    <row r="125" spans="1:8" ht="12.75" customHeight="1">
      <c r="A125" s="26">
        <v>44140</v>
      </c>
      <c r="B125" s="27"/>
      <c r="C125" s="30">
        <f>ROUND(110.82146,5)</f>
        <v>110.82146</v>
      </c>
      <c r="D125" s="30">
        <f>F125</f>
        <v>118.38366</v>
      </c>
      <c r="E125" s="30">
        <f>F125</f>
        <v>118.38366</v>
      </c>
      <c r="F125" s="30">
        <f>ROUND(118.38366,5)</f>
        <v>118.38366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ROUND(3.62,5)</f>
        <v>3.62</v>
      </c>
      <c r="D127" s="30">
        <f>F127</f>
        <v>116.28092</v>
      </c>
      <c r="E127" s="30">
        <f>F127</f>
        <v>116.28092</v>
      </c>
      <c r="F127" s="30">
        <f>ROUND(116.28092,5)</f>
        <v>116.28092</v>
      </c>
      <c r="G127" s="28"/>
      <c r="H127" s="40"/>
    </row>
    <row r="128" spans="1:8" ht="12.75" customHeight="1">
      <c r="A128" s="26">
        <v>43867</v>
      </c>
      <c r="B128" s="27"/>
      <c r="C128" s="30">
        <f>ROUND(3.62,5)</f>
        <v>3.62</v>
      </c>
      <c r="D128" s="30">
        <f>F128</f>
        <v>116.55661</v>
      </c>
      <c r="E128" s="30">
        <f>F128</f>
        <v>116.55661</v>
      </c>
      <c r="F128" s="30">
        <f>ROUND(116.55661,5)</f>
        <v>116.55661</v>
      </c>
      <c r="G128" s="28"/>
      <c r="H128" s="40"/>
    </row>
    <row r="129" spans="1:8" ht="12.75" customHeight="1">
      <c r="A129" s="26">
        <v>43958</v>
      </c>
      <c r="B129" s="27"/>
      <c r="C129" s="30">
        <f>ROUND(3.62,5)</f>
        <v>3.62</v>
      </c>
      <c r="D129" s="30">
        <f>F129</f>
        <v>118.72586</v>
      </c>
      <c r="E129" s="30">
        <f>F129</f>
        <v>118.72586</v>
      </c>
      <c r="F129" s="30">
        <f>ROUND(118.72586,5)</f>
        <v>118.72586</v>
      </c>
      <c r="G129" s="28"/>
      <c r="H129" s="40"/>
    </row>
    <row r="130" spans="1:8" ht="12.75" customHeight="1">
      <c r="A130" s="26">
        <v>44049</v>
      </c>
      <c r="B130" s="27"/>
      <c r="C130" s="30">
        <f>ROUND(3.62,5)</f>
        <v>3.62</v>
      </c>
      <c r="D130" s="30">
        <f>F130</f>
        <v>119.08502</v>
      </c>
      <c r="E130" s="30">
        <f>F130</f>
        <v>119.08502</v>
      </c>
      <c r="F130" s="30">
        <f>ROUND(119.08502,5)</f>
        <v>119.08502</v>
      </c>
      <c r="G130" s="28"/>
      <c r="H130" s="40"/>
    </row>
    <row r="131" spans="1:8" ht="12.75" customHeight="1">
      <c r="A131" s="26">
        <v>44140</v>
      </c>
      <c r="B131" s="27"/>
      <c r="C131" s="30">
        <f>ROUND(3.62,5)</f>
        <v>3.62</v>
      </c>
      <c r="D131" s="30">
        <f>F131</f>
        <v>121.19314</v>
      </c>
      <c r="E131" s="30">
        <f>F131</f>
        <v>121.19314</v>
      </c>
      <c r="F131" s="30">
        <f>ROUND(121.19314,5)</f>
        <v>121.19314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ROUND(4.32,5)</f>
        <v>4.32</v>
      </c>
      <c r="D133" s="30">
        <f>F133</f>
        <v>129.32994</v>
      </c>
      <c r="E133" s="30">
        <f>F133</f>
        <v>129.32994</v>
      </c>
      <c r="F133" s="30">
        <f>ROUND(129.32994,5)</f>
        <v>129.32994</v>
      </c>
      <c r="G133" s="28"/>
      <c r="H133" s="40"/>
    </row>
    <row r="134" spans="1:8" ht="12.75" customHeight="1">
      <c r="A134" s="26">
        <v>43867</v>
      </c>
      <c r="B134" s="27"/>
      <c r="C134" s="30">
        <f>ROUND(4.32,5)</f>
        <v>4.32</v>
      </c>
      <c r="D134" s="30">
        <f>F134</f>
        <v>131.67806</v>
      </c>
      <c r="E134" s="30">
        <f>F134</f>
        <v>131.67806</v>
      </c>
      <c r="F134" s="30">
        <f>ROUND(131.67806,5)</f>
        <v>131.67806</v>
      </c>
      <c r="G134" s="28"/>
      <c r="H134" s="40"/>
    </row>
    <row r="135" spans="1:8" ht="12.75" customHeight="1">
      <c r="A135" s="26">
        <v>43958</v>
      </c>
      <c r="B135" s="27"/>
      <c r="C135" s="30">
        <f>ROUND(4.32,5)</f>
        <v>4.32</v>
      </c>
      <c r="D135" s="30">
        <f>F135</f>
        <v>132.22051</v>
      </c>
      <c r="E135" s="30">
        <f>F135</f>
        <v>132.22051</v>
      </c>
      <c r="F135" s="30">
        <f>ROUND(132.22051,5)</f>
        <v>132.22051</v>
      </c>
      <c r="G135" s="28"/>
      <c r="H135" s="40"/>
    </row>
    <row r="136" spans="1:8" ht="12.75" customHeight="1">
      <c r="A136" s="26">
        <v>44049</v>
      </c>
      <c r="B136" s="27"/>
      <c r="C136" s="30">
        <f>ROUND(4.32,5)</f>
        <v>4.32</v>
      </c>
      <c r="D136" s="30">
        <f>F136</f>
        <v>134.71409</v>
      </c>
      <c r="E136" s="30">
        <f>F136</f>
        <v>134.71409</v>
      </c>
      <c r="F136" s="30">
        <f>ROUND(134.71409,5)</f>
        <v>134.71409</v>
      </c>
      <c r="G136" s="28"/>
      <c r="H136" s="40"/>
    </row>
    <row r="137" spans="1:8" ht="12.75" customHeight="1">
      <c r="A137" s="26">
        <v>44140</v>
      </c>
      <c r="B137" s="27"/>
      <c r="C137" s="30">
        <f>ROUND(4.32,5)</f>
        <v>4.32</v>
      </c>
      <c r="D137" s="30">
        <f>F137</f>
        <v>137.09999</v>
      </c>
      <c r="E137" s="30">
        <f>F137</f>
        <v>137.09999</v>
      </c>
      <c r="F137" s="30">
        <f>ROUND(137.09999,5)</f>
        <v>137.09999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ROUND(10.79,5)</f>
        <v>10.79</v>
      </c>
      <c r="D139" s="30">
        <f>F139</f>
        <v>10.84804</v>
      </c>
      <c r="E139" s="30">
        <f>F139</f>
        <v>10.84804</v>
      </c>
      <c r="F139" s="30">
        <f>ROUND(10.84804,5)</f>
        <v>10.84804</v>
      </c>
      <c r="G139" s="28"/>
      <c r="H139" s="40"/>
    </row>
    <row r="140" spans="1:8" ht="12.75" customHeight="1">
      <c r="A140" s="26">
        <v>43867</v>
      </c>
      <c r="B140" s="27"/>
      <c r="C140" s="30">
        <f>ROUND(10.79,5)</f>
        <v>10.79</v>
      </c>
      <c r="D140" s="30">
        <f>F140</f>
        <v>10.96691</v>
      </c>
      <c r="E140" s="30">
        <f>F140</f>
        <v>10.96691</v>
      </c>
      <c r="F140" s="30">
        <f>ROUND(10.96691,5)</f>
        <v>10.96691</v>
      </c>
      <c r="G140" s="28"/>
      <c r="H140" s="40"/>
    </row>
    <row r="141" spans="1:8" ht="12.75" customHeight="1">
      <c r="A141" s="26">
        <v>43958</v>
      </c>
      <c r="B141" s="27"/>
      <c r="C141" s="30">
        <f>ROUND(10.79,5)</f>
        <v>10.79</v>
      </c>
      <c r="D141" s="30">
        <f>F141</f>
        <v>11.08154</v>
      </c>
      <c r="E141" s="30">
        <f>F141</f>
        <v>11.08154</v>
      </c>
      <c r="F141" s="30">
        <f>ROUND(11.08154,5)</f>
        <v>11.08154</v>
      </c>
      <c r="G141" s="28"/>
      <c r="H141" s="40"/>
    </row>
    <row r="142" spans="1:8" ht="12.75" customHeight="1">
      <c r="A142" s="26">
        <v>44049</v>
      </c>
      <c r="B142" s="27"/>
      <c r="C142" s="30">
        <f>ROUND(10.79,5)</f>
        <v>10.79</v>
      </c>
      <c r="D142" s="30">
        <f>F142</f>
        <v>11.197</v>
      </c>
      <c r="E142" s="30">
        <f>F142</f>
        <v>11.197</v>
      </c>
      <c r="F142" s="30">
        <f>ROUND(11.197,5)</f>
        <v>11.197</v>
      </c>
      <c r="G142" s="28"/>
      <c r="H142" s="40"/>
    </row>
    <row r="143" spans="1:8" ht="12.75" customHeight="1">
      <c r="A143" s="26">
        <v>44140</v>
      </c>
      <c r="B143" s="27"/>
      <c r="C143" s="30">
        <f>ROUND(10.79,5)</f>
        <v>10.79</v>
      </c>
      <c r="D143" s="30">
        <f>F143</f>
        <v>11.3376</v>
      </c>
      <c r="E143" s="30">
        <f>F143</f>
        <v>11.3376</v>
      </c>
      <c r="F143" s="30">
        <f>ROUND(11.3376,5)</f>
        <v>11.3376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ROUND(11.135,5)</f>
        <v>11.135</v>
      </c>
      <c r="D145" s="30">
        <f>F145</f>
        <v>11.19245</v>
      </c>
      <c r="E145" s="30">
        <f>F145</f>
        <v>11.19245</v>
      </c>
      <c r="F145" s="30">
        <f>ROUND(11.19245,5)</f>
        <v>11.19245</v>
      </c>
      <c r="G145" s="28"/>
      <c r="H145" s="40"/>
    </row>
    <row r="146" spans="1:8" ht="12.75" customHeight="1">
      <c r="A146" s="26">
        <v>43867</v>
      </c>
      <c r="B146" s="27"/>
      <c r="C146" s="30">
        <f>ROUND(11.135,5)</f>
        <v>11.135</v>
      </c>
      <c r="D146" s="30">
        <f>F146</f>
        <v>11.30614</v>
      </c>
      <c r="E146" s="30">
        <f>F146</f>
        <v>11.30614</v>
      </c>
      <c r="F146" s="30">
        <f>ROUND(11.30614,5)</f>
        <v>11.30614</v>
      </c>
      <c r="G146" s="28"/>
      <c r="H146" s="40"/>
    </row>
    <row r="147" spans="1:8" ht="12.75" customHeight="1">
      <c r="A147" s="26">
        <v>43958</v>
      </c>
      <c r="B147" s="27"/>
      <c r="C147" s="30">
        <f>ROUND(11.135,5)</f>
        <v>11.135</v>
      </c>
      <c r="D147" s="30">
        <f>F147</f>
        <v>11.42047</v>
      </c>
      <c r="E147" s="30">
        <f>F147</f>
        <v>11.42047</v>
      </c>
      <c r="F147" s="30">
        <f>ROUND(11.42047,5)</f>
        <v>11.42047</v>
      </c>
      <c r="G147" s="28"/>
      <c r="H147" s="40"/>
    </row>
    <row r="148" spans="1:8" ht="12.75" customHeight="1">
      <c r="A148" s="26">
        <v>44049</v>
      </c>
      <c r="B148" s="27"/>
      <c r="C148" s="30">
        <f>ROUND(11.135,5)</f>
        <v>11.135</v>
      </c>
      <c r="D148" s="30">
        <f>F148</f>
        <v>11.53402</v>
      </c>
      <c r="E148" s="30">
        <f>F148</f>
        <v>11.53402</v>
      </c>
      <c r="F148" s="30">
        <f>ROUND(11.53402,5)</f>
        <v>11.53402</v>
      </c>
      <c r="G148" s="28"/>
      <c r="H148" s="40"/>
    </row>
    <row r="149" spans="1:8" ht="12.75" customHeight="1">
      <c r="A149" s="26">
        <v>44140</v>
      </c>
      <c r="B149" s="27"/>
      <c r="C149" s="30">
        <f>ROUND(11.135,5)</f>
        <v>11.135</v>
      </c>
      <c r="D149" s="30">
        <f>F149</f>
        <v>11.66934</v>
      </c>
      <c r="E149" s="30">
        <f>F149</f>
        <v>11.66934</v>
      </c>
      <c r="F149" s="30">
        <f>ROUND(11.66934,5)</f>
        <v>11.66934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ROUND(7.38,5)</f>
        <v>7.38</v>
      </c>
      <c r="D151" s="30">
        <f>F151</f>
        <v>7.39083</v>
      </c>
      <c r="E151" s="30">
        <f>F151</f>
        <v>7.39083</v>
      </c>
      <c r="F151" s="30">
        <f>ROUND(7.39083,5)</f>
        <v>7.39083</v>
      </c>
      <c r="G151" s="28"/>
      <c r="H151" s="40"/>
    </row>
    <row r="152" spans="1:8" ht="12.75" customHeight="1">
      <c r="A152" s="26">
        <v>43867</v>
      </c>
      <c r="B152" s="27"/>
      <c r="C152" s="30">
        <f>ROUND(7.38,5)</f>
        <v>7.38</v>
      </c>
      <c r="D152" s="30">
        <f>F152</f>
        <v>7.40983</v>
      </c>
      <c r="E152" s="30">
        <f>F152</f>
        <v>7.40983</v>
      </c>
      <c r="F152" s="30">
        <f>ROUND(7.40983,5)</f>
        <v>7.40983</v>
      </c>
      <c r="G152" s="28"/>
      <c r="H152" s="40"/>
    </row>
    <row r="153" spans="1:8" ht="12.75" customHeight="1">
      <c r="A153" s="26">
        <v>43958</v>
      </c>
      <c r="B153" s="27"/>
      <c r="C153" s="30">
        <f>ROUND(7.38,5)</f>
        <v>7.38</v>
      </c>
      <c r="D153" s="30">
        <f>F153</f>
        <v>7.40003</v>
      </c>
      <c r="E153" s="30">
        <f>F153</f>
        <v>7.40003</v>
      </c>
      <c r="F153" s="30">
        <f>ROUND(7.40003,5)</f>
        <v>7.40003</v>
      </c>
      <c r="G153" s="28"/>
      <c r="H153" s="40"/>
    </row>
    <row r="154" spans="1:8" ht="12.75" customHeight="1">
      <c r="A154" s="26">
        <v>44049</v>
      </c>
      <c r="B154" s="27"/>
      <c r="C154" s="30">
        <f>ROUND(7.38,5)</f>
        <v>7.38</v>
      </c>
      <c r="D154" s="30">
        <f>F154</f>
        <v>7.37333</v>
      </c>
      <c r="E154" s="30">
        <f>F154</f>
        <v>7.37333</v>
      </c>
      <c r="F154" s="30">
        <f>ROUND(7.37333,5)</f>
        <v>7.37333</v>
      </c>
      <c r="G154" s="28"/>
      <c r="H154" s="40"/>
    </row>
    <row r="155" spans="1:8" ht="12.75" customHeight="1">
      <c r="A155" s="26">
        <v>44140</v>
      </c>
      <c r="B155" s="27"/>
      <c r="C155" s="30">
        <f>ROUND(7.38,5)</f>
        <v>7.38</v>
      </c>
      <c r="D155" s="30">
        <f>F155</f>
        <v>7.41344</v>
      </c>
      <c r="E155" s="30">
        <f>F155</f>
        <v>7.41344</v>
      </c>
      <c r="F155" s="30">
        <f>ROUND(7.41344,5)</f>
        <v>7.41344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ROUND(9.55,5)</f>
        <v>9.55</v>
      </c>
      <c r="D157" s="30">
        <f>F157</f>
        <v>9.58724</v>
      </c>
      <c r="E157" s="30">
        <f>F157</f>
        <v>9.58724</v>
      </c>
      <c r="F157" s="30">
        <f>ROUND(9.58724,5)</f>
        <v>9.58724</v>
      </c>
      <c r="G157" s="28"/>
      <c r="H157" s="40"/>
    </row>
    <row r="158" spans="1:8" ht="12.75" customHeight="1">
      <c r="A158" s="26">
        <v>43867</v>
      </c>
      <c r="B158" s="27"/>
      <c r="C158" s="30">
        <f>ROUND(9.55,5)</f>
        <v>9.55</v>
      </c>
      <c r="D158" s="30">
        <f>F158</f>
        <v>9.66271</v>
      </c>
      <c r="E158" s="30">
        <f>F158</f>
        <v>9.66271</v>
      </c>
      <c r="F158" s="30">
        <f>ROUND(9.66271,5)</f>
        <v>9.66271</v>
      </c>
      <c r="G158" s="28"/>
      <c r="H158" s="40"/>
    </row>
    <row r="159" spans="1:8" ht="12.75" customHeight="1">
      <c r="A159" s="26">
        <v>43958</v>
      </c>
      <c r="B159" s="27"/>
      <c r="C159" s="30">
        <f>ROUND(9.55,5)</f>
        <v>9.55</v>
      </c>
      <c r="D159" s="30">
        <f>F159</f>
        <v>9.7289</v>
      </c>
      <c r="E159" s="30">
        <f>F159</f>
        <v>9.7289</v>
      </c>
      <c r="F159" s="30">
        <f>ROUND(9.7289,5)</f>
        <v>9.7289</v>
      </c>
      <c r="G159" s="28"/>
      <c r="H159" s="40"/>
    </row>
    <row r="160" spans="1:8" ht="12.75" customHeight="1">
      <c r="A160" s="26">
        <v>44049</v>
      </c>
      <c r="B160" s="27"/>
      <c r="C160" s="30">
        <f>ROUND(9.55,5)</f>
        <v>9.55</v>
      </c>
      <c r="D160" s="30">
        <f>F160</f>
        <v>9.79411</v>
      </c>
      <c r="E160" s="30">
        <f>F160</f>
        <v>9.79411</v>
      </c>
      <c r="F160" s="30">
        <f>ROUND(9.79411,5)</f>
        <v>9.79411</v>
      </c>
      <c r="G160" s="28"/>
      <c r="H160" s="40"/>
    </row>
    <row r="161" spans="1:8" ht="12.75" customHeight="1">
      <c r="A161" s="26">
        <v>44140</v>
      </c>
      <c r="B161" s="27"/>
      <c r="C161" s="30">
        <f>ROUND(9.55,5)</f>
        <v>9.55</v>
      </c>
      <c r="D161" s="30">
        <f>F161</f>
        <v>9.88215</v>
      </c>
      <c r="E161" s="30">
        <f>F161</f>
        <v>9.88215</v>
      </c>
      <c r="F161" s="30">
        <f>ROUND(9.88215,5)</f>
        <v>9.88215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ROUND(8.27,5)</f>
        <v>8.27</v>
      </c>
      <c r="D163" s="30">
        <f>F163</f>
        <v>8.29613</v>
      </c>
      <c r="E163" s="30">
        <f>F163</f>
        <v>8.29613</v>
      </c>
      <c r="F163" s="30">
        <f>ROUND(8.29613,5)</f>
        <v>8.29613</v>
      </c>
      <c r="G163" s="28"/>
      <c r="H163" s="40"/>
    </row>
    <row r="164" spans="1:8" ht="12.75" customHeight="1">
      <c r="A164" s="26">
        <v>43867</v>
      </c>
      <c r="B164" s="27"/>
      <c r="C164" s="30">
        <f>ROUND(8.27,5)</f>
        <v>8.27</v>
      </c>
      <c r="D164" s="30">
        <f>F164</f>
        <v>8.34745</v>
      </c>
      <c r="E164" s="30">
        <f>F164</f>
        <v>8.34745</v>
      </c>
      <c r="F164" s="30">
        <f>ROUND(8.34745,5)</f>
        <v>8.34745</v>
      </c>
      <c r="G164" s="28"/>
      <c r="H164" s="40"/>
    </row>
    <row r="165" spans="1:8" ht="12.75" customHeight="1">
      <c r="A165" s="26">
        <v>43958</v>
      </c>
      <c r="B165" s="27"/>
      <c r="C165" s="30">
        <f>ROUND(8.27,5)</f>
        <v>8.27</v>
      </c>
      <c r="D165" s="30">
        <f>F165</f>
        <v>8.39313</v>
      </c>
      <c r="E165" s="30">
        <f>F165</f>
        <v>8.39313</v>
      </c>
      <c r="F165" s="30">
        <f>ROUND(8.39313,5)</f>
        <v>8.39313</v>
      </c>
      <c r="G165" s="28"/>
      <c r="H165" s="40"/>
    </row>
    <row r="166" spans="1:8" ht="12.75" customHeight="1">
      <c r="A166" s="26">
        <v>44049</v>
      </c>
      <c r="B166" s="27"/>
      <c r="C166" s="30">
        <f>ROUND(8.27,5)</f>
        <v>8.27</v>
      </c>
      <c r="D166" s="30">
        <f>F166</f>
        <v>8.43693</v>
      </c>
      <c r="E166" s="30">
        <f>F166</f>
        <v>8.43693</v>
      </c>
      <c r="F166" s="30">
        <f>ROUND(8.43693,5)</f>
        <v>8.43693</v>
      </c>
      <c r="G166" s="28"/>
      <c r="H166" s="40"/>
    </row>
    <row r="167" spans="1:8" ht="12.75" customHeight="1">
      <c r="A167" s="26">
        <v>44140</v>
      </c>
      <c r="B167" s="27"/>
      <c r="C167" s="30">
        <f>ROUND(8.27,5)</f>
        <v>8.27</v>
      </c>
      <c r="D167" s="30">
        <f>F167</f>
        <v>8.51116</v>
      </c>
      <c r="E167" s="30">
        <f>F167</f>
        <v>8.51116</v>
      </c>
      <c r="F167" s="30">
        <f>ROUND(8.51116,5)</f>
        <v>8.51116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308.44102</v>
      </c>
      <c r="E169" s="30">
        <f>F169</f>
        <v>308.44102</v>
      </c>
      <c r="F169" s="30">
        <f>ROUND(308.44102,5)</f>
        <v>308.44102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306.38326</v>
      </c>
      <c r="E170" s="30">
        <f>F170</f>
        <v>306.38326</v>
      </c>
      <c r="F170" s="30">
        <f>ROUND(306.38326,5)</f>
        <v>306.38326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312.08535</v>
      </c>
      <c r="E171" s="30">
        <f>F171</f>
        <v>312.08535</v>
      </c>
      <c r="F171" s="30">
        <f>ROUND(312.08535,5)</f>
        <v>312.08535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310.17797</v>
      </c>
      <c r="E172" s="30">
        <f>F172</f>
        <v>310.17797</v>
      </c>
      <c r="F172" s="30">
        <f>ROUND(310.17797,5)</f>
        <v>310.17797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315.66639</v>
      </c>
      <c r="E173" s="30">
        <f>F173</f>
        <v>315.66639</v>
      </c>
      <c r="F173" s="30">
        <f>ROUND(315.66639,5)</f>
        <v>315.66639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ROUND(3.52,5)</f>
        <v>3.52</v>
      </c>
      <c r="D175" s="30">
        <f>F175</f>
        <v>233.6591</v>
      </c>
      <c r="E175" s="30">
        <f>F175</f>
        <v>233.6591</v>
      </c>
      <c r="F175" s="30">
        <f>ROUND(233.6591,5)</f>
        <v>233.6591</v>
      </c>
      <c r="G175" s="28"/>
      <c r="H175" s="40"/>
    </row>
    <row r="176" spans="1:8" ht="12.75" customHeight="1">
      <c r="A176" s="26">
        <v>43867</v>
      </c>
      <c r="B176" s="27"/>
      <c r="C176" s="30">
        <f>ROUND(3.52,5)</f>
        <v>3.52</v>
      </c>
      <c r="D176" s="30">
        <f>F176</f>
        <v>233.83397</v>
      </c>
      <c r="E176" s="30">
        <f>F176</f>
        <v>233.83397</v>
      </c>
      <c r="F176" s="30">
        <f>ROUND(233.83397,5)</f>
        <v>233.83397</v>
      </c>
      <c r="G176" s="28"/>
      <c r="H176" s="40"/>
    </row>
    <row r="177" spans="1:8" ht="12.75" customHeight="1">
      <c r="A177" s="26">
        <v>43958</v>
      </c>
      <c r="B177" s="27"/>
      <c r="C177" s="30">
        <f>ROUND(3.52,5)</f>
        <v>3.52</v>
      </c>
      <c r="D177" s="30">
        <f>F177</f>
        <v>238.18575</v>
      </c>
      <c r="E177" s="30">
        <f>F177</f>
        <v>238.18575</v>
      </c>
      <c r="F177" s="30">
        <f>ROUND(238.18575,5)</f>
        <v>238.18575</v>
      </c>
      <c r="G177" s="28"/>
      <c r="H177" s="40"/>
    </row>
    <row r="178" spans="1:8" ht="12.75" customHeight="1">
      <c r="A178" s="26">
        <v>44049</v>
      </c>
      <c r="B178" s="27"/>
      <c r="C178" s="30">
        <f>ROUND(3.52,5)</f>
        <v>3.52</v>
      </c>
      <c r="D178" s="30">
        <f>F178</f>
        <v>238.53869</v>
      </c>
      <c r="E178" s="30">
        <f>F178</f>
        <v>238.53869</v>
      </c>
      <c r="F178" s="30">
        <f>ROUND(238.53869,5)</f>
        <v>238.53869</v>
      </c>
      <c r="G178" s="28"/>
      <c r="H178" s="40"/>
    </row>
    <row r="179" spans="1:8" ht="12.75" customHeight="1">
      <c r="A179" s="26">
        <v>44140</v>
      </c>
      <c r="B179" s="27"/>
      <c r="C179" s="30">
        <f>ROUND(3.52,5)</f>
        <v>3.52</v>
      </c>
      <c r="D179" s="30">
        <f>F179</f>
        <v>242.76152</v>
      </c>
      <c r="E179" s="30">
        <f>F179</f>
        <v>242.76152</v>
      </c>
      <c r="F179" s="30">
        <f>ROUND(242.76152,5)</f>
        <v>242.76152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6.69948</v>
      </c>
      <c r="E181" s="30">
        <f>F181</f>
        <v>6.69948</v>
      </c>
      <c r="F181" s="30">
        <f>ROUND(6.69948,5)</f>
        <v>6.69948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ROUND(6.65,5)</f>
        <v>6.65</v>
      </c>
      <c r="D183" s="30">
        <f>F183</f>
        <v>6.59729</v>
      </c>
      <c r="E183" s="30">
        <f>F183</f>
        <v>6.59729</v>
      </c>
      <c r="F183" s="30">
        <f>ROUND(6.59729,5)</f>
        <v>6.59729</v>
      </c>
      <c r="G183" s="28"/>
      <c r="H183" s="40"/>
    </row>
    <row r="184" spans="1:8" ht="12.75" customHeight="1">
      <c r="A184" s="26">
        <v>43867</v>
      </c>
      <c r="B184" s="27"/>
      <c r="C184" s="30">
        <f>ROUND(6.65,5)</f>
        <v>6.65</v>
      </c>
      <c r="D184" s="30">
        <f>F184</f>
        <v>6.4437</v>
      </c>
      <c r="E184" s="30">
        <f>F184</f>
        <v>6.4437</v>
      </c>
      <c r="F184" s="30">
        <f>ROUND(6.4437,5)</f>
        <v>6.4437</v>
      </c>
      <c r="G184" s="28"/>
      <c r="H184" s="40"/>
    </row>
    <row r="185" spans="1:8" ht="12.75" customHeight="1">
      <c r="A185" s="26">
        <v>43958</v>
      </c>
      <c r="B185" s="27"/>
      <c r="C185" s="30">
        <f>ROUND(6.65,5)</f>
        <v>6.65</v>
      </c>
      <c r="D185" s="30">
        <f>F185</f>
        <v>6.14897</v>
      </c>
      <c r="E185" s="30">
        <f>F185</f>
        <v>6.14897</v>
      </c>
      <c r="F185" s="30">
        <f>ROUND(6.14897,5)</f>
        <v>6.14897</v>
      </c>
      <c r="G185" s="28"/>
      <c r="H185" s="40"/>
    </row>
    <row r="186" spans="1:8" ht="12.75" customHeight="1">
      <c r="A186" s="26">
        <v>44049</v>
      </c>
      <c r="B186" s="27"/>
      <c r="C186" s="30">
        <f>ROUND(6.65,5)</f>
        <v>6.65</v>
      </c>
      <c r="D186" s="30">
        <f>F186</f>
        <v>5.58434</v>
      </c>
      <c r="E186" s="30">
        <f>F186</f>
        <v>5.58434</v>
      </c>
      <c r="F186" s="30">
        <f>ROUND(5.58434,5)</f>
        <v>5.58434</v>
      </c>
      <c r="G186" s="28"/>
      <c r="H186" s="40"/>
    </row>
    <row r="187" spans="1:8" ht="12.75" customHeight="1">
      <c r="A187" s="26">
        <v>44140</v>
      </c>
      <c r="B187" s="27"/>
      <c r="C187" s="30">
        <f>ROUND(6.65,5)</f>
        <v>6.65</v>
      </c>
      <c r="D187" s="30">
        <f>F187</f>
        <v>4.61841</v>
      </c>
      <c r="E187" s="30">
        <f>F187</f>
        <v>4.61841</v>
      </c>
      <c r="F187" s="30">
        <f>ROUND(4.61841,5)</f>
        <v>4.61841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ROUND(9.55,5)</f>
        <v>9.55</v>
      </c>
      <c r="D189" s="30">
        <f>F189</f>
        <v>9.58181</v>
      </c>
      <c r="E189" s="30">
        <f>F189</f>
        <v>9.58181</v>
      </c>
      <c r="F189" s="30">
        <f>ROUND(9.58181,5)</f>
        <v>9.58181</v>
      </c>
      <c r="G189" s="28"/>
      <c r="H189" s="40"/>
    </row>
    <row r="190" spans="1:8" ht="12.75" customHeight="1">
      <c r="A190" s="26">
        <v>43867</v>
      </c>
      <c r="B190" s="27"/>
      <c r="C190" s="30">
        <f>ROUND(9.55,5)</f>
        <v>9.55</v>
      </c>
      <c r="D190" s="30">
        <f>F190</f>
        <v>9.64584</v>
      </c>
      <c r="E190" s="30">
        <f>F190</f>
        <v>9.64584</v>
      </c>
      <c r="F190" s="30">
        <f>ROUND(9.64584,5)</f>
        <v>9.64584</v>
      </c>
      <c r="G190" s="28"/>
      <c r="H190" s="40"/>
    </row>
    <row r="191" spans="1:8" ht="12.75" customHeight="1">
      <c r="A191" s="26">
        <v>43958</v>
      </c>
      <c r="B191" s="27"/>
      <c r="C191" s="30">
        <f>ROUND(9.55,5)</f>
        <v>9.55</v>
      </c>
      <c r="D191" s="30">
        <f>F191</f>
        <v>9.70701</v>
      </c>
      <c r="E191" s="30">
        <f>F191</f>
        <v>9.70701</v>
      </c>
      <c r="F191" s="30">
        <f>ROUND(9.70701,5)</f>
        <v>9.70701</v>
      </c>
      <c r="G191" s="28"/>
      <c r="H191" s="40"/>
    </row>
    <row r="192" spans="1:8" ht="12.75" customHeight="1">
      <c r="A192" s="26">
        <v>44049</v>
      </c>
      <c r="B192" s="27"/>
      <c r="C192" s="30">
        <f>ROUND(9.55,5)</f>
        <v>9.55</v>
      </c>
      <c r="D192" s="30">
        <f>F192</f>
        <v>9.76733</v>
      </c>
      <c r="E192" s="30">
        <f>F192</f>
        <v>9.76733</v>
      </c>
      <c r="F192" s="30">
        <f>ROUND(9.76733,5)</f>
        <v>9.76733</v>
      </c>
      <c r="G192" s="28"/>
      <c r="H192" s="40"/>
    </row>
    <row r="193" spans="1:8" ht="12.75" customHeight="1">
      <c r="A193" s="26">
        <v>44140</v>
      </c>
      <c r="B193" s="27"/>
      <c r="C193" s="30">
        <f>ROUND(9.55,5)</f>
        <v>9.55</v>
      </c>
      <c r="D193" s="30">
        <f>F193</f>
        <v>9.84463</v>
      </c>
      <c r="E193" s="30">
        <f>F193</f>
        <v>9.84463</v>
      </c>
      <c r="F193" s="30">
        <f>ROUND(9.84463,5)</f>
        <v>9.84463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ROUND(3.4,5)</f>
        <v>3.4</v>
      </c>
      <c r="D195" s="30">
        <f>F195</f>
        <v>188.70731</v>
      </c>
      <c r="E195" s="30">
        <f>F195</f>
        <v>188.70731</v>
      </c>
      <c r="F195" s="30">
        <f>ROUND(188.70731,5)</f>
        <v>188.70731</v>
      </c>
      <c r="G195" s="28"/>
      <c r="H195" s="40"/>
    </row>
    <row r="196" spans="1:8" ht="12.75" customHeight="1">
      <c r="A196" s="26">
        <v>43867</v>
      </c>
      <c r="B196" s="27"/>
      <c r="C196" s="30">
        <f>ROUND(3.4,5)</f>
        <v>3.4</v>
      </c>
      <c r="D196" s="30">
        <f>F196</f>
        <v>192.13352</v>
      </c>
      <c r="E196" s="30">
        <f>F196</f>
        <v>192.13352</v>
      </c>
      <c r="F196" s="30">
        <f>ROUND(192.13352,5)</f>
        <v>192.13352</v>
      </c>
      <c r="G196" s="28"/>
      <c r="H196" s="40"/>
    </row>
    <row r="197" spans="1:8" ht="12.75" customHeight="1">
      <c r="A197" s="26">
        <v>43958</v>
      </c>
      <c r="B197" s="27"/>
      <c r="C197" s="30">
        <f>ROUND(3.4,5)</f>
        <v>3.4</v>
      </c>
      <c r="D197" s="30">
        <f>F197</f>
        <v>193.05916</v>
      </c>
      <c r="E197" s="30">
        <f>F197</f>
        <v>193.05916</v>
      </c>
      <c r="F197" s="30">
        <f>ROUND(193.05916,5)</f>
        <v>193.05916</v>
      </c>
      <c r="G197" s="28"/>
      <c r="H197" s="40"/>
    </row>
    <row r="198" spans="1:8" ht="12.75" customHeight="1">
      <c r="A198" s="26">
        <v>44049</v>
      </c>
      <c r="B198" s="27"/>
      <c r="C198" s="30">
        <f>ROUND(3.4,5)</f>
        <v>3.4</v>
      </c>
      <c r="D198" s="30">
        <f>F198</f>
        <v>196.70009</v>
      </c>
      <c r="E198" s="30">
        <f>F198</f>
        <v>196.70009</v>
      </c>
      <c r="F198" s="30">
        <f>ROUND(196.70009,5)</f>
        <v>196.70009</v>
      </c>
      <c r="G198" s="28"/>
      <c r="H198" s="40"/>
    </row>
    <row r="199" spans="1:8" ht="12.75" customHeight="1">
      <c r="A199" s="26">
        <v>44140</v>
      </c>
      <c r="B199" s="27"/>
      <c r="C199" s="30">
        <f>ROUND(3.4,5)</f>
        <v>3.4</v>
      </c>
      <c r="D199" s="30">
        <f>F199</f>
        <v>200.09414</v>
      </c>
      <c r="E199" s="30">
        <f>F199</f>
        <v>200.09414</v>
      </c>
      <c r="F199" s="30">
        <f>ROUND(200.09414,5)</f>
        <v>200.09414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ROUND(2.74,5)</f>
        <v>2.74</v>
      </c>
      <c r="D201" s="30">
        <f>F201</f>
        <v>162.47067</v>
      </c>
      <c r="E201" s="30">
        <f>F201</f>
        <v>162.47067</v>
      </c>
      <c r="F201" s="30">
        <f>ROUND(162.47067,5)</f>
        <v>162.47067</v>
      </c>
      <c r="G201" s="28"/>
      <c r="H201" s="40"/>
    </row>
    <row r="202" spans="1:8" ht="12.75" customHeight="1">
      <c r="A202" s="26">
        <v>43867</v>
      </c>
      <c r="B202" s="27"/>
      <c r="C202" s="30">
        <f>ROUND(2.74,5)</f>
        <v>2.74</v>
      </c>
      <c r="D202" s="30">
        <f>F202</f>
        <v>163.17465</v>
      </c>
      <c r="E202" s="30">
        <f>F202</f>
        <v>163.17465</v>
      </c>
      <c r="F202" s="30">
        <f>ROUND(163.17465,5)</f>
        <v>163.17465</v>
      </c>
      <c r="G202" s="28"/>
      <c r="H202" s="40"/>
    </row>
    <row r="203" spans="1:8" ht="12.75" customHeight="1">
      <c r="A203" s="26">
        <v>43958</v>
      </c>
      <c r="B203" s="27"/>
      <c r="C203" s="30">
        <f>ROUND(2.74,5)</f>
        <v>2.74</v>
      </c>
      <c r="D203" s="30">
        <f>F203</f>
        <v>166.2115</v>
      </c>
      <c r="E203" s="30">
        <f>F203</f>
        <v>166.2115</v>
      </c>
      <c r="F203" s="30">
        <f>ROUND(166.2115,5)</f>
        <v>166.2115</v>
      </c>
      <c r="G203" s="28"/>
      <c r="H203" s="40"/>
    </row>
    <row r="204" spans="1:8" ht="12.75" customHeight="1">
      <c r="A204" s="26">
        <v>44049</v>
      </c>
      <c r="B204" s="27"/>
      <c r="C204" s="30">
        <f>ROUND(2.74,5)</f>
        <v>2.74</v>
      </c>
      <c r="D204" s="30">
        <f>F204</f>
        <v>167.05266</v>
      </c>
      <c r="E204" s="30">
        <f>F204</f>
        <v>167.05266</v>
      </c>
      <c r="F204" s="30">
        <f>ROUND(167.05266,5)</f>
        <v>167.05266</v>
      </c>
      <c r="G204" s="28"/>
      <c r="H204" s="40"/>
    </row>
    <row r="205" spans="1:8" ht="12.75" customHeight="1">
      <c r="A205" s="26">
        <v>44140</v>
      </c>
      <c r="B205" s="27"/>
      <c r="C205" s="30">
        <f>ROUND(2.74,5)</f>
        <v>2.74</v>
      </c>
      <c r="D205" s="30">
        <f>F205</f>
        <v>170.00984</v>
      </c>
      <c r="E205" s="30">
        <f>F205</f>
        <v>170.00984</v>
      </c>
      <c r="F205" s="30">
        <f>ROUND(170.00984,5)</f>
        <v>170.00984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ROUND(9.16,5)</f>
        <v>9.16</v>
      </c>
      <c r="D207" s="30">
        <f>F207</f>
        <v>9.19434</v>
      </c>
      <c r="E207" s="30">
        <f>F207</f>
        <v>9.19434</v>
      </c>
      <c r="F207" s="30">
        <f>ROUND(9.19434,5)</f>
        <v>9.19434</v>
      </c>
      <c r="G207" s="28"/>
      <c r="H207" s="40"/>
    </row>
    <row r="208" spans="1:8" ht="12.75" customHeight="1">
      <c r="A208" s="26">
        <v>43867</v>
      </c>
      <c r="B208" s="27"/>
      <c r="C208" s="30">
        <f>ROUND(9.16,5)</f>
        <v>9.16</v>
      </c>
      <c r="D208" s="30">
        <f>F208</f>
        <v>9.26385</v>
      </c>
      <c r="E208" s="30">
        <f>F208</f>
        <v>9.26385</v>
      </c>
      <c r="F208" s="30">
        <f>ROUND(9.26385,5)</f>
        <v>9.26385</v>
      </c>
      <c r="G208" s="28"/>
      <c r="H208" s="40"/>
    </row>
    <row r="209" spans="1:8" ht="12.75" customHeight="1">
      <c r="A209" s="26">
        <v>43958</v>
      </c>
      <c r="B209" s="27"/>
      <c r="C209" s="30">
        <f>ROUND(9.16,5)</f>
        <v>9.16</v>
      </c>
      <c r="D209" s="30">
        <f>F209</f>
        <v>9.32366</v>
      </c>
      <c r="E209" s="30">
        <f>F209</f>
        <v>9.32366</v>
      </c>
      <c r="F209" s="30">
        <f>ROUND(9.32366,5)</f>
        <v>9.32366</v>
      </c>
      <c r="G209" s="28"/>
      <c r="H209" s="40"/>
    </row>
    <row r="210" spans="1:8" ht="12.75" customHeight="1">
      <c r="A210" s="26">
        <v>44049</v>
      </c>
      <c r="B210" s="27"/>
      <c r="C210" s="30">
        <f>ROUND(9.16,5)</f>
        <v>9.16</v>
      </c>
      <c r="D210" s="30">
        <f>F210</f>
        <v>9.3821</v>
      </c>
      <c r="E210" s="30">
        <f>F210</f>
        <v>9.3821</v>
      </c>
      <c r="F210" s="30">
        <f>ROUND(9.3821,5)</f>
        <v>9.3821</v>
      </c>
      <c r="G210" s="28"/>
      <c r="H210" s="40"/>
    </row>
    <row r="211" spans="1:8" ht="12.75" customHeight="1">
      <c r="A211" s="26">
        <v>44140</v>
      </c>
      <c r="B211" s="27"/>
      <c r="C211" s="30">
        <f>ROUND(9.16,5)</f>
        <v>9.16</v>
      </c>
      <c r="D211" s="30">
        <f>F211</f>
        <v>9.46594</v>
      </c>
      <c r="E211" s="30">
        <f>F211</f>
        <v>9.46594</v>
      </c>
      <c r="F211" s="30">
        <f>ROUND(9.46594,5)</f>
        <v>9.46594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ROUND(9.805,5)</f>
        <v>9.805</v>
      </c>
      <c r="D213" s="30">
        <f>F213</f>
        <v>9.83968</v>
      </c>
      <c r="E213" s="30">
        <f>F213</f>
        <v>9.83968</v>
      </c>
      <c r="F213" s="30">
        <f>ROUND(9.83968,5)</f>
        <v>9.83968</v>
      </c>
      <c r="G213" s="28"/>
      <c r="H213" s="40"/>
    </row>
    <row r="214" spans="1:8" ht="12.75" customHeight="1">
      <c r="A214" s="26">
        <v>43867</v>
      </c>
      <c r="B214" s="27"/>
      <c r="C214" s="30">
        <f>ROUND(9.805,5)</f>
        <v>9.805</v>
      </c>
      <c r="D214" s="30">
        <f>F214</f>
        <v>9.90967</v>
      </c>
      <c r="E214" s="30">
        <f>F214</f>
        <v>9.90967</v>
      </c>
      <c r="F214" s="30">
        <f>ROUND(9.90967,5)</f>
        <v>9.90967</v>
      </c>
      <c r="G214" s="28"/>
      <c r="H214" s="40"/>
    </row>
    <row r="215" spans="1:8" ht="12.75" customHeight="1">
      <c r="A215" s="26">
        <v>43958</v>
      </c>
      <c r="B215" s="27"/>
      <c r="C215" s="30">
        <f>ROUND(9.805,5)</f>
        <v>9.805</v>
      </c>
      <c r="D215" s="30">
        <f>F215</f>
        <v>9.97139</v>
      </c>
      <c r="E215" s="30">
        <f>F215</f>
        <v>9.97139</v>
      </c>
      <c r="F215" s="30">
        <f>ROUND(9.97139,5)</f>
        <v>9.97139</v>
      </c>
      <c r="G215" s="28"/>
      <c r="H215" s="40"/>
    </row>
    <row r="216" spans="1:8" ht="12.75" customHeight="1">
      <c r="A216" s="26">
        <v>44049</v>
      </c>
      <c r="B216" s="27"/>
      <c r="C216" s="30">
        <f>ROUND(9.805,5)</f>
        <v>9.805</v>
      </c>
      <c r="D216" s="30">
        <f>F216</f>
        <v>10.03206</v>
      </c>
      <c r="E216" s="30">
        <f>F216</f>
        <v>10.03206</v>
      </c>
      <c r="F216" s="30">
        <f>ROUND(10.03206,5)</f>
        <v>10.03206</v>
      </c>
      <c r="G216" s="28"/>
      <c r="H216" s="40"/>
    </row>
    <row r="217" spans="1:8" ht="12.75" customHeight="1">
      <c r="A217" s="26">
        <v>44140</v>
      </c>
      <c r="B217" s="27"/>
      <c r="C217" s="30">
        <f>ROUND(9.805,5)</f>
        <v>9.805</v>
      </c>
      <c r="D217" s="30">
        <f>F217</f>
        <v>10.11145</v>
      </c>
      <c r="E217" s="30">
        <f>F217</f>
        <v>10.11145</v>
      </c>
      <c r="F217" s="30">
        <f>ROUND(10.11145,5)</f>
        <v>10.11145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ROUND(9.85,5)</f>
        <v>9.85</v>
      </c>
      <c r="D219" s="30">
        <f>F219</f>
        <v>9.88514</v>
      </c>
      <c r="E219" s="30">
        <f>F219</f>
        <v>9.88514</v>
      </c>
      <c r="F219" s="30">
        <f>ROUND(9.88514,5)</f>
        <v>9.88514</v>
      </c>
      <c r="G219" s="28"/>
      <c r="H219" s="40"/>
    </row>
    <row r="220" spans="1:8" ht="12.75" customHeight="1">
      <c r="A220" s="26">
        <v>43867</v>
      </c>
      <c r="B220" s="27"/>
      <c r="C220" s="30">
        <f>ROUND(9.85,5)</f>
        <v>9.85</v>
      </c>
      <c r="D220" s="30">
        <f>F220</f>
        <v>9.95613</v>
      </c>
      <c r="E220" s="30">
        <f>F220</f>
        <v>9.95613</v>
      </c>
      <c r="F220" s="30">
        <f>ROUND(9.95613,5)</f>
        <v>9.95613</v>
      </c>
      <c r="G220" s="28"/>
      <c r="H220" s="40"/>
    </row>
    <row r="221" spans="1:8" ht="12.75" customHeight="1">
      <c r="A221" s="26">
        <v>43958</v>
      </c>
      <c r="B221" s="27"/>
      <c r="C221" s="30">
        <f>ROUND(9.85,5)</f>
        <v>9.85</v>
      </c>
      <c r="D221" s="30">
        <f>F221</f>
        <v>10.01879</v>
      </c>
      <c r="E221" s="30">
        <f>F221</f>
        <v>10.01879</v>
      </c>
      <c r="F221" s="30">
        <f>ROUND(10.01879,5)</f>
        <v>10.01879</v>
      </c>
      <c r="G221" s="28"/>
      <c r="H221" s="40"/>
    </row>
    <row r="222" spans="1:8" ht="12.75" customHeight="1">
      <c r="A222" s="26">
        <v>44049</v>
      </c>
      <c r="B222" s="27"/>
      <c r="C222" s="30">
        <f>ROUND(9.85,5)</f>
        <v>9.85</v>
      </c>
      <c r="D222" s="30">
        <f>F222</f>
        <v>10.08047</v>
      </c>
      <c r="E222" s="30">
        <f>F222</f>
        <v>10.08047</v>
      </c>
      <c r="F222" s="30">
        <f>ROUND(10.08047,5)</f>
        <v>10.08047</v>
      </c>
      <c r="G222" s="28"/>
      <c r="H222" s="40"/>
    </row>
    <row r="223" spans="1:8" ht="12.75" customHeight="1">
      <c r="A223" s="26">
        <v>44140</v>
      </c>
      <c r="B223" s="27"/>
      <c r="C223" s="30">
        <f>ROUND(9.85,5)</f>
        <v>9.85</v>
      </c>
      <c r="D223" s="30">
        <f>F223</f>
        <v>10.16078</v>
      </c>
      <c r="E223" s="30">
        <f>F223</f>
        <v>10.16078</v>
      </c>
      <c r="F223" s="30">
        <f>ROUND(10.16078,5)</f>
        <v>10.16078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ROUND(745.181,3)</f>
        <v>745.181</v>
      </c>
      <c r="D225" s="31">
        <f>F225</f>
        <v>751.7</v>
      </c>
      <c r="E225" s="31">
        <f>F225</f>
        <v>751.7</v>
      </c>
      <c r="F225" s="31">
        <f>ROUND(751.7,3)</f>
        <v>751.7</v>
      </c>
      <c r="G225" s="28"/>
      <c r="H225" s="40"/>
    </row>
    <row r="226" spans="1:8" ht="12.75" customHeight="1">
      <c r="A226" s="26">
        <v>43867</v>
      </c>
      <c r="B226" s="27"/>
      <c r="C226" s="31">
        <f>ROUND(745.181,3)</f>
        <v>745.181</v>
      </c>
      <c r="D226" s="31">
        <f>F226</f>
        <v>765.164</v>
      </c>
      <c r="E226" s="31">
        <f>F226</f>
        <v>765.164</v>
      </c>
      <c r="F226" s="31">
        <f>ROUND(765.164,3)</f>
        <v>765.164</v>
      </c>
      <c r="G226" s="28"/>
      <c r="H226" s="40"/>
    </row>
    <row r="227" spans="1:8" ht="12.75" customHeight="1">
      <c r="A227" s="26">
        <v>43958</v>
      </c>
      <c r="B227" s="27"/>
      <c r="C227" s="31">
        <f>ROUND(745.181,3)</f>
        <v>745.181</v>
      </c>
      <c r="D227" s="31">
        <f>F227</f>
        <v>779.224</v>
      </c>
      <c r="E227" s="31">
        <f>F227</f>
        <v>779.224</v>
      </c>
      <c r="F227" s="31">
        <f>ROUND(779.224,3)</f>
        <v>779.224</v>
      </c>
      <c r="G227" s="28"/>
      <c r="H227" s="40"/>
    </row>
    <row r="228" spans="1:8" ht="12.75" customHeight="1">
      <c r="A228" s="26">
        <v>44049</v>
      </c>
      <c r="B228" s="27"/>
      <c r="C228" s="31">
        <f>ROUND(745.181,3)</f>
        <v>745.181</v>
      </c>
      <c r="D228" s="31">
        <f>F228</f>
        <v>793.743</v>
      </c>
      <c r="E228" s="31">
        <f>F228</f>
        <v>793.743</v>
      </c>
      <c r="F228" s="31">
        <f>ROUND(793.743,3)</f>
        <v>793.743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ROUND(659.976,3)</f>
        <v>659.976</v>
      </c>
      <c r="D230" s="31">
        <f>F230</f>
        <v>665.749</v>
      </c>
      <c r="E230" s="31">
        <f>F230</f>
        <v>665.749</v>
      </c>
      <c r="F230" s="31">
        <f>ROUND(665.749,3)</f>
        <v>665.749</v>
      </c>
      <c r="G230" s="28"/>
      <c r="H230" s="40"/>
    </row>
    <row r="231" spans="1:8" ht="12.75" customHeight="1">
      <c r="A231" s="26">
        <v>43867</v>
      </c>
      <c r="B231" s="27"/>
      <c r="C231" s="31">
        <f>ROUND(659.976,3)</f>
        <v>659.976</v>
      </c>
      <c r="D231" s="31">
        <f>F231</f>
        <v>677.675</v>
      </c>
      <c r="E231" s="31">
        <f>F231</f>
        <v>677.675</v>
      </c>
      <c r="F231" s="31">
        <f>ROUND(677.675,3)</f>
        <v>677.675</v>
      </c>
      <c r="G231" s="28"/>
      <c r="H231" s="40"/>
    </row>
    <row r="232" spans="1:8" ht="12.75" customHeight="1">
      <c r="A232" s="26">
        <v>43958</v>
      </c>
      <c r="B232" s="27"/>
      <c r="C232" s="31">
        <f>ROUND(659.976,3)</f>
        <v>659.976</v>
      </c>
      <c r="D232" s="31">
        <f>F232</f>
        <v>690.126</v>
      </c>
      <c r="E232" s="31">
        <f>F232</f>
        <v>690.126</v>
      </c>
      <c r="F232" s="31">
        <f>ROUND(690.126,3)</f>
        <v>690.126</v>
      </c>
      <c r="G232" s="28"/>
      <c r="H232" s="40"/>
    </row>
    <row r="233" spans="1:8" ht="12.75" customHeight="1">
      <c r="A233" s="26">
        <v>44049</v>
      </c>
      <c r="B233" s="27"/>
      <c r="C233" s="31">
        <f>ROUND(659.976,3)</f>
        <v>659.976</v>
      </c>
      <c r="D233" s="31">
        <f>F233</f>
        <v>702.985</v>
      </c>
      <c r="E233" s="31">
        <f>F233</f>
        <v>702.985</v>
      </c>
      <c r="F233" s="31">
        <f>ROUND(702.985,3)</f>
        <v>702.985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ROUND(767.465,3)</f>
        <v>767.465</v>
      </c>
      <c r="D235" s="31">
        <f>F235</f>
        <v>774.179</v>
      </c>
      <c r="E235" s="31">
        <f>F235</f>
        <v>774.179</v>
      </c>
      <c r="F235" s="31">
        <f>ROUND(774.179,3)</f>
        <v>774.179</v>
      </c>
      <c r="G235" s="28"/>
      <c r="H235" s="40"/>
    </row>
    <row r="236" spans="1:8" ht="12.75" customHeight="1">
      <c r="A236" s="26">
        <v>43867</v>
      </c>
      <c r="B236" s="27"/>
      <c r="C236" s="31">
        <f>ROUND(767.465,3)</f>
        <v>767.465</v>
      </c>
      <c r="D236" s="31">
        <f>F236</f>
        <v>788.046</v>
      </c>
      <c r="E236" s="31">
        <f>F236</f>
        <v>788.046</v>
      </c>
      <c r="F236" s="31">
        <f>ROUND(788.046,3)</f>
        <v>788.046</v>
      </c>
      <c r="G236" s="28"/>
      <c r="H236" s="40"/>
    </row>
    <row r="237" spans="1:8" ht="12.75" customHeight="1">
      <c r="A237" s="26">
        <v>43958</v>
      </c>
      <c r="B237" s="27"/>
      <c r="C237" s="31">
        <f>ROUND(767.465,3)</f>
        <v>767.465</v>
      </c>
      <c r="D237" s="31">
        <f>F237</f>
        <v>802.526</v>
      </c>
      <c r="E237" s="31">
        <f>F237</f>
        <v>802.526</v>
      </c>
      <c r="F237" s="31">
        <f>ROUND(802.526,3)</f>
        <v>802.526</v>
      </c>
      <c r="G237" s="28"/>
      <c r="H237" s="40"/>
    </row>
    <row r="238" spans="1:8" ht="12.75" customHeight="1">
      <c r="A238" s="26">
        <v>44049</v>
      </c>
      <c r="B238" s="27"/>
      <c r="C238" s="31">
        <f>ROUND(767.465,3)</f>
        <v>767.465</v>
      </c>
      <c r="D238" s="31">
        <f>F238</f>
        <v>817.479</v>
      </c>
      <c r="E238" s="31">
        <f>F238</f>
        <v>817.479</v>
      </c>
      <c r="F238" s="31">
        <f>ROUND(817.479,3)</f>
        <v>817.479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ROUND(688.16,3)</f>
        <v>688.16</v>
      </c>
      <c r="D240" s="31">
        <f>F240</f>
        <v>694.18</v>
      </c>
      <c r="E240" s="31">
        <f>F240</f>
        <v>694.18</v>
      </c>
      <c r="F240" s="31">
        <f>ROUND(694.18,3)</f>
        <v>694.18</v>
      </c>
      <c r="G240" s="28"/>
      <c r="H240" s="40"/>
    </row>
    <row r="241" spans="1:8" ht="12.75" customHeight="1">
      <c r="A241" s="26">
        <v>43867</v>
      </c>
      <c r="B241" s="27"/>
      <c r="C241" s="31">
        <f>ROUND(688.16,3)</f>
        <v>688.16</v>
      </c>
      <c r="D241" s="31">
        <f>F241</f>
        <v>706.614</v>
      </c>
      <c r="E241" s="31">
        <f>F241</f>
        <v>706.614</v>
      </c>
      <c r="F241" s="31">
        <f>ROUND(706.614,3)</f>
        <v>706.614</v>
      </c>
      <c r="G241" s="28"/>
      <c r="H241" s="40"/>
    </row>
    <row r="242" spans="1:8" ht="12.75" customHeight="1">
      <c r="A242" s="26">
        <v>43958</v>
      </c>
      <c r="B242" s="27"/>
      <c r="C242" s="31">
        <f>ROUND(688.16,3)</f>
        <v>688.16</v>
      </c>
      <c r="D242" s="31">
        <f>F242</f>
        <v>719.598</v>
      </c>
      <c r="E242" s="31">
        <f>F242</f>
        <v>719.598</v>
      </c>
      <c r="F242" s="31">
        <f>ROUND(719.598,3)</f>
        <v>719.598</v>
      </c>
      <c r="G242" s="28"/>
      <c r="H242" s="40"/>
    </row>
    <row r="243" spans="1:8" ht="12.75" customHeight="1">
      <c r="A243" s="26">
        <v>44049</v>
      </c>
      <c r="B243" s="27"/>
      <c r="C243" s="31">
        <f>ROUND(688.16,3)</f>
        <v>688.16</v>
      </c>
      <c r="D243" s="31">
        <f>F243</f>
        <v>733.006</v>
      </c>
      <c r="E243" s="31">
        <f>F243</f>
        <v>733.006</v>
      </c>
      <c r="F243" s="31">
        <f>ROUND(733.006,3)</f>
        <v>733.006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ROUND(260.168991482125,3)</f>
        <v>260.169</v>
      </c>
      <c r="D245" s="31">
        <f>F245</f>
        <v>262.477</v>
      </c>
      <c r="E245" s="31">
        <f>F245</f>
        <v>262.477</v>
      </c>
      <c r="F245" s="31">
        <f>ROUND(262.477,3)</f>
        <v>262.477</v>
      </c>
      <c r="G245" s="28"/>
      <c r="H245" s="40"/>
    </row>
    <row r="246" spans="1:8" ht="12.75" customHeight="1">
      <c r="A246" s="26">
        <v>43867</v>
      </c>
      <c r="B246" s="27"/>
      <c r="C246" s="31">
        <f>ROUND(260.168991482125,3)</f>
        <v>260.169</v>
      </c>
      <c r="D246" s="31">
        <f>F246</f>
        <v>267.243</v>
      </c>
      <c r="E246" s="31">
        <f>F246</f>
        <v>267.243</v>
      </c>
      <c r="F246" s="31">
        <f>ROUND(267.243,3)</f>
        <v>267.243</v>
      </c>
      <c r="G246" s="28"/>
      <c r="H246" s="40"/>
    </row>
    <row r="247" spans="1:8" ht="12.75" customHeight="1">
      <c r="A247" s="26">
        <v>43958</v>
      </c>
      <c r="B247" s="27"/>
      <c r="C247" s="31">
        <f>ROUND(260.168991482125,3)</f>
        <v>260.169</v>
      </c>
      <c r="D247" s="31">
        <f>F247</f>
        <v>272.216</v>
      </c>
      <c r="E247" s="31">
        <f>F247</f>
        <v>272.216</v>
      </c>
      <c r="F247" s="31">
        <f>ROUND(272.216,3)</f>
        <v>272.216</v>
      </c>
      <c r="G247" s="28"/>
      <c r="H247" s="40"/>
    </row>
    <row r="248" spans="1:8" ht="12.75" customHeight="1">
      <c r="A248" s="26">
        <v>44049</v>
      </c>
      <c r="B248" s="27"/>
      <c r="C248" s="31">
        <f>ROUND(260.168991482125,3)</f>
        <v>260.169</v>
      </c>
      <c r="D248" s="31">
        <f>F248</f>
        <v>277.35</v>
      </c>
      <c r="E248" s="31">
        <f>F248</f>
        <v>277.35</v>
      </c>
      <c r="F248" s="31">
        <f>ROUND(277.35,3)</f>
        <v>277.35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ROUND(6.792,3)</f>
        <v>6.792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ROUND(681.191,3)</f>
        <v>681.191</v>
      </c>
      <c r="D252" s="31">
        <f>F252</f>
        <v>687.15</v>
      </c>
      <c r="E252" s="31">
        <f>F252</f>
        <v>687.15</v>
      </c>
      <c r="F252" s="31">
        <f>ROUND(687.15,3)</f>
        <v>687.15</v>
      </c>
      <c r="G252" s="28"/>
      <c r="H252" s="40"/>
    </row>
    <row r="253" spans="1:8" ht="12.75" customHeight="1">
      <c r="A253" s="26">
        <v>43867</v>
      </c>
      <c r="B253" s="27"/>
      <c r="C253" s="31">
        <f>ROUND(681.191,3)</f>
        <v>681.191</v>
      </c>
      <c r="D253" s="31">
        <f>F253</f>
        <v>699.458</v>
      </c>
      <c r="E253" s="31">
        <f>F253</f>
        <v>699.458</v>
      </c>
      <c r="F253" s="31">
        <f>ROUND(699.458,3)</f>
        <v>699.458</v>
      </c>
      <c r="G253" s="28"/>
      <c r="H253" s="40"/>
    </row>
    <row r="254" spans="1:8" ht="12.75" customHeight="1">
      <c r="A254" s="26">
        <v>43958</v>
      </c>
      <c r="B254" s="27"/>
      <c r="C254" s="31">
        <f>ROUND(681.191,3)</f>
        <v>681.191</v>
      </c>
      <c r="D254" s="31">
        <f>F254</f>
        <v>712.31</v>
      </c>
      <c r="E254" s="31">
        <f>F254</f>
        <v>712.31</v>
      </c>
      <c r="F254" s="31">
        <f>ROUND(712.31,3)</f>
        <v>712.31</v>
      </c>
      <c r="G254" s="28"/>
      <c r="H254" s="40"/>
    </row>
    <row r="255" spans="1:8" ht="12.75" customHeight="1">
      <c r="A255" s="26">
        <v>44049</v>
      </c>
      <c r="B255" s="27"/>
      <c r="C255" s="31">
        <f>ROUND(681.191,3)</f>
        <v>681.191</v>
      </c>
      <c r="D255" s="31">
        <f>F255</f>
        <v>725.583</v>
      </c>
      <c r="E255" s="31">
        <f>F255</f>
        <v>725.583</v>
      </c>
      <c r="F255" s="31">
        <f>ROUND(725.583,3)</f>
        <v>725.583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ROUND(98.8022992132731,2)</f>
        <v>98.8</v>
      </c>
      <c r="D257" s="28">
        <f>F257</f>
        <v>98.57</v>
      </c>
      <c r="E257" s="28">
        <f>F257</f>
        <v>98.57</v>
      </c>
      <c r="F257" s="28">
        <f>ROUND(98.5730695808061,2)</f>
        <v>98.57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ROUND(95.1519218323967,2)</f>
        <v>95.15</v>
      </c>
      <c r="D259" s="28">
        <f>F259</f>
        <v>93.98</v>
      </c>
      <c r="E259" s="28">
        <f>F259</f>
        <v>93.98</v>
      </c>
      <c r="F259" s="28">
        <f>ROUND(93.9751398644416,2)</f>
        <v>93.98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ROUND(92.3645148118398,2)</f>
        <v>92.36</v>
      </c>
      <c r="D261" s="28">
        <f>F261</f>
        <v>91.6</v>
      </c>
      <c r="E261" s="28">
        <f>F261</f>
        <v>91.6</v>
      </c>
      <c r="F261" s="28">
        <f>ROUND(91.5972789559972,2)</f>
        <v>91.6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ROUND(98.8022992132731,2)</f>
        <v>98.8</v>
      </c>
      <c r="D263" s="28">
        <f>F263</f>
        <v>101.99</v>
      </c>
      <c r="E263" s="28">
        <f>F263</f>
        <v>101.99</v>
      </c>
      <c r="F263" s="28">
        <f>ROUND(101.992456196993,2)</f>
        <v>101.99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ROUND(98.8022992132731,2)</f>
        <v>98.8</v>
      </c>
      <c r="D265" s="28">
        <f>F265</f>
        <v>98.8</v>
      </c>
      <c r="E265" s="28">
        <f>F265</f>
        <v>98.8</v>
      </c>
      <c r="F265" s="28">
        <f>ROUND(98.8022992132731,2)</f>
        <v>98.8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ROUND(95.1519218323967,5)</f>
        <v>95.15192</v>
      </c>
      <c r="D267" s="30">
        <f>F267</f>
        <v>95.40962</v>
      </c>
      <c r="E267" s="30">
        <f>F267</f>
        <v>95.40962</v>
      </c>
      <c r="F267" s="30">
        <f>ROUND(95.4096220742967,5)</f>
        <v>95.40962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ROUND(95.1519218323967,5)</f>
        <v>95.15192</v>
      </c>
      <c r="D269" s="30">
        <f>F269</f>
        <v>94.388</v>
      </c>
      <c r="E269" s="30">
        <f>F269</f>
        <v>94.388</v>
      </c>
      <c r="F269" s="30">
        <f>ROUND(94.3880043993287,5)</f>
        <v>94.388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ROUND(95.1519218323967,5)</f>
        <v>95.15192</v>
      </c>
      <c r="D271" s="30">
        <f>F271</f>
        <v>93.32576</v>
      </c>
      <c r="E271" s="30">
        <f>F271</f>
        <v>93.32576</v>
      </c>
      <c r="F271" s="30">
        <f>ROUND(93.325762084447,5)</f>
        <v>93.32576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ROUND(95.1519218323967,5)</f>
        <v>95.15192</v>
      </c>
      <c r="D273" s="30">
        <f>F273</f>
        <v>93.2365</v>
      </c>
      <c r="E273" s="30">
        <f>F273</f>
        <v>93.2365</v>
      </c>
      <c r="F273" s="30">
        <f>ROUND(93.2365037659966,5)</f>
        <v>93.2365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ROUND(95.1519218323967,5)</f>
        <v>95.15192</v>
      </c>
      <c r="D275" s="30">
        <f>F275</f>
        <v>95.21289</v>
      </c>
      <c r="E275" s="30">
        <f>F275</f>
        <v>95.21289</v>
      </c>
      <c r="F275" s="30">
        <f>ROUND(95.2128907976242,5)</f>
        <v>95.21289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ROUND(95.1519218323967,5)</f>
        <v>95.15192</v>
      </c>
      <c r="D277" s="30">
        <f>F277</f>
        <v>95.13998</v>
      </c>
      <c r="E277" s="30">
        <f>F277</f>
        <v>95.13998</v>
      </c>
      <c r="F277" s="30">
        <f>ROUND(95.1399794827972,5)</f>
        <v>95.13998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ROUND(95.1519218323967,5)</f>
        <v>95.15192</v>
      </c>
      <c r="D279" s="30">
        <f>F279</f>
        <v>96.09374</v>
      </c>
      <c r="E279" s="30">
        <f>F279</f>
        <v>96.09374</v>
      </c>
      <c r="F279" s="30">
        <f>ROUND(96.0937431925976,5)</f>
        <v>96.09374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ROUND(95.1519218323967,5)</f>
        <v>95.15192</v>
      </c>
      <c r="D281" s="30">
        <f>F281</f>
        <v>99.82588</v>
      </c>
      <c r="E281" s="30">
        <f>F281</f>
        <v>99.82588</v>
      </c>
      <c r="F281" s="30">
        <f>ROUND(99.8258813214721,5)</f>
        <v>99.82588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ROUND(95.1519218323967,2)</f>
        <v>95.15</v>
      </c>
      <c r="D283" s="28">
        <f>F283</f>
        <v>99.89</v>
      </c>
      <c r="E283" s="28">
        <f>F283</f>
        <v>99.89</v>
      </c>
      <c r="F283" s="28">
        <f>ROUND(99.8907749079504,2)</f>
        <v>99.89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ROUND(95.1519218323967,2)</f>
        <v>95.15</v>
      </c>
      <c r="D285" s="28">
        <f>F285</f>
        <v>95.15</v>
      </c>
      <c r="E285" s="28">
        <f>F285</f>
        <v>95.15</v>
      </c>
      <c r="F285" s="28">
        <f>ROUND(95.1519218323967,2)</f>
        <v>95.15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ROUND(92.3645148118398,5)</f>
        <v>92.36451</v>
      </c>
      <c r="D287" s="30">
        <f>F287</f>
        <v>90.51883</v>
      </c>
      <c r="E287" s="30">
        <f>F287</f>
        <v>90.51883</v>
      </c>
      <c r="F287" s="30">
        <f>ROUND(90.5188278699698,5)</f>
        <v>90.51883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ROUND(92.3645148118398,5)</f>
        <v>92.36451</v>
      </c>
      <c r="D289" s="30">
        <f>F289</f>
        <v>87.33844</v>
      </c>
      <c r="E289" s="30">
        <f>F289</f>
        <v>87.33844</v>
      </c>
      <c r="F289" s="30">
        <f>ROUND(87.3384387921514,5)</f>
        <v>87.33844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ROUND(92.3645148118398,5)</f>
        <v>92.36451</v>
      </c>
      <c r="D291" s="30">
        <f>F291</f>
        <v>85.93991</v>
      </c>
      <c r="E291" s="30">
        <f>F291</f>
        <v>85.93991</v>
      </c>
      <c r="F291" s="30">
        <f>ROUND(85.9399063023253,5)</f>
        <v>85.93991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ROUND(92.3645148118398,5)</f>
        <v>92.36451</v>
      </c>
      <c r="D293" s="30">
        <f>F293</f>
        <v>88.04901</v>
      </c>
      <c r="E293" s="30">
        <f>F293</f>
        <v>88.04901</v>
      </c>
      <c r="F293" s="30">
        <f>ROUND(88.0490129537862,5)</f>
        <v>88.04901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ROUND(92.3645148118398,5)</f>
        <v>92.36451</v>
      </c>
      <c r="D295" s="30">
        <f>F295</f>
        <v>91.85796</v>
      </c>
      <c r="E295" s="30">
        <f>F295</f>
        <v>91.85796</v>
      </c>
      <c r="F295" s="30">
        <f>ROUND(91.8579572088674,5)</f>
        <v>91.85796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ROUND(92.3645148118398,5)</f>
        <v>92.36451</v>
      </c>
      <c r="D297" s="30">
        <f>F297</f>
        <v>90.31827</v>
      </c>
      <c r="E297" s="30">
        <f>F297</f>
        <v>90.31827</v>
      </c>
      <c r="F297" s="30">
        <f>ROUND(90.3182744642044,5)</f>
        <v>90.31827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ROUND(92.3645148118398,5)</f>
        <v>92.36451</v>
      </c>
      <c r="D299" s="30">
        <f>F299</f>
        <v>92.37652</v>
      </c>
      <c r="E299" s="30">
        <f>F299</f>
        <v>92.37652</v>
      </c>
      <c r="F299" s="30">
        <f>ROUND(92.3765234110682,5)</f>
        <v>92.37652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ROUND(92.3645148118398,5)</f>
        <v>92.36451</v>
      </c>
      <c r="D301" s="30">
        <f>F301</f>
        <v>97.90267</v>
      </c>
      <c r="E301" s="30">
        <f>F301</f>
        <v>97.90267</v>
      </c>
      <c r="F301" s="30">
        <f>ROUND(97.9026689110232,5)</f>
        <v>97.90267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ROUND(92.3645148118398,2)</f>
        <v>92.36</v>
      </c>
      <c r="D303" s="28">
        <f>F303</f>
        <v>98.98</v>
      </c>
      <c r="E303" s="28">
        <f>F303</f>
        <v>98.98</v>
      </c>
      <c r="F303" s="28">
        <f>ROUND(98.975388994211,2)</f>
        <v>98.98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ROUND(92.3645148118398,2)</f>
        <v>92.36</v>
      </c>
      <c r="D305" s="38">
        <f>F305</f>
        <v>92.36</v>
      </c>
      <c r="E305" s="38">
        <f>F305</f>
        <v>92.36</v>
      </c>
      <c r="F305" s="38">
        <f>ROUND(92.3645148118398,2)</f>
        <v>92.36</v>
      </c>
      <c r="G305" s="38"/>
      <c r="H305" s="41"/>
    </row>
  </sheetData>
  <sheetProtection/>
  <mergeCells count="304"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2019-09-23T15:25:38Z</dcterms:modified>
  <cp:category/>
  <cp:version/>
  <cp:contentType/>
  <cp:contentStatus/>
</cp:coreProperties>
</file>