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<sst xmlns="http://schemas.openxmlformats.org/spreadsheetml/2006/main" count="91" uniqueCount="88">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</sst>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ROUND(98.8050129455944,2)</f>
        <v>98.81</v>
      </c>
      <c r="D6" s="20">
        <f>F6</f>
        <v>102.7</v>
      </c>
      <c r="E6" s="20">
        <f>F6</f>
        <v>102.7</v>
      </c>
      <c r="F6" s="20">
        <f>ROUND(102.701640592894,2)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ROUND(98.8050129455944,2)</f>
        <v>98.81</v>
      </c>
      <c r="D7" s="20">
        <f>F7</f>
        <v>98.57</v>
      </c>
      <c r="E7" s="20">
        <f>F7</f>
        <v>98.57</v>
      </c>
      <c r="F7" s="20">
        <f>ROUND(98.5703909063321,2)</f>
        <v>98.57</v>
      </c>
      <c r="G7" s="20"/>
      <c r="H7" s="28"/>
    </row>
    <row r="8" spans="1:8" ht="12.75" customHeight="1">
      <c r="A8" s="30">
        <v>44004</v>
      </c>
      <c r="B8" s="31"/>
      <c r="C8" s="20">
        <f>ROUND(98.8050129455944,2)</f>
        <v>98.81</v>
      </c>
      <c r="D8" s="20">
        <f>F8</f>
        <v>101.99</v>
      </c>
      <c r="E8" s="20">
        <f>F8</f>
        <v>101.99</v>
      </c>
      <c r="F8" s="20">
        <f>ROUND(101.991738322775,2)</f>
        <v>101.99</v>
      </c>
      <c r="G8" s="20"/>
      <c r="H8" s="28"/>
    </row>
    <row r="9" spans="1:8" ht="12.75" customHeight="1">
      <c r="A9" s="30">
        <v>44095</v>
      </c>
      <c r="B9" s="31"/>
      <c r="C9" s="20">
        <f>ROUND(98.8050129455944,2)</f>
        <v>98.81</v>
      </c>
      <c r="D9" s="20">
        <f>F9</f>
        <v>98.81</v>
      </c>
      <c r="E9" s="20">
        <f>F9</f>
        <v>98.81</v>
      </c>
      <c r="F9" s="20">
        <f>ROUND(98.8050129455944,2)</f>
        <v>98.81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ROUND(95.1564557670365,2)</f>
        <v>95.16</v>
      </c>
      <c r="D11" s="20">
        <f aca="true" t="shared" si="1" ref="D11:D22">F11</f>
        <v>95.42</v>
      </c>
      <c r="E11" s="20">
        <f aca="true" t="shared" si="2" ref="E11:E22">F11</f>
        <v>95.42</v>
      </c>
      <c r="F11" s="20">
        <f>ROUND(95.4234057337339,2)</f>
        <v>95.42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95.16</v>
      </c>
      <c r="D12" s="20">
        <f t="shared" si="1"/>
        <v>94.4</v>
      </c>
      <c r="E12" s="20">
        <f t="shared" si="2"/>
        <v>94.4</v>
      </c>
      <c r="F12" s="20">
        <f>ROUND(94.4026124764355,2)</f>
        <v>94.4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95.16</v>
      </c>
      <c r="D13" s="20">
        <f t="shared" si="1"/>
        <v>93.35</v>
      </c>
      <c r="E13" s="20">
        <f t="shared" si="2"/>
        <v>93.35</v>
      </c>
      <c r="F13" s="20">
        <f>ROUND(93.3456163916774,2)</f>
        <v>93.35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95.16</v>
      </c>
      <c r="D14" s="20">
        <f t="shared" si="1"/>
        <v>93.26</v>
      </c>
      <c r="E14" s="20">
        <f t="shared" si="2"/>
        <v>93.26</v>
      </c>
      <c r="F14" s="20">
        <f>ROUND(93.2558712941942,2)</f>
        <v>93.26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95.16</v>
      </c>
      <c r="D15" s="20">
        <f t="shared" si="1"/>
        <v>95.23</v>
      </c>
      <c r="E15" s="20">
        <f t="shared" si="2"/>
        <v>95.23</v>
      </c>
      <c r="F15" s="20">
        <f>ROUND(95.2298564872407,2)</f>
        <v>95.23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95.16</v>
      </c>
      <c r="D16" s="20">
        <f t="shared" si="1"/>
        <v>95.15</v>
      </c>
      <c r="E16" s="20">
        <f t="shared" si="2"/>
        <v>95.15</v>
      </c>
      <c r="F16" s="20">
        <f>ROUND(95.1525176870447,2)</f>
        <v>95.15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95.16</v>
      </c>
      <c r="D17" s="20">
        <f t="shared" si="1"/>
        <v>96.1</v>
      </c>
      <c r="E17" s="20">
        <f t="shared" si="2"/>
        <v>96.1</v>
      </c>
      <c r="F17" s="20">
        <f>ROUND(96.0972685484206,2)</f>
        <v>96.1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95.16</v>
      </c>
      <c r="D18" s="20">
        <f t="shared" si="1"/>
        <v>99.82</v>
      </c>
      <c r="E18" s="20">
        <f t="shared" si="2"/>
        <v>99.82</v>
      </c>
      <c r="F18" s="20">
        <f>ROUND(99.8247253097432,2)</f>
        <v>99.82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95.16</v>
      </c>
      <c r="D19" s="20">
        <f t="shared" si="1"/>
        <v>100.88</v>
      </c>
      <c r="E19" s="20">
        <f t="shared" si="2"/>
        <v>100.88</v>
      </c>
      <c r="F19" s="20">
        <f>ROUND(100.88031680732,2)</f>
        <v>100.88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95.16</v>
      </c>
      <c r="D20" s="20">
        <f t="shared" si="1"/>
        <v>93.97</v>
      </c>
      <c r="E20" s="20">
        <f t="shared" si="2"/>
        <v>93.97</v>
      </c>
      <c r="F20" s="20">
        <f>ROUND(93.972985931888,2)</f>
        <v>93.97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95.16</v>
      </c>
      <c r="D21" s="20">
        <f t="shared" si="1"/>
        <v>99.89</v>
      </c>
      <c r="E21" s="20">
        <f t="shared" si="2"/>
        <v>99.89</v>
      </c>
      <c r="F21" s="20">
        <f>ROUND(99.8916530354906,2)</f>
        <v>99.89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95.16</v>
      </c>
      <c r="D22" s="20">
        <f t="shared" si="1"/>
        <v>95.16</v>
      </c>
      <c r="E22" s="20">
        <f t="shared" si="2"/>
        <v>95.16</v>
      </c>
      <c r="F22" s="20">
        <f>ROUND(95.1564557670365,2)</f>
        <v>95.16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ROUND(92.3211503363777,2)</f>
        <v>92.32</v>
      </c>
      <c r="D24" s="20">
        <f aca="true" t="shared" si="4" ref="D24:D35">F24</f>
        <v>90.49</v>
      </c>
      <c r="E24" s="20">
        <f aca="true" t="shared" si="5" ref="E24:E35">F24</f>
        <v>90.49</v>
      </c>
      <c r="F24" s="20">
        <f>ROUND(90.4924372241185,2)</f>
        <v>90.49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92.32</v>
      </c>
      <c r="D25" s="20">
        <f t="shared" si="4"/>
        <v>87.31</v>
      </c>
      <c r="E25" s="20">
        <f t="shared" si="5"/>
        <v>87.31</v>
      </c>
      <c r="F25" s="20">
        <f>ROUND(87.3091280042563,2)</f>
        <v>87.31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92.32</v>
      </c>
      <c r="D26" s="20">
        <f t="shared" si="4"/>
        <v>85.91</v>
      </c>
      <c r="E26" s="20">
        <f t="shared" si="5"/>
        <v>85.91</v>
      </c>
      <c r="F26" s="20">
        <f>ROUND(85.910538149017,2)</f>
        <v>85.91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92.32</v>
      </c>
      <c r="D27" s="20">
        <f t="shared" si="4"/>
        <v>88.02</v>
      </c>
      <c r="E27" s="20">
        <f t="shared" si="5"/>
        <v>88.02</v>
      </c>
      <c r="F27" s="20">
        <f>ROUND(88.0222233498624,2)</f>
        <v>88.02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92.32</v>
      </c>
      <c r="D28" s="20">
        <f t="shared" si="4"/>
        <v>91.84</v>
      </c>
      <c r="E28" s="20">
        <f t="shared" si="5"/>
        <v>91.84</v>
      </c>
      <c r="F28" s="20">
        <f>ROUND(91.8431115585683,2)</f>
        <v>91.84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92.32</v>
      </c>
      <c r="D29" s="20">
        <f t="shared" si="4"/>
        <v>90.32</v>
      </c>
      <c r="E29" s="20">
        <f t="shared" si="5"/>
        <v>90.32</v>
      </c>
      <c r="F29" s="20">
        <f>ROUND(90.3213283085822,2)</f>
        <v>90.32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92.32</v>
      </c>
      <c r="D30" s="20">
        <f t="shared" si="4"/>
        <v>92.4</v>
      </c>
      <c r="E30" s="20">
        <f t="shared" si="5"/>
        <v>92.4</v>
      </c>
      <c r="F30" s="20">
        <f>ROUND(92.3958270194784,2)</f>
        <v>92.4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92.32</v>
      </c>
      <c r="D31" s="20">
        <f t="shared" si="4"/>
        <v>97.93</v>
      </c>
      <c r="E31" s="20">
        <f t="shared" si="5"/>
        <v>97.93</v>
      </c>
      <c r="F31" s="20">
        <f>ROUND(97.9281749515673,2)</f>
        <v>97.93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92.32</v>
      </c>
      <c r="D32" s="20">
        <f t="shared" si="4"/>
        <v>98.26</v>
      </c>
      <c r="E32" s="20">
        <f t="shared" si="5"/>
        <v>98.26</v>
      </c>
      <c r="F32" s="20">
        <f>ROUND(98.2643922323178,2)</f>
        <v>98.26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92.32</v>
      </c>
      <c r="D33" s="20">
        <f t="shared" si="4"/>
        <v>91.59</v>
      </c>
      <c r="E33" s="20">
        <f t="shared" si="5"/>
        <v>91.59</v>
      </c>
      <c r="F33" s="20">
        <f>ROUND(91.5880243839693,2)</f>
        <v>91.59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92.32</v>
      </c>
      <c r="D34" s="20">
        <f t="shared" si="4"/>
        <v>98.95</v>
      </c>
      <c r="E34" s="20">
        <f t="shared" si="5"/>
        <v>98.95</v>
      </c>
      <c r="F34" s="20">
        <f>ROUND(98.9453401659486,2)</f>
        <v>98.95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92.32</v>
      </c>
      <c r="D35" s="20">
        <f t="shared" si="4"/>
        <v>92.32</v>
      </c>
      <c r="E35" s="20">
        <f t="shared" si="5"/>
        <v>92.32</v>
      </c>
      <c r="F35" s="20">
        <f>ROUND(92.3211503363777,2)</f>
        <v>92.32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ROUND(3.22,5)</f>
        <v>3.22</v>
      </c>
      <c r="D37" s="22">
        <f>F37</f>
        <v>3.22</v>
      </c>
      <c r="E37" s="22">
        <f>F37</f>
        <v>3.22</v>
      </c>
      <c r="F37" s="22">
        <f>ROUND(3.22,5)</f>
        <v>3.22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ROUND(3.62,5)</f>
        <v>3.62</v>
      </c>
      <c r="D41" s="22">
        <f>F41</f>
        <v>3.62</v>
      </c>
      <c r="E41" s="22">
        <f>F41</f>
        <v>3.62</v>
      </c>
      <c r="F41" s="22">
        <f>ROUND(3.62,5)</f>
        <v>3.62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ROUND(4.32,5)</f>
        <v>4.32</v>
      </c>
      <c r="D43" s="22">
        <f>F43</f>
        <v>4.32</v>
      </c>
      <c r="E43" s="22">
        <f>F43</f>
        <v>4.32</v>
      </c>
      <c r="F43" s="22">
        <f>ROUND(4.32,5)</f>
        <v>4.32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ROUND(10.805,5)</f>
        <v>10.805</v>
      </c>
      <c r="D45" s="22">
        <f>F45</f>
        <v>10.805</v>
      </c>
      <c r="E45" s="22">
        <f>F45</f>
        <v>10.805</v>
      </c>
      <c r="F45" s="22">
        <f>ROUND(10.805,5)</f>
        <v>10.805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ROUND(7.395,5)</f>
        <v>7.395</v>
      </c>
      <c r="D47" s="22">
        <f>F47</f>
        <v>7.395</v>
      </c>
      <c r="E47" s="22">
        <f>F47</f>
        <v>7.395</v>
      </c>
      <c r="F47" s="22">
        <f>ROUND(7.395,5)</f>
        <v>7.395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ROUND(8.285,3)</f>
        <v>8.285</v>
      </c>
      <c r="D49" s="23">
        <f>F49</f>
        <v>8.285</v>
      </c>
      <c r="E49" s="23">
        <f>F49</f>
        <v>8.285</v>
      </c>
      <c r="F49" s="23">
        <f>ROUND(8.285,3)</f>
        <v>8.285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ROUND(3.54,3)</f>
        <v>3.54</v>
      </c>
      <c r="D53" s="23">
        <f>F53</f>
        <v>3.54</v>
      </c>
      <c r="E53" s="23">
        <f>F53</f>
        <v>3.54</v>
      </c>
      <c r="F53" s="23">
        <f>ROUND(3.54,3)</f>
        <v>3.54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ROUND(9.565,3)</f>
        <v>9.565</v>
      </c>
      <c r="D59" s="23">
        <f>F59</f>
        <v>9.565</v>
      </c>
      <c r="E59" s="23">
        <f>F59</f>
        <v>9.565</v>
      </c>
      <c r="F59" s="23">
        <f>ROUND(9.565,3)</f>
        <v>9.565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ROUND(3.4,3)</f>
        <v>3.4</v>
      </c>
      <c r="D61" s="23">
        <f>F61</f>
        <v>3.4</v>
      </c>
      <c r="E61" s="23">
        <f>F61</f>
        <v>3.4</v>
      </c>
      <c r="F61" s="23">
        <f>ROUND(3.4,3)</f>
        <v>3.4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ROUND(2.78,3)</f>
        <v>2.78</v>
      </c>
      <c r="D63" s="23">
        <f>F63</f>
        <v>2.78</v>
      </c>
      <c r="E63" s="23">
        <f>F63</f>
        <v>2.78</v>
      </c>
      <c r="F63" s="23">
        <f>ROUND(2.78,3)</f>
        <v>2.78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ROUND(9.155,3)</f>
        <v>9.155</v>
      </c>
      <c r="D65" s="23">
        <f>F65</f>
        <v>9.155</v>
      </c>
      <c r="E65" s="23">
        <f>F65</f>
        <v>9.155</v>
      </c>
      <c r="F65" s="23">
        <f>ROUND(9.155,3)</f>
        <v>9.155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ROUND(3.22,5)</f>
        <v>3.22</v>
      </c>
      <c r="D67" s="22">
        <f>F67</f>
        <v>137.8258</v>
      </c>
      <c r="E67" s="22">
        <f>F67</f>
        <v>137.8258</v>
      </c>
      <c r="F67" s="22">
        <f>ROUND(137.8258,5)</f>
        <v>137.8258</v>
      </c>
      <c r="G67" s="20"/>
      <c r="H67" s="28"/>
    </row>
    <row r="68" spans="1:8" ht="12.75" customHeight="1">
      <c r="A68" s="30">
        <v>43867</v>
      </c>
      <c r="B68" s="31"/>
      <c r="C68" s="22">
        <f>ROUND(3.22,5)</f>
        <v>3.22</v>
      </c>
      <c r="D68" s="22">
        <f>F68</f>
        <v>138.85988</v>
      </c>
      <c r="E68" s="22">
        <f>F68</f>
        <v>138.85988</v>
      </c>
      <c r="F68" s="22">
        <f>ROUND(138.85988,5)</f>
        <v>138.85988</v>
      </c>
      <c r="G68" s="20"/>
      <c r="H68" s="28"/>
    </row>
    <row r="69" spans="1:8" ht="12.75" customHeight="1">
      <c r="A69" s="30">
        <v>43958</v>
      </c>
      <c r="B69" s="31"/>
      <c r="C69" s="22">
        <f>ROUND(3.22,5)</f>
        <v>3.22</v>
      </c>
      <c r="D69" s="22">
        <f>F69</f>
        <v>141.44244</v>
      </c>
      <c r="E69" s="22">
        <f>F69</f>
        <v>141.44244</v>
      </c>
      <c r="F69" s="22">
        <f>ROUND(141.44244,5)</f>
        <v>141.44244</v>
      </c>
      <c r="G69" s="20"/>
      <c r="H69" s="28"/>
    </row>
    <row r="70" spans="1:8" ht="12.75" customHeight="1">
      <c r="A70" s="30">
        <v>44049</v>
      </c>
      <c r="B70" s="31"/>
      <c r="C70" s="22">
        <f>ROUND(3.22,5)</f>
        <v>3.22</v>
      </c>
      <c r="D70" s="22">
        <f>F70</f>
        <v>142.62902</v>
      </c>
      <c r="E70" s="22">
        <f>F70</f>
        <v>142.62902</v>
      </c>
      <c r="F70" s="22">
        <f>ROUND(142.62902,5)</f>
        <v>142.62902</v>
      </c>
      <c r="G70" s="20"/>
      <c r="H70" s="28"/>
    </row>
    <row r="71" spans="1:8" ht="12.75" customHeight="1">
      <c r="A71" s="30">
        <v>44140</v>
      </c>
      <c r="B71" s="31"/>
      <c r="C71" s="22">
        <f>ROUND(3.22,5)</f>
        <v>3.22</v>
      </c>
      <c r="D71" s="22">
        <f>F71</f>
        <v>145.1675</v>
      </c>
      <c r="E71" s="22">
        <f>F71</f>
        <v>145.1675</v>
      </c>
      <c r="F71" s="22">
        <f>ROUND(145.1675,5)</f>
        <v>145.1675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ROUND(101.6577,5)</f>
        <v>101.6577</v>
      </c>
      <c r="D73" s="22">
        <f>F73</f>
        <v>102.38029</v>
      </c>
      <c r="E73" s="22">
        <f>F73</f>
        <v>102.38029</v>
      </c>
      <c r="F73" s="22">
        <f>ROUND(102.38029,5)</f>
        <v>102.38029</v>
      </c>
      <c r="G73" s="20"/>
      <c r="H73" s="28"/>
    </row>
    <row r="74" spans="1:8" ht="12.75" customHeight="1">
      <c r="A74" s="30">
        <v>43867</v>
      </c>
      <c r="B74" s="31"/>
      <c r="C74" s="22">
        <f>ROUND(101.6577,5)</f>
        <v>101.6577</v>
      </c>
      <c r="D74" s="22">
        <f>F74</f>
        <v>104.24337</v>
      </c>
      <c r="E74" s="22">
        <f>F74</f>
        <v>104.24337</v>
      </c>
      <c r="F74" s="22">
        <f>ROUND(104.24337,5)</f>
        <v>104.24337</v>
      </c>
      <c r="G74" s="20"/>
      <c r="H74" s="28"/>
    </row>
    <row r="75" spans="1:8" ht="12.75" customHeight="1">
      <c r="A75" s="30">
        <v>43958</v>
      </c>
      <c r="B75" s="31"/>
      <c r="C75" s="22">
        <f>ROUND(101.6577,5)</f>
        <v>101.6577</v>
      </c>
      <c r="D75" s="22">
        <f>F75</f>
        <v>105.0695</v>
      </c>
      <c r="E75" s="22">
        <f>F75</f>
        <v>105.0695</v>
      </c>
      <c r="F75" s="22">
        <f>ROUND(105.0695,5)</f>
        <v>105.0695</v>
      </c>
      <c r="G75" s="20"/>
      <c r="H75" s="28"/>
    </row>
    <row r="76" spans="1:8" ht="12.75" customHeight="1">
      <c r="A76" s="30">
        <v>44049</v>
      </c>
      <c r="B76" s="31"/>
      <c r="C76" s="22">
        <f>ROUND(101.6577,5)</f>
        <v>101.6577</v>
      </c>
      <c r="D76" s="22">
        <f>F76</f>
        <v>107.06917</v>
      </c>
      <c r="E76" s="22">
        <f>F76</f>
        <v>107.06917</v>
      </c>
      <c r="F76" s="22">
        <f>ROUND(107.06917,5)</f>
        <v>107.06917</v>
      </c>
      <c r="G76" s="20"/>
      <c r="H76" s="28"/>
    </row>
    <row r="77" spans="1:8" ht="12.75" customHeight="1">
      <c r="A77" s="30">
        <v>44140</v>
      </c>
      <c r="B77" s="31"/>
      <c r="C77" s="22">
        <f>ROUND(101.6577,5)</f>
        <v>101.6577</v>
      </c>
      <c r="D77" s="22">
        <f>F77</f>
        <v>107.83286</v>
      </c>
      <c r="E77" s="22">
        <f>F77</f>
        <v>107.83286</v>
      </c>
      <c r="F77" s="22">
        <f>ROUND(107.83286,5)</f>
        <v>107.83286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ROUND(8.955,5)</f>
        <v>8.955</v>
      </c>
      <c r="D79" s="22">
        <f>F79</f>
        <v>8.97903</v>
      </c>
      <c r="E79" s="22">
        <f>F79</f>
        <v>8.97903</v>
      </c>
      <c r="F79" s="22">
        <f>ROUND(8.97903,5)</f>
        <v>8.97903</v>
      </c>
      <c r="G79" s="20"/>
      <c r="H79" s="28"/>
    </row>
    <row r="80" spans="1:8" ht="12.75" customHeight="1">
      <c r="A80" s="30">
        <v>43867</v>
      </c>
      <c r="B80" s="31"/>
      <c r="C80" s="22">
        <f>ROUND(8.955,5)</f>
        <v>8.955</v>
      </c>
      <c r="D80" s="22">
        <f>F80</f>
        <v>9.04099</v>
      </c>
      <c r="E80" s="22">
        <f>F80</f>
        <v>9.04099</v>
      </c>
      <c r="F80" s="22">
        <f>ROUND(9.04099,5)</f>
        <v>9.04099</v>
      </c>
      <c r="G80" s="20"/>
      <c r="H80" s="28"/>
    </row>
    <row r="81" spans="1:8" ht="12.75" customHeight="1">
      <c r="A81" s="30">
        <v>43958</v>
      </c>
      <c r="B81" s="31"/>
      <c r="C81" s="22">
        <f>ROUND(8.955,5)</f>
        <v>8.955</v>
      </c>
      <c r="D81" s="22">
        <f>F81</f>
        <v>9.10231</v>
      </c>
      <c r="E81" s="22">
        <f>F81</f>
        <v>9.10231</v>
      </c>
      <c r="F81" s="22">
        <f>ROUND(9.10231,5)</f>
        <v>9.10231</v>
      </c>
      <c r="G81" s="20"/>
      <c r="H81" s="28"/>
    </row>
    <row r="82" spans="1:8" ht="12.75" customHeight="1">
      <c r="A82" s="30">
        <v>44049</v>
      </c>
      <c r="B82" s="31"/>
      <c r="C82" s="22">
        <f>ROUND(8.955,5)</f>
        <v>8.955</v>
      </c>
      <c r="D82" s="22">
        <f>F82</f>
        <v>9.16066</v>
      </c>
      <c r="E82" s="22">
        <f>F82</f>
        <v>9.16066</v>
      </c>
      <c r="F82" s="22">
        <f>ROUND(9.16066,5)</f>
        <v>9.16066</v>
      </c>
      <c r="G82" s="20"/>
      <c r="H82" s="28"/>
    </row>
    <row r="83" spans="1:8" ht="12.75" customHeight="1">
      <c r="A83" s="30">
        <v>44140</v>
      </c>
      <c r="B83" s="31"/>
      <c r="C83" s="22">
        <f>ROUND(8.955,5)</f>
        <v>8.955</v>
      </c>
      <c r="D83" s="22">
        <f>F83</f>
        <v>9.23825</v>
      </c>
      <c r="E83" s="22">
        <f>F83</f>
        <v>9.23825</v>
      </c>
      <c r="F83" s="22">
        <f>ROUND(9.23825,5)</f>
        <v>9.23825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ROUND(9.29,5)</f>
        <v>9.29</v>
      </c>
      <c r="D85" s="22">
        <f>F85</f>
        <v>9.31641</v>
      </c>
      <c r="E85" s="22">
        <f>F85</f>
        <v>9.31641</v>
      </c>
      <c r="F85" s="22">
        <f>ROUND(9.31641,5)</f>
        <v>9.31641</v>
      </c>
      <c r="G85" s="20"/>
      <c r="H85" s="28"/>
    </row>
    <row r="86" spans="1:8" ht="12.75" customHeight="1">
      <c r="A86" s="30">
        <v>43867</v>
      </c>
      <c r="B86" s="31"/>
      <c r="C86" s="22">
        <f>ROUND(9.29,5)</f>
        <v>9.29</v>
      </c>
      <c r="D86" s="22">
        <f>F86</f>
        <v>9.38448</v>
      </c>
      <c r="E86" s="22">
        <f>F86</f>
        <v>9.38448</v>
      </c>
      <c r="F86" s="22">
        <f>ROUND(9.38448,5)</f>
        <v>9.38448</v>
      </c>
      <c r="G86" s="20"/>
      <c r="H86" s="28"/>
    </row>
    <row r="87" spans="1:8" ht="12.75" customHeight="1">
      <c r="A87" s="30">
        <v>43958</v>
      </c>
      <c r="B87" s="31"/>
      <c r="C87" s="22">
        <f>ROUND(9.29,5)</f>
        <v>9.29</v>
      </c>
      <c r="D87" s="22">
        <f>F87</f>
        <v>9.45017</v>
      </c>
      <c r="E87" s="22">
        <f>F87</f>
        <v>9.45017</v>
      </c>
      <c r="F87" s="22">
        <f>ROUND(9.45017,5)</f>
        <v>9.45017</v>
      </c>
      <c r="G87" s="20"/>
      <c r="H87" s="28"/>
    </row>
    <row r="88" spans="1:8" ht="12.75" customHeight="1">
      <c r="A88" s="30">
        <v>44049</v>
      </c>
      <c r="B88" s="31"/>
      <c r="C88" s="22">
        <f>ROUND(9.29,5)</f>
        <v>9.29</v>
      </c>
      <c r="D88" s="22">
        <f>F88</f>
        <v>9.51256</v>
      </c>
      <c r="E88" s="22">
        <f>F88</f>
        <v>9.51256</v>
      </c>
      <c r="F88" s="22">
        <f>ROUND(9.51256,5)</f>
        <v>9.51256</v>
      </c>
      <c r="G88" s="20"/>
      <c r="H88" s="28"/>
    </row>
    <row r="89" spans="1:8" ht="12.75" customHeight="1">
      <c r="A89" s="30">
        <v>44140</v>
      </c>
      <c r="B89" s="31"/>
      <c r="C89" s="22">
        <f>ROUND(9.29,5)</f>
        <v>9.29</v>
      </c>
      <c r="D89" s="22">
        <f>F89</f>
        <v>9.5972</v>
      </c>
      <c r="E89" s="22">
        <f>F89</f>
        <v>9.5972</v>
      </c>
      <c r="F89" s="22">
        <f>ROUND(9.5972,5)</f>
        <v>9.5972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ROUND(101.8475,5)</f>
        <v>101.8475</v>
      </c>
      <c r="D91" s="22">
        <f>F91</f>
        <v>102.57144</v>
      </c>
      <c r="E91" s="22">
        <f>F91</f>
        <v>102.57144</v>
      </c>
      <c r="F91" s="22">
        <f>ROUND(102.57144,5)</f>
        <v>102.57144</v>
      </c>
      <c r="G91" s="20"/>
      <c r="H91" s="28"/>
    </row>
    <row r="92" spans="1:8" ht="12.75" customHeight="1">
      <c r="A92" s="30">
        <v>43867</v>
      </c>
      <c r="B92" s="31"/>
      <c r="C92" s="22">
        <f>ROUND(101.8475,5)</f>
        <v>101.8475</v>
      </c>
      <c r="D92" s="22">
        <f>F92</f>
        <v>104.43795</v>
      </c>
      <c r="E92" s="22">
        <f>F92</f>
        <v>104.43795</v>
      </c>
      <c r="F92" s="22">
        <f>ROUND(104.43795,5)</f>
        <v>104.43795</v>
      </c>
      <c r="G92" s="20"/>
      <c r="H92" s="28"/>
    </row>
    <row r="93" spans="1:8" ht="12.75" customHeight="1">
      <c r="A93" s="30">
        <v>43958</v>
      </c>
      <c r="B93" s="31"/>
      <c r="C93" s="22">
        <f>ROUND(101.8475,5)</f>
        <v>101.8475</v>
      </c>
      <c r="D93" s="22">
        <f>F93</f>
        <v>105.18471</v>
      </c>
      <c r="E93" s="22">
        <f>F93</f>
        <v>105.18471</v>
      </c>
      <c r="F93" s="22">
        <f>ROUND(105.18471,5)</f>
        <v>105.18471</v>
      </c>
      <c r="G93" s="20"/>
      <c r="H93" s="28"/>
    </row>
    <row r="94" spans="1:8" ht="12.75" customHeight="1">
      <c r="A94" s="30">
        <v>44049</v>
      </c>
      <c r="B94" s="31"/>
      <c r="C94" s="22">
        <f>ROUND(101.8475,5)</f>
        <v>101.8475</v>
      </c>
      <c r="D94" s="22">
        <f>F94</f>
        <v>107.1865</v>
      </c>
      <c r="E94" s="22">
        <f>F94</f>
        <v>107.1865</v>
      </c>
      <c r="F94" s="22">
        <f>ROUND(107.1865,5)</f>
        <v>107.1865</v>
      </c>
      <c r="G94" s="20"/>
      <c r="H94" s="28"/>
    </row>
    <row r="95" spans="1:8" ht="12.75" customHeight="1">
      <c r="A95" s="30">
        <v>44140</v>
      </c>
      <c r="B95" s="31"/>
      <c r="C95" s="22">
        <f>ROUND(101.8475,5)</f>
        <v>101.8475</v>
      </c>
      <c r="D95" s="22">
        <f>F95</f>
        <v>107.87392</v>
      </c>
      <c r="E95" s="22">
        <f>F95</f>
        <v>107.87392</v>
      </c>
      <c r="F95" s="22">
        <f>ROUND(107.87392,5)</f>
        <v>107.87392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ROUND(9.705,5)</f>
        <v>9.705</v>
      </c>
      <c r="D97" s="22">
        <f>F97</f>
        <v>9.73258</v>
      </c>
      <c r="E97" s="22">
        <f>F97</f>
        <v>9.73258</v>
      </c>
      <c r="F97" s="22">
        <f>ROUND(9.73258,5)</f>
        <v>9.73258</v>
      </c>
      <c r="G97" s="20"/>
      <c r="H97" s="28"/>
    </row>
    <row r="98" spans="1:8" ht="12.75" customHeight="1">
      <c r="A98" s="30">
        <v>43867</v>
      </c>
      <c r="B98" s="31"/>
      <c r="C98" s="22">
        <f>ROUND(9.705,5)</f>
        <v>9.705</v>
      </c>
      <c r="D98" s="22">
        <f>F98</f>
        <v>9.80362</v>
      </c>
      <c r="E98" s="22">
        <f>F98</f>
        <v>9.80362</v>
      </c>
      <c r="F98" s="22">
        <f>ROUND(9.80362,5)</f>
        <v>9.80362</v>
      </c>
      <c r="G98" s="20"/>
      <c r="H98" s="28"/>
    </row>
    <row r="99" spans="1:8" ht="12.75" customHeight="1">
      <c r="A99" s="30">
        <v>43958</v>
      </c>
      <c r="B99" s="31"/>
      <c r="C99" s="22">
        <f>ROUND(9.705,5)</f>
        <v>9.705</v>
      </c>
      <c r="D99" s="22">
        <f>F99</f>
        <v>9.87394</v>
      </c>
      <c r="E99" s="22">
        <f>F99</f>
        <v>9.87394</v>
      </c>
      <c r="F99" s="22">
        <f>ROUND(9.87394,5)</f>
        <v>9.87394</v>
      </c>
      <c r="G99" s="20"/>
      <c r="H99" s="28"/>
    </row>
    <row r="100" spans="1:8" ht="12.75" customHeight="1">
      <c r="A100" s="30">
        <v>44049</v>
      </c>
      <c r="B100" s="31"/>
      <c r="C100" s="22">
        <f>ROUND(9.705,5)</f>
        <v>9.705</v>
      </c>
      <c r="D100" s="22">
        <f>F100</f>
        <v>9.94245</v>
      </c>
      <c r="E100" s="22">
        <f>F100</f>
        <v>9.94245</v>
      </c>
      <c r="F100" s="22">
        <f>ROUND(9.94245,5)</f>
        <v>9.94245</v>
      </c>
      <c r="G100" s="20"/>
      <c r="H100" s="28"/>
    </row>
    <row r="101" spans="1:8" ht="12.75" customHeight="1">
      <c r="A101" s="30">
        <v>44140</v>
      </c>
      <c r="B101" s="31"/>
      <c r="C101" s="22">
        <f>ROUND(9.705,5)</f>
        <v>9.705</v>
      </c>
      <c r="D101" s="22">
        <f>F101</f>
        <v>10.02519</v>
      </c>
      <c r="E101" s="22">
        <f>F101</f>
        <v>10.02519</v>
      </c>
      <c r="F101" s="22">
        <f>ROUND(10.02519,5)</f>
        <v>10.02519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120.61854</v>
      </c>
      <c r="E103" s="22">
        <f>F103</f>
        <v>120.61854</v>
      </c>
      <c r="F103" s="22">
        <f>ROUND(120.61854,5)</f>
        <v>120.61854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121.15533</v>
      </c>
      <c r="E104" s="22">
        <f>F104</f>
        <v>121.15533</v>
      </c>
      <c r="F104" s="22">
        <f>ROUND(121.15533,5)</f>
        <v>121.15533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123.40858</v>
      </c>
      <c r="E105" s="22">
        <f>F105</f>
        <v>123.40858</v>
      </c>
      <c r="F105" s="22">
        <f>ROUND(123.40858,5)</f>
        <v>123.40858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124.06372</v>
      </c>
      <c r="E106" s="22">
        <f>F106</f>
        <v>124.06372</v>
      </c>
      <c r="F106" s="22">
        <f>ROUND(124.06372,5)</f>
        <v>124.06372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126.27134</v>
      </c>
      <c r="E107" s="22">
        <f>F107</f>
        <v>126.27134</v>
      </c>
      <c r="F107" s="22">
        <f>ROUND(126.27134,5)</f>
        <v>126.27134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ROUND(9.835,5)</f>
        <v>9.835</v>
      </c>
      <c r="D109" s="22">
        <f>F109</f>
        <v>9.86296</v>
      </c>
      <c r="E109" s="22">
        <f>F109</f>
        <v>9.86296</v>
      </c>
      <c r="F109" s="22">
        <f>ROUND(9.86296,5)</f>
        <v>9.86296</v>
      </c>
      <c r="G109" s="20"/>
      <c r="H109" s="28"/>
    </row>
    <row r="110" spans="1:8" ht="12.75" customHeight="1">
      <c r="A110" s="30">
        <v>43867</v>
      </c>
      <c r="B110" s="31"/>
      <c r="C110" s="22">
        <f>ROUND(9.835,5)</f>
        <v>9.835</v>
      </c>
      <c r="D110" s="22">
        <f>F110</f>
        <v>9.93494</v>
      </c>
      <c r="E110" s="22">
        <f>F110</f>
        <v>9.93494</v>
      </c>
      <c r="F110" s="22">
        <f>ROUND(9.93494,5)</f>
        <v>9.93494</v>
      </c>
      <c r="G110" s="20"/>
      <c r="H110" s="28"/>
    </row>
    <row r="111" spans="1:8" ht="12.75" customHeight="1">
      <c r="A111" s="30">
        <v>43958</v>
      </c>
      <c r="B111" s="31"/>
      <c r="C111" s="22">
        <f>ROUND(9.835,5)</f>
        <v>9.835</v>
      </c>
      <c r="D111" s="22">
        <f>F111</f>
        <v>10.00615</v>
      </c>
      <c r="E111" s="22">
        <f>F111</f>
        <v>10.00615</v>
      </c>
      <c r="F111" s="22">
        <f>ROUND(10.00615,5)</f>
        <v>10.00615</v>
      </c>
      <c r="G111" s="20"/>
      <c r="H111" s="28"/>
    </row>
    <row r="112" spans="1:8" ht="12.75" customHeight="1">
      <c r="A112" s="30">
        <v>44049</v>
      </c>
      <c r="B112" s="31"/>
      <c r="C112" s="22">
        <f>ROUND(9.835,5)</f>
        <v>9.835</v>
      </c>
      <c r="D112" s="22">
        <f>F112</f>
        <v>10.07568</v>
      </c>
      <c r="E112" s="22">
        <f>F112</f>
        <v>10.07568</v>
      </c>
      <c r="F112" s="22">
        <f>ROUND(10.07568,5)</f>
        <v>10.07568</v>
      </c>
      <c r="G112" s="20"/>
      <c r="H112" s="28"/>
    </row>
    <row r="113" spans="1:8" ht="12.75" customHeight="1">
      <c r="A113" s="30">
        <v>44140</v>
      </c>
      <c r="B113" s="31"/>
      <c r="C113" s="22">
        <f>ROUND(9.835,5)</f>
        <v>9.835</v>
      </c>
      <c r="D113" s="22">
        <f>F113</f>
        <v>10.15871</v>
      </c>
      <c r="E113" s="22">
        <f>F113</f>
        <v>10.15871</v>
      </c>
      <c r="F113" s="22">
        <f>ROUND(10.15871,5)</f>
        <v>10.15871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ROUND(9.89,5)</f>
        <v>9.89</v>
      </c>
      <c r="D115" s="22">
        <f>F115</f>
        <v>9.91715</v>
      </c>
      <c r="E115" s="22">
        <f>F115</f>
        <v>9.91715</v>
      </c>
      <c r="F115" s="22">
        <f>ROUND(9.91715,5)</f>
        <v>9.91715</v>
      </c>
      <c r="G115" s="20"/>
      <c r="H115" s="28"/>
    </row>
    <row r="116" spans="1:8" ht="12.75" customHeight="1">
      <c r="A116" s="30">
        <v>43867</v>
      </c>
      <c r="B116" s="31"/>
      <c r="C116" s="22">
        <f>ROUND(9.89,5)</f>
        <v>9.89</v>
      </c>
      <c r="D116" s="22">
        <f>F116</f>
        <v>9.98696</v>
      </c>
      <c r="E116" s="22">
        <f>F116</f>
        <v>9.98696</v>
      </c>
      <c r="F116" s="22">
        <f>ROUND(9.98696,5)</f>
        <v>9.98696</v>
      </c>
      <c r="G116" s="20"/>
      <c r="H116" s="28"/>
    </row>
    <row r="117" spans="1:8" ht="12.75" customHeight="1">
      <c r="A117" s="30">
        <v>43958</v>
      </c>
      <c r="B117" s="31"/>
      <c r="C117" s="22">
        <f>ROUND(9.89,5)</f>
        <v>9.89</v>
      </c>
      <c r="D117" s="22">
        <f>F117</f>
        <v>10.0559</v>
      </c>
      <c r="E117" s="22">
        <f>F117</f>
        <v>10.0559</v>
      </c>
      <c r="F117" s="22">
        <f>ROUND(10.0559,5)</f>
        <v>10.0559</v>
      </c>
      <c r="G117" s="20"/>
      <c r="H117" s="28"/>
    </row>
    <row r="118" spans="1:8" ht="12.75" customHeight="1">
      <c r="A118" s="30">
        <v>44049</v>
      </c>
      <c r="B118" s="31"/>
      <c r="C118" s="22">
        <f>ROUND(9.89,5)</f>
        <v>9.89</v>
      </c>
      <c r="D118" s="22">
        <f>F118</f>
        <v>10.12317</v>
      </c>
      <c r="E118" s="22">
        <f>F118</f>
        <v>10.12317</v>
      </c>
      <c r="F118" s="22">
        <f>ROUND(10.12317,5)</f>
        <v>10.12317</v>
      </c>
      <c r="G118" s="20"/>
      <c r="H118" s="28"/>
    </row>
    <row r="119" spans="1:8" ht="12.75" customHeight="1">
      <c r="A119" s="30">
        <v>44140</v>
      </c>
      <c r="B119" s="31"/>
      <c r="C119" s="22">
        <f>ROUND(9.89,5)</f>
        <v>9.89</v>
      </c>
      <c r="D119" s="22">
        <f>F119</f>
        <v>10.20307</v>
      </c>
      <c r="E119" s="22">
        <f>F119</f>
        <v>10.20307</v>
      </c>
      <c r="F119" s="22">
        <f>ROUND(10.20307,5)</f>
        <v>10.20307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ROUND(111.12178,5)</f>
        <v>111.12178</v>
      </c>
      <c r="D121" s="22">
        <f>F121</f>
        <v>111.91159</v>
      </c>
      <c r="E121" s="22">
        <f>F121</f>
        <v>111.91159</v>
      </c>
      <c r="F121" s="22">
        <f>ROUND(111.91159,5)</f>
        <v>111.91159</v>
      </c>
      <c r="G121" s="20"/>
      <c r="H121" s="28"/>
    </row>
    <row r="122" spans="1:8" ht="12.75" customHeight="1">
      <c r="A122" s="30">
        <v>43867</v>
      </c>
      <c r="B122" s="31"/>
      <c r="C122" s="22">
        <f>ROUND(111.12178,5)</f>
        <v>111.12178</v>
      </c>
      <c r="D122" s="22">
        <f>F122</f>
        <v>113.94827</v>
      </c>
      <c r="E122" s="22">
        <f>F122</f>
        <v>113.94827</v>
      </c>
      <c r="F122" s="22">
        <f>ROUND(113.94827,5)</f>
        <v>113.94827</v>
      </c>
      <c r="G122" s="20"/>
      <c r="H122" s="28"/>
    </row>
    <row r="123" spans="1:8" ht="12.75" customHeight="1">
      <c r="A123" s="30">
        <v>43958</v>
      </c>
      <c r="B123" s="31"/>
      <c r="C123" s="22">
        <f>ROUND(111.12178,5)</f>
        <v>111.12178</v>
      </c>
      <c r="D123" s="22">
        <f>F123</f>
        <v>114.31915</v>
      </c>
      <c r="E123" s="22">
        <f>F123</f>
        <v>114.31915</v>
      </c>
      <c r="F123" s="22">
        <f>ROUND(114.31915,5)</f>
        <v>114.31915</v>
      </c>
      <c r="G123" s="20"/>
      <c r="H123" s="28"/>
    </row>
    <row r="124" spans="1:8" ht="12.75" customHeight="1">
      <c r="A124" s="30">
        <v>44049</v>
      </c>
      <c r="B124" s="31"/>
      <c r="C124" s="22">
        <f>ROUND(111.12178,5)</f>
        <v>111.12178</v>
      </c>
      <c r="D124" s="22">
        <f>F124</f>
        <v>116.4948</v>
      </c>
      <c r="E124" s="22">
        <f>F124</f>
        <v>116.4948</v>
      </c>
      <c r="F124" s="22">
        <f>ROUND(116.4948,5)</f>
        <v>116.4948</v>
      </c>
      <c r="G124" s="20"/>
      <c r="H124" s="28"/>
    </row>
    <row r="125" spans="1:8" ht="12.75" customHeight="1">
      <c r="A125" s="30">
        <v>44140</v>
      </c>
      <c r="B125" s="31"/>
      <c r="C125" s="22">
        <f>ROUND(111.12178,5)</f>
        <v>111.12178</v>
      </c>
      <c r="D125" s="22">
        <f>F125</f>
        <v>116.77324</v>
      </c>
      <c r="E125" s="22">
        <f>F125</f>
        <v>116.77324</v>
      </c>
      <c r="F125" s="22">
        <f>ROUND(116.77324,5)</f>
        <v>116.77324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ROUND(3.62,5)</f>
        <v>3.62</v>
      </c>
      <c r="D127" s="22">
        <f>F127</f>
        <v>116.36962</v>
      </c>
      <c r="E127" s="22">
        <f>F127</f>
        <v>116.36962</v>
      </c>
      <c r="F127" s="22">
        <f>ROUND(116.36962,5)</f>
        <v>116.36962</v>
      </c>
      <c r="G127" s="20"/>
      <c r="H127" s="28"/>
    </row>
    <row r="128" spans="1:8" ht="12.75" customHeight="1">
      <c r="A128" s="30">
        <v>43867</v>
      </c>
      <c r="B128" s="31"/>
      <c r="C128" s="22">
        <f>ROUND(3.62,5)</f>
        <v>3.62</v>
      </c>
      <c r="D128" s="22">
        <f>F128</f>
        <v>116.65167</v>
      </c>
      <c r="E128" s="22">
        <f>F128</f>
        <v>116.65167</v>
      </c>
      <c r="F128" s="22">
        <f>ROUND(116.65167,5)</f>
        <v>116.65167</v>
      </c>
      <c r="G128" s="20"/>
      <c r="H128" s="28"/>
    </row>
    <row r="129" spans="1:8" ht="12.75" customHeight="1">
      <c r="A129" s="30">
        <v>43958</v>
      </c>
      <c r="B129" s="31"/>
      <c r="C129" s="22">
        <f>ROUND(3.62,5)</f>
        <v>3.62</v>
      </c>
      <c r="D129" s="22">
        <f>F129</f>
        <v>118.82108</v>
      </c>
      <c r="E129" s="22">
        <f>F129</f>
        <v>118.82108</v>
      </c>
      <c r="F129" s="22">
        <f>ROUND(118.82108,5)</f>
        <v>118.82108</v>
      </c>
      <c r="G129" s="20"/>
      <c r="H129" s="28"/>
    </row>
    <row r="130" spans="1:8" ht="12.75" customHeight="1">
      <c r="A130" s="30">
        <v>44049</v>
      </c>
      <c r="B130" s="31"/>
      <c r="C130" s="22">
        <f>ROUND(3.62,5)</f>
        <v>3.62</v>
      </c>
      <c r="D130" s="22">
        <f>F130</f>
        <v>119.20238</v>
      </c>
      <c r="E130" s="22">
        <f>F130</f>
        <v>119.20238</v>
      </c>
      <c r="F130" s="22">
        <f>ROUND(119.20238,5)</f>
        <v>119.20238</v>
      </c>
      <c r="G130" s="20"/>
      <c r="H130" s="28"/>
    </row>
    <row r="131" spans="1:8" ht="12.75" customHeight="1">
      <c r="A131" s="30">
        <v>44140</v>
      </c>
      <c r="B131" s="31"/>
      <c r="C131" s="22">
        <f>ROUND(3.62,5)</f>
        <v>3.62</v>
      </c>
      <c r="D131" s="22">
        <f>F131</f>
        <v>121.32359</v>
      </c>
      <c r="E131" s="22">
        <f>F131</f>
        <v>121.32359</v>
      </c>
      <c r="F131" s="22">
        <f>ROUND(121.32359,5)</f>
        <v>121.32359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ROUND(4.32,5)</f>
        <v>4.32</v>
      </c>
      <c r="D133" s="22">
        <f>F133</f>
        <v>129.46209</v>
      </c>
      <c r="E133" s="22">
        <f>F133</f>
        <v>129.46209</v>
      </c>
      <c r="F133" s="22">
        <f>ROUND(129.46209,5)</f>
        <v>129.46209</v>
      </c>
      <c r="G133" s="20"/>
      <c r="H133" s="28"/>
    </row>
    <row r="134" spans="1:8" ht="12.75" customHeight="1">
      <c r="A134" s="30">
        <v>43867</v>
      </c>
      <c r="B134" s="31"/>
      <c r="C134" s="22">
        <f>ROUND(4.32,5)</f>
        <v>4.32</v>
      </c>
      <c r="D134" s="22">
        <f>F134</f>
        <v>131.8179</v>
      </c>
      <c r="E134" s="22">
        <f>F134</f>
        <v>131.8179</v>
      </c>
      <c r="F134" s="22">
        <f>ROUND(131.8179,5)</f>
        <v>131.8179</v>
      </c>
      <c r="G134" s="20"/>
      <c r="H134" s="28"/>
    </row>
    <row r="135" spans="1:8" ht="12.75" customHeight="1">
      <c r="A135" s="30">
        <v>43958</v>
      </c>
      <c r="B135" s="31"/>
      <c r="C135" s="22">
        <f>ROUND(4.32,5)</f>
        <v>4.32</v>
      </c>
      <c r="D135" s="22">
        <f>F135</f>
        <v>132.36126</v>
      </c>
      <c r="E135" s="22">
        <f>F135</f>
        <v>132.36126</v>
      </c>
      <c r="F135" s="22">
        <f>ROUND(132.36126,5)</f>
        <v>132.36126</v>
      </c>
      <c r="G135" s="20"/>
      <c r="H135" s="28"/>
    </row>
    <row r="136" spans="1:8" ht="12.75" customHeight="1">
      <c r="A136" s="30">
        <v>44049</v>
      </c>
      <c r="B136" s="31"/>
      <c r="C136" s="22">
        <f>ROUND(4.32,5)</f>
        <v>4.32</v>
      </c>
      <c r="D136" s="22">
        <f>F136</f>
        <v>134.88037</v>
      </c>
      <c r="E136" s="22">
        <f>F136</f>
        <v>134.88037</v>
      </c>
      <c r="F136" s="22">
        <f>ROUND(134.88037,5)</f>
        <v>134.88037</v>
      </c>
      <c r="G136" s="20"/>
      <c r="H136" s="28"/>
    </row>
    <row r="137" spans="1:8" ht="12.75" customHeight="1">
      <c r="A137" s="30">
        <v>44140</v>
      </c>
      <c r="B137" s="31"/>
      <c r="C137" s="22">
        <f>ROUND(4.32,5)</f>
        <v>4.32</v>
      </c>
      <c r="D137" s="22">
        <f>F137</f>
        <v>135.31154</v>
      </c>
      <c r="E137" s="22">
        <f>F137</f>
        <v>135.31154</v>
      </c>
      <c r="F137" s="22">
        <f>ROUND(135.31154,5)</f>
        <v>135.31154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ROUND(10.805,5)</f>
        <v>10.805</v>
      </c>
      <c r="D139" s="22">
        <f>F139</f>
        <v>10.85038</v>
      </c>
      <c r="E139" s="22">
        <f>F139</f>
        <v>10.85038</v>
      </c>
      <c r="F139" s="22">
        <f>ROUND(10.85038,5)</f>
        <v>10.85038</v>
      </c>
      <c r="G139" s="20"/>
      <c r="H139" s="28"/>
    </row>
    <row r="140" spans="1:8" ht="12.75" customHeight="1">
      <c r="A140" s="30">
        <v>43867</v>
      </c>
      <c r="B140" s="31"/>
      <c r="C140" s="22">
        <f>ROUND(10.805,5)</f>
        <v>10.805</v>
      </c>
      <c r="D140" s="22">
        <f>F140</f>
        <v>10.9688</v>
      </c>
      <c r="E140" s="22">
        <f>F140</f>
        <v>10.9688</v>
      </c>
      <c r="F140" s="22">
        <f>ROUND(10.9688,5)</f>
        <v>10.9688</v>
      </c>
      <c r="G140" s="20"/>
      <c r="H140" s="28"/>
    </row>
    <row r="141" spans="1:8" ht="12.75" customHeight="1">
      <c r="A141" s="30">
        <v>43958</v>
      </c>
      <c r="B141" s="31"/>
      <c r="C141" s="22">
        <f>ROUND(10.805,5)</f>
        <v>10.805</v>
      </c>
      <c r="D141" s="22">
        <f>F141</f>
        <v>11.08369</v>
      </c>
      <c r="E141" s="22">
        <f>F141</f>
        <v>11.08369</v>
      </c>
      <c r="F141" s="22">
        <f>ROUND(11.08369,5)</f>
        <v>11.08369</v>
      </c>
      <c r="G141" s="20"/>
      <c r="H141" s="28"/>
    </row>
    <row r="142" spans="1:8" ht="12.75" customHeight="1">
      <c r="A142" s="30">
        <v>44049</v>
      </c>
      <c r="B142" s="31"/>
      <c r="C142" s="22">
        <f>ROUND(10.805,5)</f>
        <v>10.805</v>
      </c>
      <c r="D142" s="22">
        <f>F142</f>
        <v>11.19683</v>
      </c>
      <c r="E142" s="22">
        <f>F142</f>
        <v>11.19683</v>
      </c>
      <c r="F142" s="22">
        <f>ROUND(11.19683,5)</f>
        <v>11.19683</v>
      </c>
      <c r="G142" s="20"/>
      <c r="H142" s="28"/>
    </row>
    <row r="143" spans="1:8" ht="12.75" customHeight="1">
      <c r="A143" s="30">
        <v>44140</v>
      </c>
      <c r="B143" s="31"/>
      <c r="C143" s="22">
        <f>ROUND(10.805,5)</f>
        <v>10.805</v>
      </c>
      <c r="D143" s="22">
        <f>F143</f>
        <v>11.33613</v>
      </c>
      <c r="E143" s="22">
        <f>F143</f>
        <v>11.33613</v>
      </c>
      <c r="F143" s="22">
        <f>ROUND(11.33613,5)</f>
        <v>11.33613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ROUND(11.14,5)</f>
        <v>11.14</v>
      </c>
      <c r="D145" s="22">
        <f>F145</f>
        <v>11.18336</v>
      </c>
      <c r="E145" s="22">
        <f>F145</f>
        <v>11.18336</v>
      </c>
      <c r="F145" s="22">
        <f>ROUND(11.18336,5)</f>
        <v>11.18336</v>
      </c>
      <c r="G145" s="20"/>
      <c r="H145" s="28"/>
    </row>
    <row r="146" spans="1:8" ht="12.75" customHeight="1">
      <c r="A146" s="30">
        <v>43867</v>
      </c>
      <c r="B146" s="31"/>
      <c r="C146" s="22">
        <f>ROUND(11.14,5)</f>
        <v>11.14</v>
      </c>
      <c r="D146" s="22">
        <f>F146</f>
        <v>11.29622</v>
      </c>
      <c r="E146" s="22">
        <f>F146</f>
        <v>11.29622</v>
      </c>
      <c r="F146" s="22">
        <f>ROUND(11.29622,5)</f>
        <v>11.29622</v>
      </c>
      <c r="G146" s="20"/>
      <c r="H146" s="28"/>
    </row>
    <row r="147" spans="1:8" ht="12.75" customHeight="1">
      <c r="A147" s="30">
        <v>43958</v>
      </c>
      <c r="B147" s="31"/>
      <c r="C147" s="22">
        <f>ROUND(11.14,5)</f>
        <v>11.14</v>
      </c>
      <c r="D147" s="22">
        <f>F147</f>
        <v>11.41036</v>
      </c>
      <c r="E147" s="22">
        <f>F147</f>
        <v>11.41036</v>
      </c>
      <c r="F147" s="22">
        <f>ROUND(11.41036,5)</f>
        <v>11.41036</v>
      </c>
      <c r="G147" s="20"/>
      <c r="H147" s="28"/>
    </row>
    <row r="148" spans="1:8" ht="12.75" customHeight="1">
      <c r="A148" s="30">
        <v>44049</v>
      </c>
      <c r="B148" s="31"/>
      <c r="C148" s="22">
        <f>ROUND(11.14,5)</f>
        <v>11.14</v>
      </c>
      <c r="D148" s="22">
        <f>F148</f>
        <v>11.52141</v>
      </c>
      <c r="E148" s="22">
        <f>F148</f>
        <v>11.52141</v>
      </c>
      <c r="F148" s="22">
        <f>ROUND(11.52141,5)</f>
        <v>11.52141</v>
      </c>
      <c r="G148" s="20"/>
      <c r="H148" s="28"/>
    </row>
    <row r="149" spans="1:8" ht="12.75" customHeight="1">
      <c r="A149" s="30">
        <v>44140</v>
      </c>
      <c r="B149" s="31"/>
      <c r="C149" s="22">
        <f>ROUND(11.14,5)</f>
        <v>11.14</v>
      </c>
      <c r="D149" s="22">
        <f>F149</f>
        <v>11.65503</v>
      </c>
      <c r="E149" s="22">
        <f>F149</f>
        <v>11.65503</v>
      </c>
      <c r="F149" s="22">
        <f>ROUND(11.65503,5)</f>
        <v>11.65503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ROUND(7.395,5)</f>
        <v>7.395</v>
      </c>
      <c r="D151" s="22">
        <f>F151</f>
        <v>7.40335</v>
      </c>
      <c r="E151" s="22">
        <f>F151</f>
        <v>7.40335</v>
      </c>
      <c r="F151" s="22">
        <f>ROUND(7.40335,5)</f>
        <v>7.40335</v>
      </c>
      <c r="G151" s="20"/>
      <c r="H151" s="28"/>
    </row>
    <row r="152" spans="1:8" ht="12.75" customHeight="1">
      <c r="A152" s="30">
        <v>43867</v>
      </c>
      <c r="B152" s="31"/>
      <c r="C152" s="22">
        <f>ROUND(7.395,5)</f>
        <v>7.395</v>
      </c>
      <c r="D152" s="22">
        <f>F152</f>
        <v>7.422</v>
      </c>
      <c r="E152" s="22">
        <f>F152</f>
        <v>7.422</v>
      </c>
      <c r="F152" s="22">
        <f>ROUND(7.422,5)</f>
        <v>7.422</v>
      </c>
      <c r="G152" s="20"/>
      <c r="H152" s="28"/>
    </row>
    <row r="153" spans="1:8" ht="12.75" customHeight="1">
      <c r="A153" s="30">
        <v>43958</v>
      </c>
      <c r="B153" s="31"/>
      <c r="C153" s="22">
        <f>ROUND(7.395,5)</f>
        <v>7.395</v>
      </c>
      <c r="D153" s="22">
        <f>F153</f>
        <v>7.41398</v>
      </c>
      <c r="E153" s="22">
        <f>F153</f>
        <v>7.41398</v>
      </c>
      <c r="F153" s="22">
        <f>ROUND(7.41398,5)</f>
        <v>7.41398</v>
      </c>
      <c r="G153" s="20"/>
      <c r="H153" s="28"/>
    </row>
    <row r="154" spans="1:8" ht="12.75" customHeight="1">
      <c r="A154" s="30">
        <v>44049</v>
      </c>
      <c r="B154" s="31"/>
      <c r="C154" s="22">
        <f>ROUND(7.395,5)</f>
        <v>7.395</v>
      </c>
      <c r="D154" s="22">
        <f>F154</f>
        <v>7.38109</v>
      </c>
      <c r="E154" s="22">
        <f>F154</f>
        <v>7.38109</v>
      </c>
      <c r="F154" s="22">
        <f>ROUND(7.38109,5)</f>
        <v>7.38109</v>
      </c>
      <c r="G154" s="20"/>
      <c r="H154" s="28"/>
    </row>
    <row r="155" spans="1:8" ht="12.75" customHeight="1">
      <c r="A155" s="30">
        <v>44140</v>
      </c>
      <c r="B155" s="31"/>
      <c r="C155" s="22">
        <f>ROUND(7.395,5)</f>
        <v>7.395</v>
      </c>
      <c r="D155" s="22">
        <f>F155</f>
        <v>7.4177</v>
      </c>
      <c r="E155" s="22">
        <f>F155</f>
        <v>7.4177</v>
      </c>
      <c r="F155" s="22">
        <f>ROUND(7.4177,5)</f>
        <v>7.4177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ROUND(9.58,5)</f>
        <v>9.58</v>
      </c>
      <c r="D157" s="22">
        <f>F157</f>
        <v>9.60931</v>
      </c>
      <c r="E157" s="22">
        <f>F157</f>
        <v>9.60931</v>
      </c>
      <c r="F157" s="22">
        <f>ROUND(9.60931,5)</f>
        <v>9.60931</v>
      </c>
      <c r="G157" s="20"/>
      <c r="H157" s="28"/>
    </row>
    <row r="158" spans="1:8" ht="12.75" customHeight="1">
      <c r="A158" s="30">
        <v>43867</v>
      </c>
      <c r="B158" s="31"/>
      <c r="C158" s="22">
        <f>ROUND(9.58,5)</f>
        <v>9.58</v>
      </c>
      <c r="D158" s="22">
        <f>F158</f>
        <v>9.68502</v>
      </c>
      <c r="E158" s="22">
        <f>F158</f>
        <v>9.68502</v>
      </c>
      <c r="F158" s="22">
        <f>ROUND(9.68502,5)</f>
        <v>9.68502</v>
      </c>
      <c r="G158" s="20"/>
      <c r="H158" s="28"/>
    </row>
    <row r="159" spans="1:8" ht="12.75" customHeight="1">
      <c r="A159" s="30">
        <v>43958</v>
      </c>
      <c r="B159" s="31"/>
      <c r="C159" s="22">
        <f>ROUND(9.58,5)</f>
        <v>9.58</v>
      </c>
      <c r="D159" s="22">
        <f>F159</f>
        <v>9.75213</v>
      </c>
      <c r="E159" s="22">
        <f>F159</f>
        <v>9.75213</v>
      </c>
      <c r="F159" s="22">
        <f>ROUND(9.75213,5)</f>
        <v>9.75213</v>
      </c>
      <c r="G159" s="20"/>
      <c r="H159" s="28"/>
    </row>
    <row r="160" spans="1:8" ht="12.75" customHeight="1">
      <c r="A160" s="30">
        <v>44049</v>
      </c>
      <c r="B160" s="31"/>
      <c r="C160" s="22">
        <f>ROUND(9.58,5)</f>
        <v>9.58</v>
      </c>
      <c r="D160" s="22">
        <f>F160</f>
        <v>9.81586</v>
      </c>
      <c r="E160" s="22">
        <f>F160</f>
        <v>9.81586</v>
      </c>
      <c r="F160" s="22">
        <f>ROUND(9.81586,5)</f>
        <v>9.81586</v>
      </c>
      <c r="G160" s="20"/>
      <c r="H160" s="28"/>
    </row>
    <row r="161" spans="1:8" ht="12.75" customHeight="1">
      <c r="A161" s="30">
        <v>44140</v>
      </c>
      <c r="B161" s="31"/>
      <c r="C161" s="22">
        <f>ROUND(9.58,5)</f>
        <v>9.58</v>
      </c>
      <c r="D161" s="22">
        <f>F161</f>
        <v>9.90346</v>
      </c>
      <c r="E161" s="22">
        <f>F161</f>
        <v>9.90346</v>
      </c>
      <c r="F161" s="22">
        <f>ROUND(9.90346,5)</f>
        <v>9.90346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ROUND(8.285,5)</f>
        <v>8.285</v>
      </c>
      <c r="D163" s="22">
        <f>F163</f>
        <v>8.30538</v>
      </c>
      <c r="E163" s="22">
        <f>F163</f>
        <v>8.30538</v>
      </c>
      <c r="F163" s="22">
        <f>ROUND(8.30538,5)</f>
        <v>8.30538</v>
      </c>
      <c r="G163" s="20"/>
      <c r="H163" s="28"/>
    </row>
    <row r="164" spans="1:8" ht="12.75" customHeight="1">
      <c r="A164" s="30">
        <v>43867</v>
      </c>
      <c r="B164" s="31"/>
      <c r="C164" s="22">
        <f>ROUND(8.285,5)</f>
        <v>8.285</v>
      </c>
      <c r="D164" s="22">
        <f>F164</f>
        <v>8.35634</v>
      </c>
      <c r="E164" s="22">
        <f>F164</f>
        <v>8.35634</v>
      </c>
      <c r="F164" s="22">
        <f>ROUND(8.35634,5)</f>
        <v>8.35634</v>
      </c>
      <c r="G164" s="20"/>
      <c r="H164" s="28"/>
    </row>
    <row r="165" spans="1:8" ht="12.75" customHeight="1">
      <c r="A165" s="30">
        <v>43958</v>
      </c>
      <c r="B165" s="31"/>
      <c r="C165" s="22">
        <f>ROUND(8.285,5)</f>
        <v>8.285</v>
      </c>
      <c r="D165" s="22">
        <f>F165</f>
        <v>8.40278</v>
      </c>
      <c r="E165" s="22">
        <f>F165</f>
        <v>8.40278</v>
      </c>
      <c r="F165" s="22">
        <f>ROUND(8.40278,5)</f>
        <v>8.40278</v>
      </c>
      <c r="G165" s="20"/>
      <c r="H165" s="28"/>
    </row>
    <row r="166" spans="1:8" ht="12.75" customHeight="1">
      <c r="A166" s="30">
        <v>44049</v>
      </c>
      <c r="B166" s="31"/>
      <c r="C166" s="22">
        <f>ROUND(8.285,5)</f>
        <v>8.285</v>
      </c>
      <c r="D166" s="22">
        <f>F166</f>
        <v>8.44331</v>
      </c>
      <c r="E166" s="22">
        <f>F166</f>
        <v>8.44331</v>
      </c>
      <c r="F166" s="22">
        <f>ROUND(8.44331,5)</f>
        <v>8.44331</v>
      </c>
      <c r="G166" s="20"/>
      <c r="H166" s="28"/>
    </row>
    <row r="167" spans="1:8" ht="12.75" customHeight="1">
      <c r="A167" s="30">
        <v>44140</v>
      </c>
      <c r="B167" s="31"/>
      <c r="C167" s="22">
        <f>ROUND(8.285,5)</f>
        <v>8.285</v>
      </c>
      <c r="D167" s="22">
        <f>F167</f>
        <v>8.51583</v>
      </c>
      <c r="E167" s="22">
        <f>F167</f>
        <v>8.51583</v>
      </c>
      <c r="F167" s="22">
        <f>ROUND(8.51583,5)</f>
        <v>8.51583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308.61384</v>
      </c>
      <c r="E169" s="22">
        <f>F169</f>
        <v>308.61384</v>
      </c>
      <c r="F169" s="22">
        <f>ROUND(308.61384,5)</f>
        <v>308.61384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306.57504</v>
      </c>
      <c r="E170" s="22">
        <f>F170</f>
        <v>306.57504</v>
      </c>
      <c r="F170" s="22">
        <f>ROUND(306.57504,5)</f>
        <v>306.57504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312.27689</v>
      </c>
      <c r="E171" s="22">
        <f>F171</f>
        <v>312.27689</v>
      </c>
      <c r="F171" s="22">
        <f>ROUND(312.27689,5)</f>
        <v>312.27689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310.42639</v>
      </c>
      <c r="E172" s="22">
        <f>F172</f>
        <v>310.42639</v>
      </c>
      <c r="F172" s="22">
        <f>ROUND(310.42639,5)</f>
        <v>310.42639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315.94765</v>
      </c>
      <c r="E173" s="22">
        <f>F173</f>
        <v>315.94765</v>
      </c>
      <c r="F173" s="22">
        <f>ROUND(315.94765,5)</f>
        <v>315.94765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ROUND(3.54,5)</f>
        <v>3.54</v>
      </c>
      <c r="D175" s="22">
        <f>F175</f>
        <v>233.3189</v>
      </c>
      <c r="E175" s="22">
        <f>F175</f>
        <v>233.3189</v>
      </c>
      <c r="F175" s="22">
        <f>ROUND(233.3189,5)</f>
        <v>233.3189</v>
      </c>
      <c r="G175" s="20"/>
      <c r="H175" s="28"/>
    </row>
    <row r="176" spans="1:8" ht="12.75" customHeight="1">
      <c r="A176" s="30">
        <v>43867</v>
      </c>
      <c r="B176" s="31"/>
      <c r="C176" s="22">
        <f>ROUND(3.54,5)</f>
        <v>3.54</v>
      </c>
      <c r="D176" s="22">
        <f>F176</f>
        <v>233.49878</v>
      </c>
      <c r="E176" s="22">
        <f>F176</f>
        <v>233.49878</v>
      </c>
      <c r="F176" s="22">
        <f>ROUND(233.49878,5)</f>
        <v>233.49878</v>
      </c>
      <c r="G176" s="20"/>
      <c r="H176" s="28"/>
    </row>
    <row r="177" spans="1:8" ht="12.75" customHeight="1">
      <c r="A177" s="30">
        <v>43958</v>
      </c>
      <c r="B177" s="31"/>
      <c r="C177" s="22">
        <f>ROUND(3.54,5)</f>
        <v>3.54</v>
      </c>
      <c r="D177" s="22">
        <f>F177</f>
        <v>237.84154</v>
      </c>
      <c r="E177" s="22">
        <f>F177</f>
        <v>237.84154</v>
      </c>
      <c r="F177" s="22">
        <f>ROUND(237.84154,5)</f>
        <v>237.84154</v>
      </c>
      <c r="G177" s="20"/>
      <c r="H177" s="28"/>
    </row>
    <row r="178" spans="1:8" ht="12.75" customHeight="1">
      <c r="A178" s="30">
        <v>44049</v>
      </c>
      <c r="B178" s="31"/>
      <c r="C178" s="22">
        <f>ROUND(3.54,5)</f>
        <v>3.54</v>
      </c>
      <c r="D178" s="22">
        <f>F178</f>
        <v>238.22851</v>
      </c>
      <c r="E178" s="22">
        <f>F178</f>
        <v>238.22851</v>
      </c>
      <c r="F178" s="22">
        <f>ROUND(238.22851,5)</f>
        <v>238.22851</v>
      </c>
      <c r="G178" s="20"/>
      <c r="H178" s="28"/>
    </row>
    <row r="179" spans="1:8" ht="12.75" customHeight="1">
      <c r="A179" s="30">
        <v>44140</v>
      </c>
      <c r="B179" s="31"/>
      <c r="C179" s="22">
        <f>ROUND(3.54,5)</f>
        <v>3.54</v>
      </c>
      <c r="D179" s="22">
        <f>F179</f>
        <v>242.46761</v>
      </c>
      <c r="E179" s="22">
        <f>F179</f>
        <v>242.46761</v>
      </c>
      <c r="F179" s="22">
        <f>ROUND(242.46761,5)</f>
        <v>242.46761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6.73633</v>
      </c>
      <c r="E189" s="22">
        <f>F189</f>
        <v>6.73633</v>
      </c>
      <c r="F189" s="22">
        <f>ROUND(6.73633,5)</f>
        <v>6.73633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6.73633</v>
      </c>
      <c r="E190" s="22">
        <f>F190</f>
        <v>6.73633</v>
      </c>
      <c r="F190" s="22">
        <f>ROUND(6.73633,5)</f>
        <v>6.73633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6.73633</v>
      </c>
      <c r="E191" s="22">
        <f>F191</f>
        <v>6.73633</v>
      </c>
      <c r="F191" s="22">
        <f>ROUND(6.73633,5)</f>
        <v>6.73633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6.73633</v>
      </c>
      <c r="E192" s="22">
        <f>F192</f>
        <v>6.73633</v>
      </c>
      <c r="F192" s="22">
        <f>ROUND(6.73633,5)</f>
        <v>6.73633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6.73633</v>
      </c>
      <c r="E193" s="22">
        <f>F193</f>
        <v>6.73633</v>
      </c>
      <c r="F193" s="22">
        <f>ROUND(6.73633,5)</f>
        <v>6.73633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6.59125</v>
      </c>
      <c r="E195" s="22">
        <f>F195</f>
        <v>6.59125</v>
      </c>
      <c r="F195" s="22">
        <f>ROUND(6.59125,5)</f>
        <v>6.59125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6.43256</v>
      </c>
      <c r="E196" s="22">
        <f>F196</f>
        <v>6.43256</v>
      </c>
      <c r="F196" s="22">
        <f>ROUND(6.43256,5)</f>
        <v>6.43256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6.13623</v>
      </c>
      <c r="E197" s="22">
        <f>F197</f>
        <v>6.13623</v>
      </c>
      <c r="F197" s="22">
        <f>ROUND(6.13623,5)</f>
        <v>6.13623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5.53842</v>
      </c>
      <c r="E198" s="22">
        <f>F198</f>
        <v>5.53842</v>
      </c>
      <c r="F198" s="22">
        <f>ROUND(5.53842,5)</f>
        <v>5.53842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4.51899</v>
      </c>
      <c r="E199" s="22">
        <f>F199</f>
        <v>4.51899</v>
      </c>
      <c r="F199" s="22">
        <f>ROUND(4.51899,5)</f>
        <v>4.51899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ROUND(9.565,5)</f>
        <v>9.565</v>
      </c>
      <c r="D201" s="22">
        <f>F201</f>
        <v>9.58986</v>
      </c>
      <c r="E201" s="22">
        <f>F201</f>
        <v>9.58986</v>
      </c>
      <c r="F201" s="22">
        <f>ROUND(9.58986,5)</f>
        <v>9.58986</v>
      </c>
      <c r="G201" s="20"/>
      <c r="H201" s="28"/>
    </row>
    <row r="202" spans="1:8" ht="12.75" customHeight="1">
      <c r="A202" s="30">
        <v>43867</v>
      </c>
      <c r="B202" s="31"/>
      <c r="C202" s="22">
        <f>ROUND(9.565,5)</f>
        <v>9.565</v>
      </c>
      <c r="D202" s="22">
        <f>F202</f>
        <v>9.65368</v>
      </c>
      <c r="E202" s="22">
        <f>F202</f>
        <v>9.65368</v>
      </c>
      <c r="F202" s="22">
        <f>ROUND(9.65368,5)</f>
        <v>9.65368</v>
      </c>
      <c r="G202" s="20"/>
      <c r="H202" s="28"/>
    </row>
    <row r="203" spans="1:8" ht="12.75" customHeight="1">
      <c r="A203" s="30">
        <v>43958</v>
      </c>
      <c r="B203" s="31"/>
      <c r="C203" s="22">
        <f>ROUND(9.565,5)</f>
        <v>9.565</v>
      </c>
      <c r="D203" s="22">
        <f>F203</f>
        <v>9.71525</v>
      </c>
      <c r="E203" s="22">
        <f>F203</f>
        <v>9.71525</v>
      </c>
      <c r="F203" s="22">
        <f>ROUND(9.71525,5)</f>
        <v>9.71525</v>
      </c>
      <c r="G203" s="20"/>
      <c r="H203" s="28"/>
    </row>
    <row r="204" spans="1:8" ht="12.75" customHeight="1">
      <c r="A204" s="30">
        <v>44049</v>
      </c>
      <c r="B204" s="31"/>
      <c r="C204" s="22">
        <f>ROUND(9.565,5)</f>
        <v>9.565</v>
      </c>
      <c r="D204" s="22">
        <f>F204</f>
        <v>9.7738</v>
      </c>
      <c r="E204" s="22">
        <f>F204</f>
        <v>9.7738</v>
      </c>
      <c r="F204" s="22">
        <f>ROUND(9.7738,5)</f>
        <v>9.7738</v>
      </c>
      <c r="G204" s="20"/>
      <c r="H204" s="28"/>
    </row>
    <row r="205" spans="1:8" ht="12.75" customHeight="1">
      <c r="A205" s="30">
        <v>44140</v>
      </c>
      <c r="B205" s="31"/>
      <c r="C205" s="22">
        <f>ROUND(9.565,5)</f>
        <v>9.565</v>
      </c>
      <c r="D205" s="22">
        <f>F205</f>
        <v>9.85023</v>
      </c>
      <c r="E205" s="22">
        <f>F205</f>
        <v>9.85023</v>
      </c>
      <c r="F205" s="22">
        <f>ROUND(9.85023,5)</f>
        <v>9.85023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ROUND(3.4,5)</f>
        <v>3.4</v>
      </c>
      <c r="D207" s="22">
        <f>F207</f>
        <v>188.84111</v>
      </c>
      <c r="E207" s="22">
        <f>F207</f>
        <v>188.84111</v>
      </c>
      <c r="F207" s="22">
        <f>ROUND(188.84111,5)</f>
        <v>188.84111</v>
      </c>
      <c r="G207" s="20"/>
      <c r="H207" s="28"/>
    </row>
    <row r="208" spans="1:8" ht="12.75" customHeight="1">
      <c r="A208" s="30">
        <v>43867</v>
      </c>
      <c r="B208" s="31"/>
      <c r="C208" s="22">
        <f>ROUND(3.4,5)</f>
        <v>3.4</v>
      </c>
      <c r="D208" s="22">
        <f>F208</f>
        <v>192.27744</v>
      </c>
      <c r="E208" s="22">
        <f>F208</f>
        <v>192.27744</v>
      </c>
      <c r="F208" s="22">
        <f>ROUND(192.27744,5)</f>
        <v>192.27744</v>
      </c>
      <c r="G208" s="20"/>
      <c r="H208" s="28"/>
    </row>
    <row r="209" spans="1:8" ht="12.75" customHeight="1">
      <c r="A209" s="30">
        <v>43958</v>
      </c>
      <c r="B209" s="31"/>
      <c r="C209" s="22">
        <f>ROUND(3.4,5)</f>
        <v>3.4</v>
      </c>
      <c r="D209" s="22">
        <f>F209</f>
        <v>193.20329</v>
      </c>
      <c r="E209" s="22">
        <f>F209</f>
        <v>193.20329</v>
      </c>
      <c r="F209" s="22">
        <f>ROUND(193.20329,5)</f>
        <v>193.20329</v>
      </c>
      <c r="G209" s="20"/>
      <c r="H209" s="28"/>
    </row>
    <row r="210" spans="1:8" ht="12.75" customHeight="1">
      <c r="A210" s="30">
        <v>44049</v>
      </c>
      <c r="B210" s="31"/>
      <c r="C210" s="22">
        <f>ROUND(3.4,5)</f>
        <v>3.4</v>
      </c>
      <c r="D210" s="22">
        <f>F210</f>
        <v>196.88025</v>
      </c>
      <c r="E210" s="22">
        <f>F210</f>
        <v>196.88025</v>
      </c>
      <c r="F210" s="22">
        <f>ROUND(196.88025,5)</f>
        <v>196.88025</v>
      </c>
      <c r="G210" s="20"/>
      <c r="H210" s="28"/>
    </row>
    <row r="211" spans="1:8" ht="12.75" customHeight="1">
      <c r="A211" s="30">
        <v>44140</v>
      </c>
      <c r="B211" s="31"/>
      <c r="C211" s="22">
        <f>ROUND(3.4,5)</f>
        <v>3.4</v>
      </c>
      <c r="D211" s="22">
        <f>F211</f>
        <v>197.66344</v>
      </c>
      <c r="E211" s="22">
        <f>F211</f>
        <v>197.66344</v>
      </c>
      <c r="F211" s="22">
        <f>ROUND(197.66344,5)</f>
        <v>197.66344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ROUND(2.78,5)</f>
        <v>2.78</v>
      </c>
      <c r="D213" s="22">
        <f>F213</f>
        <v>162.4121</v>
      </c>
      <c r="E213" s="22">
        <f>F213</f>
        <v>162.4121</v>
      </c>
      <c r="F213" s="22">
        <f>ROUND(162.4121,5)</f>
        <v>162.4121</v>
      </c>
      <c r="G213" s="20"/>
      <c r="H213" s="28"/>
    </row>
    <row r="214" spans="1:8" ht="12.75" customHeight="1">
      <c r="A214" s="30">
        <v>43867</v>
      </c>
      <c r="B214" s="31"/>
      <c r="C214" s="22">
        <f>ROUND(2.78,5)</f>
        <v>2.78</v>
      </c>
      <c r="D214" s="22">
        <f>F214</f>
        <v>163.12165</v>
      </c>
      <c r="E214" s="22">
        <f>F214</f>
        <v>163.12165</v>
      </c>
      <c r="F214" s="22">
        <f>ROUND(163.12165,5)</f>
        <v>163.12165</v>
      </c>
      <c r="G214" s="20"/>
      <c r="H214" s="28"/>
    </row>
    <row r="215" spans="1:8" ht="12.75" customHeight="1">
      <c r="A215" s="30">
        <v>43958</v>
      </c>
      <c r="B215" s="31"/>
      <c r="C215" s="22">
        <f>ROUND(2.78,5)</f>
        <v>2.78</v>
      </c>
      <c r="D215" s="22">
        <f>F215</f>
        <v>166.15546</v>
      </c>
      <c r="E215" s="22">
        <f>F215</f>
        <v>166.15546</v>
      </c>
      <c r="F215" s="22">
        <f>ROUND(166.15546,5)</f>
        <v>166.15546</v>
      </c>
      <c r="G215" s="20"/>
      <c r="H215" s="28"/>
    </row>
    <row r="216" spans="1:8" ht="12.75" customHeight="1">
      <c r="A216" s="30">
        <v>44049</v>
      </c>
      <c r="B216" s="31"/>
      <c r="C216" s="22">
        <f>ROUND(2.78,5)</f>
        <v>2.78</v>
      </c>
      <c r="D216" s="22">
        <f>F216</f>
        <v>167.02407</v>
      </c>
      <c r="E216" s="22">
        <f>F216</f>
        <v>167.02407</v>
      </c>
      <c r="F216" s="22">
        <f>ROUND(167.02407,5)</f>
        <v>167.02407</v>
      </c>
      <c r="G216" s="20"/>
      <c r="H216" s="28"/>
    </row>
    <row r="217" spans="1:8" ht="12.75" customHeight="1">
      <c r="A217" s="30">
        <v>44140</v>
      </c>
      <c r="B217" s="31"/>
      <c r="C217" s="22">
        <f>ROUND(2.78,5)</f>
        <v>2.78</v>
      </c>
      <c r="D217" s="22">
        <f>F217</f>
        <v>169.99596</v>
      </c>
      <c r="E217" s="22">
        <f>F217</f>
        <v>169.99596</v>
      </c>
      <c r="F217" s="22">
        <f>ROUND(169.99596,5)</f>
        <v>169.99596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ROUND(9.155,5)</f>
        <v>9.155</v>
      </c>
      <c r="D219" s="22">
        <f>F219</f>
        <v>9.18155</v>
      </c>
      <c r="E219" s="22">
        <f>F219</f>
        <v>9.18155</v>
      </c>
      <c r="F219" s="22">
        <f>ROUND(9.18155,5)</f>
        <v>9.18155</v>
      </c>
      <c r="G219" s="20"/>
      <c r="H219" s="28"/>
    </row>
    <row r="220" spans="1:8" ht="12.75" customHeight="1">
      <c r="A220" s="30">
        <v>43867</v>
      </c>
      <c r="B220" s="31"/>
      <c r="C220" s="22">
        <f>ROUND(9.155,5)</f>
        <v>9.155</v>
      </c>
      <c r="D220" s="22">
        <f>F220</f>
        <v>9.25004</v>
      </c>
      <c r="E220" s="22">
        <f>F220</f>
        <v>9.25004</v>
      </c>
      <c r="F220" s="22">
        <f>ROUND(9.25004,5)</f>
        <v>9.25004</v>
      </c>
      <c r="G220" s="20"/>
      <c r="H220" s="28"/>
    </row>
    <row r="221" spans="1:8" ht="12.75" customHeight="1">
      <c r="A221" s="30">
        <v>43958</v>
      </c>
      <c r="B221" s="31"/>
      <c r="C221" s="22">
        <f>ROUND(9.155,5)</f>
        <v>9.155</v>
      </c>
      <c r="D221" s="22">
        <f>F221</f>
        <v>9.30956</v>
      </c>
      <c r="E221" s="22">
        <f>F221</f>
        <v>9.30956</v>
      </c>
      <c r="F221" s="22">
        <f>ROUND(9.30956,5)</f>
        <v>9.30956</v>
      </c>
      <c r="G221" s="20"/>
      <c r="H221" s="28"/>
    </row>
    <row r="222" spans="1:8" ht="12.75" customHeight="1">
      <c r="A222" s="30">
        <v>44049</v>
      </c>
      <c r="B222" s="31"/>
      <c r="C222" s="22">
        <f>ROUND(9.155,5)</f>
        <v>9.155</v>
      </c>
      <c r="D222" s="22">
        <f>F222</f>
        <v>9.36497</v>
      </c>
      <c r="E222" s="22">
        <f>F222</f>
        <v>9.36497</v>
      </c>
      <c r="F222" s="22">
        <f>ROUND(9.36497,5)</f>
        <v>9.36497</v>
      </c>
      <c r="G222" s="20"/>
      <c r="H222" s="28"/>
    </row>
    <row r="223" spans="1:8" ht="12.75" customHeight="1">
      <c r="A223" s="30">
        <v>44140</v>
      </c>
      <c r="B223" s="31"/>
      <c r="C223" s="22">
        <f>ROUND(9.155,5)</f>
        <v>9.155</v>
      </c>
      <c r="D223" s="22">
        <f>F223</f>
        <v>9.44684</v>
      </c>
      <c r="E223" s="22">
        <f>F223</f>
        <v>9.44684</v>
      </c>
      <c r="F223" s="22">
        <f>ROUND(9.44684,5)</f>
        <v>9.44684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ROUND(9.81,5)</f>
        <v>9.81</v>
      </c>
      <c r="D225" s="22">
        <f>F225</f>
        <v>9.83701</v>
      </c>
      <c r="E225" s="22">
        <f>F225</f>
        <v>9.83701</v>
      </c>
      <c r="F225" s="22">
        <f>ROUND(9.83701,5)</f>
        <v>9.83701</v>
      </c>
      <c r="G225" s="20"/>
      <c r="H225" s="28"/>
    </row>
    <row r="226" spans="1:8" ht="12.75" customHeight="1">
      <c r="A226" s="30">
        <v>43867</v>
      </c>
      <c r="B226" s="31"/>
      <c r="C226" s="22">
        <f>ROUND(9.81,5)</f>
        <v>9.81</v>
      </c>
      <c r="D226" s="22">
        <f>F226</f>
        <v>9.90648</v>
      </c>
      <c r="E226" s="22">
        <f>F226</f>
        <v>9.90648</v>
      </c>
      <c r="F226" s="22">
        <f>ROUND(9.90648,5)</f>
        <v>9.90648</v>
      </c>
      <c r="G226" s="20"/>
      <c r="H226" s="28"/>
    </row>
    <row r="227" spans="1:8" ht="12.75" customHeight="1">
      <c r="A227" s="30">
        <v>43958</v>
      </c>
      <c r="B227" s="31"/>
      <c r="C227" s="22">
        <f>ROUND(9.81,5)</f>
        <v>9.81</v>
      </c>
      <c r="D227" s="22">
        <f>F227</f>
        <v>9.96826</v>
      </c>
      <c r="E227" s="22">
        <f>F227</f>
        <v>9.96826</v>
      </c>
      <c r="F227" s="22">
        <f>ROUND(9.96826,5)</f>
        <v>9.96826</v>
      </c>
      <c r="G227" s="20"/>
      <c r="H227" s="28"/>
    </row>
    <row r="228" spans="1:8" ht="12.75" customHeight="1">
      <c r="A228" s="30">
        <v>44049</v>
      </c>
      <c r="B228" s="31"/>
      <c r="C228" s="22">
        <f>ROUND(9.81,5)</f>
        <v>9.81</v>
      </c>
      <c r="D228" s="22">
        <f>F228</f>
        <v>10.02695</v>
      </c>
      <c r="E228" s="22">
        <f>F228</f>
        <v>10.02695</v>
      </c>
      <c r="F228" s="22">
        <f>ROUND(10.02695,5)</f>
        <v>10.02695</v>
      </c>
      <c r="G228" s="20"/>
      <c r="H228" s="28"/>
    </row>
    <row r="229" spans="1:8" ht="12.75" customHeight="1">
      <c r="A229" s="30">
        <v>44140</v>
      </c>
      <c r="B229" s="31"/>
      <c r="C229" s="22">
        <f>ROUND(9.81,5)</f>
        <v>9.81</v>
      </c>
      <c r="D229" s="22">
        <f>F229</f>
        <v>10.10518</v>
      </c>
      <c r="E229" s="22">
        <f>F229</f>
        <v>10.10518</v>
      </c>
      <c r="F229" s="22">
        <f>ROUND(10.10518,5)</f>
        <v>10.10518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ROUND(9.88,5)</f>
        <v>9.88</v>
      </c>
      <c r="D231" s="22">
        <f>F231</f>
        <v>9.90766</v>
      </c>
      <c r="E231" s="22">
        <f>F231</f>
        <v>9.90766</v>
      </c>
      <c r="F231" s="22">
        <f>ROUND(9.90766,5)</f>
        <v>9.90766</v>
      </c>
      <c r="G231" s="20"/>
      <c r="H231" s="28"/>
    </row>
    <row r="232" spans="1:8" ht="12.75" customHeight="1">
      <c r="A232" s="30">
        <v>43867</v>
      </c>
      <c r="B232" s="31"/>
      <c r="C232" s="22">
        <f>ROUND(9.88,5)</f>
        <v>9.88</v>
      </c>
      <c r="D232" s="22">
        <f>F232</f>
        <v>9.97893</v>
      </c>
      <c r="E232" s="22">
        <f>F232</f>
        <v>9.97893</v>
      </c>
      <c r="F232" s="22">
        <f>ROUND(9.97893,5)</f>
        <v>9.97893</v>
      </c>
      <c r="G232" s="20"/>
      <c r="H232" s="28"/>
    </row>
    <row r="233" spans="1:8" ht="12.75" customHeight="1">
      <c r="A233" s="30">
        <v>43958</v>
      </c>
      <c r="B233" s="31"/>
      <c r="C233" s="22">
        <f>ROUND(9.88,5)</f>
        <v>9.88</v>
      </c>
      <c r="D233" s="22">
        <f>F233</f>
        <v>10.04243</v>
      </c>
      <c r="E233" s="22">
        <f>F233</f>
        <v>10.04243</v>
      </c>
      <c r="F233" s="22">
        <f>ROUND(10.04243,5)</f>
        <v>10.04243</v>
      </c>
      <c r="G233" s="20"/>
      <c r="H233" s="28"/>
    </row>
    <row r="234" spans="1:8" ht="12.75" customHeight="1">
      <c r="A234" s="30">
        <v>44049</v>
      </c>
      <c r="B234" s="31"/>
      <c r="C234" s="22">
        <f>ROUND(9.88,5)</f>
        <v>9.88</v>
      </c>
      <c r="D234" s="22">
        <f>F234</f>
        <v>10.10295</v>
      </c>
      <c r="E234" s="22">
        <f>F234</f>
        <v>10.10295</v>
      </c>
      <c r="F234" s="22">
        <f>ROUND(10.10295,5)</f>
        <v>10.10295</v>
      </c>
      <c r="G234" s="20"/>
      <c r="H234" s="28"/>
    </row>
    <row r="235" spans="1:8" ht="12.75" customHeight="1">
      <c r="A235" s="30">
        <v>44140</v>
      </c>
      <c r="B235" s="31"/>
      <c r="C235" s="22">
        <f>ROUND(9.88,5)</f>
        <v>9.88</v>
      </c>
      <c r="D235" s="22">
        <f>F235</f>
        <v>10.18298</v>
      </c>
      <c r="E235" s="22">
        <f>F235</f>
        <v>10.18298</v>
      </c>
      <c r="F235" s="22">
        <f>ROUND(10.18298,5)</f>
        <v>10.18298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ROUND(745.88,3)</f>
        <v>745.88</v>
      </c>
      <c r="D237" s="23">
        <f>F237</f>
        <v>751.108</v>
      </c>
      <c r="E237" s="23">
        <f>F237</f>
        <v>751.108</v>
      </c>
      <c r="F237" s="23">
        <f>ROUND(751.108,3)</f>
        <v>751.108</v>
      </c>
      <c r="G237" s="20"/>
      <c r="H237" s="28"/>
    </row>
    <row r="238" spans="1:8" ht="12.75" customHeight="1">
      <c r="A238" s="30">
        <v>43867</v>
      </c>
      <c r="B238" s="31"/>
      <c r="C238" s="23">
        <f>ROUND(745.88,3)</f>
        <v>745.88</v>
      </c>
      <c r="D238" s="23">
        <f>F238</f>
        <v>764.592</v>
      </c>
      <c r="E238" s="23">
        <f>F238</f>
        <v>764.592</v>
      </c>
      <c r="F238" s="23">
        <f>ROUND(764.592,3)</f>
        <v>764.592</v>
      </c>
      <c r="G238" s="20"/>
      <c r="H238" s="28"/>
    </row>
    <row r="239" spans="1:8" ht="12.75" customHeight="1">
      <c r="A239" s="30">
        <v>43958</v>
      </c>
      <c r="B239" s="31"/>
      <c r="C239" s="23">
        <f>ROUND(745.88,3)</f>
        <v>745.88</v>
      </c>
      <c r="D239" s="23">
        <f>F239</f>
        <v>778.631</v>
      </c>
      <c r="E239" s="23">
        <f>F239</f>
        <v>778.631</v>
      </c>
      <c r="F239" s="23">
        <f>ROUND(778.631,3)</f>
        <v>778.631</v>
      </c>
      <c r="G239" s="20"/>
      <c r="H239" s="28"/>
    </row>
    <row r="240" spans="1:8" ht="12.75" customHeight="1">
      <c r="A240" s="30">
        <v>44049</v>
      </c>
      <c r="B240" s="31"/>
      <c r="C240" s="23">
        <f>ROUND(745.88,3)</f>
        <v>745.88</v>
      </c>
      <c r="D240" s="23">
        <f>F240</f>
        <v>793.271</v>
      </c>
      <c r="E240" s="23">
        <f>F240</f>
        <v>793.271</v>
      </c>
      <c r="F240" s="23">
        <f>ROUND(793.271,3)</f>
        <v>793.271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ROUND(660.961,3)</f>
        <v>660.961</v>
      </c>
      <c r="D242" s="23">
        <f>F242</f>
        <v>665.594</v>
      </c>
      <c r="E242" s="23">
        <f>F242</f>
        <v>665.594</v>
      </c>
      <c r="F242" s="23">
        <f>ROUND(665.594,3)</f>
        <v>665.594</v>
      </c>
      <c r="G242" s="20"/>
      <c r="H242" s="28"/>
    </row>
    <row r="243" spans="1:8" ht="12.75" customHeight="1">
      <c r="A243" s="30">
        <v>43867</v>
      </c>
      <c r="B243" s="31"/>
      <c r="C243" s="23">
        <f>ROUND(660.961,3)</f>
        <v>660.961</v>
      </c>
      <c r="D243" s="23">
        <f>F243</f>
        <v>677.543</v>
      </c>
      <c r="E243" s="23">
        <f>F243</f>
        <v>677.543</v>
      </c>
      <c r="F243" s="23">
        <f>ROUND(677.543,3)</f>
        <v>677.543</v>
      </c>
      <c r="G243" s="20"/>
      <c r="H243" s="28"/>
    </row>
    <row r="244" spans="1:8" ht="12.75" customHeight="1">
      <c r="A244" s="30">
        <v>43958</v>
      </c>
      <c r="B244" s="31"/>
      <c r="C244" s="23">
        <f>ROUND(660.961,3)</f>
        <v>660.961</v>
      </c>
      <c r="D244" s="23">
        <f>F244</f>
        <v>689.983</v>
      </c>
      <c r="E244" s="23">
        <f>F244</f>
        <v>689.983</v>
      </c>
      <c r="F244" s="23">
        <f>ROUND(689.983,3)</f>
        <v>689.983</v>
      </c>
      <c r="G244" s="20"/>
      <c r="H244" s="28"/>
    </row>
    <row r="245" spans="1:8" ht="12.75" customHeight="1">
      <c r="A245" s="30">
        <v>44049</v>
      </c>
      <c r="B245" s="31"/>
      <c r="C245" s="23">
        <f>ROUND(660.961,3)</f>
        <v>660.961</v>
      </c>
      <c r="D245" s="23">
        <f>F245</f>
        <v>702.957</v>
      </c>
      <c r="E245" s="23">
        <f>F245</f>
        <v>702.957</v>
      </c>
      <c r="F245" s="23">
        <f>ROUND(702.957,3)</f>
        <v>702.957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ROUND(768.881,3)</f>
        <v>768.881</v>
      </c>
      <c r="D247" s="23">
        <f>F247</f>
        <v>774.271</v>
      </c>
      <c r="E247" s="23">
        <f>F247</f>
        <v>774.271</v>
      </c>
      <c r="F247" s="23">
        <f>ROUND(774.271,3)</f>
        <v>774.271</v>
      </c>
      <c r="G247" s="20"/>
      <c r="H247" s="28"/>
    </row>
    <row r="248" spans="1:8" ht="12.75" customHeight="1">
      <c r="A248" s="30">
        <v>43867</v>
      </c>
      <c r="B248" s="31"/>
      <c r="C248" s="23">
        <f>ROUND(768.881,3)</f>
        <v>768.881</v>
      </c>
      <c r="D248" s="23">
        <f>F248</f>
        <v>788.17</v>
      </c>
      <c r="E248" s="23">
        <f>F248</f>
        <v>788.17</v>
      </c>
      <c r="F248" s="23">
        <f>ROUND(788.17,3)</f>
        <v>788.17</v>
      </c>
      <c r="G248" s="20"/>
      <c r="H248" s="28"/>
    </row>
    <row r="249" spans="1:8" ht="12.75" customHeight="1">
      <c r="A249" s="30">
        <v>43958</v>
      </c>
      <c r="B249" s="31"/>
      <c r="C249" s="23">
        <f>ROUND(768.881,3)</f>
        <v>768.881</v>
      </c>
      <c r="D249" s="23">
        <f>F249</f>
        <v>802.642</v>
      </c>
      <c r="E249" s="23">
        <f>F249</f>
        <v>802.642</v>
      </c>
      <c r="F249" s="23">
        <f>ROUND(802.642,3)</f>
        <v>802.642</v>
      </c>
      <c r="G249" s="20"/>
      <c r="H249" s="28"/>
    </row>
    <row r="250" spans="1:8" ht="12.75" customHeight="1">
      <c r="A250" s="30">
        <v>44049</v>
      </c>
      <c r="B250" s="31"/>
      <c r="C250" s="23">
        <f>ROUND(768.881,3)</f>
        <v>768.881</v>
      </c>
      <c r="D250" s="23">
        <f>F250</f>
        <v>817.734</v>
      </c>
      <c r="E250" s="23">
        <f>F250</f>
        <v>817.734</v>
      </c>
      <c r="F250" s="23">
        <f>ROUND(817.734,3)</f>
        <v>817.734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ROUND(689.055,3)</f>
        <v>689.055</v>
      </c>
      <c r="D252" s="23">
        <f>F252</f>
        <v>693.885</v>
      </c>
      <c r="E252" s="23">
        <f>F252</f>
        <v>693.885</v>
      </c>
      <c r="F252" s="23">
        <f>ROUND(693.885,3)</f>
        <v>693.885</v>
      </c>
      <c r="G252" s="20"/>
      <c r="H252" s="28"/>
    </row>
    <row r="253" spans="1:8" ht="12.75" customHeight="1">
      <c r="A253" s="30">
        <v>43867</v>
      </c>
      <c r="B253" s="31"/>
      <c r="C253" s="23">
        <f>ROUND(689.055,3)</f>
        <v>689.055</v>
      </c>
      <c r="D253" s="23">
        <f>F253</f>
        <v>706.341</v>
      </c>
      <c r="E253" s="23">
        <f>F253</f>
        <v>706.341</v>
      </c>
      <c r="F253" s="23">
        <f>ROUND(706.341,3)</f>
        <v>706.341</v>
      </c>
      <c r="G253" s="20"/>
      <c r="H253" s="28"/>
    </row>
    <row r="254" spans="1:8" ht="12.75" customHeight="1">
      <c r="A254" s="30">
        <v>43958</v>
      </c>
      <c r="B254" s="31"/>
      <c r="C254" s="23">
        <f>ROUND(689.055,3)</f>
        <v>689.055</v>
      </c>
      <c r="D254" s="23">
        <f>F254</f>
        <v>719.311</v>
      </c>
      <c r="E254" s="23">
        <f>F254</f>
        <v>719.311</v>
      </c>
      <c r="F254" s="23">
        <f>ROUND(719.311,3)</f>
        <v>719.311</v>
      </c>
      <c r="G254" s="20"/>
      <c r="H254" s="28"/>
    </row>
    <row r="255" spans="1:8" ht="12.75" customHeight="1">
      <c r="A255" s="30">
        <v>44049</v>
      </c>
      <c r="B255" s="31"/>
      <c r="C255" s="23">
        <f>ROUND(689.055,3)</f>
        <v>689.055</v>
      </c>
      <c r="D255" s="23">
        <f>F255</f>
        <v>732.836</v>
      </c>
      <c r="E255" s="23">
        <f>F255</f>
        <v>732.836</v>
      </c>
      <c r="F255" s="23">
        <f>ROUND(732.836,3)</f>
        <v>732.836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ROUND(260.566757294082,3)</f>
        <v>260.567</v>
      </c>
      <c r="D257" s="23">
        <f>F257</f>
        <v>262.419</v>
      </c>
      <c r="E257" s="23">
        <f>F257</f>
        <v>262.419</v>
      </c>
      <c r="F257" s="23">
        <f>ROUND(262.419,3)</f>
        <v>262.419</v>
      </c>
      <c r="G257" s="20"/>
      <c r="H257" s="28"/>
    </row>
    <row r="258" spans="1:8" ht="12.75" customHeight="1">
      <c r="A258" s="30">
        <v>43867</v>
      </c>
      <c r="B258" s="31"/>
      <c r="C258" s="23">
        <f>ROUND(260.566757294082,3)</f>
        <v>260.567</v>
      </c>
      <c r="D258" s="23">
        <f>F258</f>
        <v>267.194</v>
      </c>
      <c r="E258" s="23">
        <f>F258</f>
        <v>267.194</v>
      </c>
      <c r="F258" s="23">
        <f>ROUND(267.194,3)</f>
        <v>267.194</v>
      </c>
      <c r="G258" s="20"/>
      <c r="H258" s="28"/>
    </row>
    <row r="259" spans="1:8" ht="12.75" customHeight="1">
      <c r="A259" s="30">
        <v>43958</v>
      </c>
      <c r="B259" s="31"/>
      <c r="C259" s="23">
        <f>ROUND(260.566757294082,3)</f>
        <v>260.567</v>
      </c>
      <c r="D259" s="23">
        <f>F259</f>
        <v>272.164</v>
      </c>
      <c r="E259" s="23">
        <f>F259</f>
        <v>272.164</v>
      </c>
      <c r="F259" s="23">
        <f>ROUND(272.164,3)</f>
        <v>272.164</v>
      </c>
      <c r="G259" s="20"/>
      <c r="H259" s="28"/>
    </row>
    <row r="260" spans="1:8" ht="12.75" customHeight="1">
      <c r="A260" s="30">
        <v>44049</v>
      </c>
      <c r="B260" s="31"/>
      <c r="C260" s="23">
        <f>ROUND(260.566757294082,3)</f>
        <v>260.567</v>
      </c>
      <c r="D260" s="23">
        <f>F260</f>
        <v>277.343</v>
      </c>
      <c r="E260" s="23">
        <f>F260</f>
        <v>277.343</v>
      </c>
      <c r="F260" s="23">
        <f>ROUND(277.343,3)</f>
        <v>277.343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ROUND(681.953,3)</f>
        <v>681.953</v>
      </c>
      <c r="D264" s="23">
        <f>F264</f>
        <v>686.733</v>
      </c>
      <c r="E264" s="23">
        <f>F264</f>
        <v>686.733</v>
      </c>
      <c r="F264" s="23">
        <f>ROUND(686.733,3)</f>
        <v>686.733</v>
      </c>
      <c r="G264" s="20"/>
      <c r="H264" s="28"/>
    </row>
    <row r="265" spans="1:8" ht="12.75" customHeight="1">
      <c r="A265" s="30">
        <v>43867</v>
      </c>
      <c r="B265" s="31"/>
      <c r="C265" s="23">
        <f>ROUND(681.953,3)</f>
        <v>681.953</v>
      </c>
      <c r="D265" s="23">
        <f>F265</f>
        <v>699.061</v>
      </c>
      <c r="E265" s="23">
        <f>F265</f>
        <v>699.061</v>
      </c>
      <c r="F265" s="23">
        <f>ROUND(699.061,3)</f>
        <v>699.061</v>
      </c>
      <c r="G265" s="20"/>
      <c r="H265" s="28"/>
    </row>
    <row r="266" spans="1:8" ht="12.75" customHeight="1">
      <c r="A266" s="30">
        <v>43958</v>
      </c>
      <c r="B266" s="31"/>
      <c r="C266" s="23">
        <f>ROUND(681.953,3)</f>
        <v>681.953</v>
      </c>
      <c r="D266" s="23">
        <f>F266</f>
        <v>711.897</v>
      </c>
      <c r="E266" s="23">
        <f>F266</f>
        <v>711.897</v>
      </c>
      <c r="F266" s="23">
        <f>ROUND(711.897,3)</f>
        <v>711.897</v>
      </c>
      <c r="G266" s="20"/>
      <c r="H266" s="28"/>
    </row>
    <row r="267" spans="1:8" ht="12.75" customHeight="1">
      <c r="A267" s="30">
        <v>44049</v>
      </c>
      <c r="B267" s="31"/>
      <c r="C267" s="23">
        <f>ROUND(681.953,3)</f>
        <v>681.953</v>
      </c>
      <c r="D267" s="23">
        <f>F267</f>
        <v>725.283</v>
      </c>
      <c r="E267" s="23">
        <f>F267</f>
        <v>725.283</v>
      </c>
      <c r="F267" s="23">
        <f>ROUND(725.283,3)</f>
        <v>725.283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ROUND(98.8050129455944,2)</f>
        <v>98.81</v>
      </c>
      <c r="D269" s="20">
        <f>F269</f>
        <v>98.57</v>
      </c>
      <c r="E269" s="20">
        <f>F269</f>
        <v>98.57</v>
      </c>
      <c r="F269" s="20">
        <f>ROUND(98.5703909063321,2)</f>
        <v>98.57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ROUND(95.1564557670365,2)</f>
        <v>95.16</v>
      </c>
      <c r="D271" s="20">
        <f>F271</f>
        <v>93.97</v>
      </c>
      <c r="E271" s="20">
        <f>F271</f>
        <v>93.97</v>
      </c>
      <c r="F271" s="20">
        <f>ROUND(93.972985931888,2)</f>
        <v>93.97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ROUND(92.3211503363777,2)</f>
        <v>92.32</v>
      </c>
      <c r="D273" s="20">
        <f>F273</f>
        <v>91.59</v>
      </c>
      <c r="E273" s="20">
        <f>F273</f>
        <v>91.59</v>
      </c>
      <c r="F273" s="20">
        <f>ROUND(91.5880243839693,2)</f>
        <v>91.59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ROUND(98.8050129455944,2)</f>
        <v>98.81</v>
      </c>
      <c r="D275" s="20">
        <f>F275</f>
        <v>101.99</v>
      </c>
      <c r="E275" s="20">
        <f>F275</f>
        <v>101.99</v>
      </c>
      <c r="F275" s="20">
        <f>ROUND(101.991738322775,2)</f>
        <v>101.99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ROUND(98.8050129455944,2)</f>
        <v>98.81</v>
      </c>
      <c r="D277" s="20">
        <f>F277</f>
        <v>98.81</v>
      </c>
      <c r="E277" s="20">
        <f>F277</f>
        <v>98.81</v>
      </c>
      <c r="F277" s="20">
        <f>ROUND(98.8050129455944,2)</f>
        <v>98.81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ROUND(95.1564557670365,5)</f>
        <v>95.15646</v>
      </c>
      <c r="D279" s="22">
        <f>F279</f>
        <v>95.42341</v>
      </c>
      <c r="E279" s="22">
        <f>F279</f>
        <v>95.42341</v>
      </c>
      <c r="F279" s="22">
        <f>ROUND(95.4234057337339,5)</f>
        <v>95.42341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ROUND(95.1564557670365,5)</f>
        <v>95.15646</v>
      </c>
      <c r="D281" s="22">
        <f>F281</f>
        <v>94.40261</v>
      </c>
      <c r="E281" s="22">
        <f>F281</f>
        <v>94.40261</v>
      </c>
      <c r="F281" s="22">
        <f>ROUND(94.4026124764355,5)</f>
        <v>94.40261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ROUND(95.1564557670365,5)</f>
        <v>95.15646</v>
      </c>
      <c r="D283" s="22">
        <f>F283</f>
        <v>93.34562</v>
      </c>
      <c r="E283" s="22">
        <f>F283</f>
        <v>93.34562</v>
      </c>
      <c r="F283" s="22">
        <f>ROUND(93.3456163916774,5)</f>
        <v>93.34562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ROUND(95.1564557670365,5)</f>
        <v>95.15646</v>
      </c>
      <c r="D285" s="22">
        <f>F285</f>
        <v>93.25587</v>
      </c>
      <c r="E285" s="22">
        <f>F285</f>
        <v>93.25587</v>
      </c>
      <c r="F285" s="22">
        <f>ROUND(93.2558712941942,5)</f>
        <v>93.25587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ROUND(95.1564557670365,5)</f>
        <v>95.15646</v>
      </c>
      <c r="D287" s="22">
        <f>F287</f>
        <v>95.22986</v>
      </c>
      <c r="E287" s="22">
        <f>F287</f>
        <v>95.22986</v>
      </c>
      <c r="F287" s="22">
        <f>ROUND(95.2298564872407,5)</f>
        <v>95.22986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ROUND(95.1564557670365,5)</f>
        <v>95.15646</v>
      </c>
      <c r="D289" s="22">
        <f>F289</f>
        <v>95.15252</v>
      </c>
      <c r="E289" s="22">
        <f>F289</f>
        <v>95.15252</v>
      </c>
      <c r="F289" s="22">
        <f>ROUND(95.1525176870447,5)</f>
        <v>95.15252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ROUND(95.1564557670365,5)</f>
        <v>95.15646</v>
      </c>
      <c r="D291" s="22">
        <f>F291</f>
        <v>96.09727</v>
      </c>
      <c r="E291" s="22">
        <f>F291</f>
        <v>96.09727</v>
      </c>
      <c r="F291" s="22">
        <f>ROUND(96.0972685484206,5)</f>
        <v>96.09727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ROUND(95.1564557670365,5)</f>
        <v>95.15646</v>
      </c>
      <c r="D293" s="22">
        <f>F293</f>
        <v>99.82473</v>
      </c>
      <c r="E293" s="22">
        <f>F293</f>
        <v>99.82473</v>
      </c>
      <c r="F293" s="22">
        <f>ROUND(99.8247253097432,5)</f>
        <v>99.82473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ROUND(95.1564557670365,2)</f>
        <v>95.16</v>
      </c>
      <c r="D295" s="20">
        <f>F295</f>
        <v>99.89</v>
      </c>
      <c r="E295" s="20">
        <f>F295</f>
        <v>99.89</v>
      </c>
      <c r="F295" s="20">
        <f>ROUND(99.8916530354906,2)</f>
        <v>99.89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ROUND(95.1564557670365,2)</f>
        <v>95.16</v>
      </c>
      <c r="D297" s="20">
        <f>F297</f>
        <v>95.16</v>
      </c>
      <c r="E297" s="20">
        <f>F297</f>
        <v>95.16</v>
      </c>
      <c r="F297" s="20">
        <f>ROUND(95.1564557670365,2)</f>
        <v>95.16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ROUND(92.3211503363777,5)</f>
        <v>92.32115</v>
      </c>
      <c r="D299" s="22">
        <f>F299</f>
        <v>90.49244</v>
      </c>
      <c r="E299" s="22">
        <f>F299</f>
        <v>90.49244</v>
      </c>
      <c r="F299" s="22">
        <f>ROUND(90.4924372241185,5)</f>
        <v>90.49244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ROUND(92.3211503363777,5)</f>
        <v>92.32115</v>
      </c>
      <c r="D301" s="22">
        <f>F301</f>
        <v>87.30913</v>
      </c>
      <c r="E301" s="22">
        <f>F301</f>
        <v>87.30913</v>
      </c>
      <c r="F301" s="22">
        <f>ROUND(87.3091280042563,5)</f>
        <v>87.30913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ROUND(92.3211503363777,5)</f>
        <v>92.32115</v>
      </c>
      <c r="D303" s="22">
        <f>F303</f>
        <v>85.91054</v>
      </c>
      <c r="E303" s="22">
        <f>F303</f>
        <v>85.91054</v>
      </c>
      <c r="F303" s="22">
        <f>ROUND(85.910538149017,5)</f>
        <v>85.91054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ROUND(92.3211503363777,5)</f>
        <v>92.32115</v>
      </c>
      <c r="D305" s="22">
        <f>F305</f>
        <v>88.02222</v>
      </c>
      <c r="E305" s="22">
        <f>F305</f>
        <v>88.02222</v>
      </c>
      <c r="F305" s="22">
        <f>ROUND(88.0222233498624,5)</f>
        <v>88.02222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ROUND(92.3211503363777,5)</f>
        <v>92.32115</v>
      </c>
      <c r="D307" s="22">
        <f>F307</f>
        <v>91.84311</v>
      </c>
      <c r="E307" s="22">
        <f>F307</f>
        <v>91.84311</v>
      </c>
      <c r="F307" s="22">
        <f>ROUND(91.8431115585683,5)</f>
        <v>91.84311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ROUND(92.3211503363777,5)</f>
        <v>92.32115</v>
      </c>
      <c r="D309" s="22">
        <f>F309</f>
        <v>90.32133</v>
      </c>
      <c r="E309" s="22">
        <f>F309</f>
        <v>90.32133</v>
      </c>
      <c r="F309" s="22">
        <f>ROUND(90.3213283085822,5)</f>
        <v>90.32133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ROUND(92.3211503363777,5)</f>
        <v>92.32115</v>
      </c>
      <c r="D311" s="22">
        <f>F311</f>
        <v>92.39583</v>
      </c>
      <c r="E311" s="22">
        <f>F311</f>
        <v>92.39583</v>
      </c>
      <c r="F311" s="22">
        <f>ROUND(92.3958270194784,5)</f>
        <v>92.39583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ROUND(92.3211503363777,5)</f>
        <v>92.32115</v>
      </c>
      <c r="D313" s="22">
        <f>F313</f>
        <v>97.92817</v>
      </c>
      <c r="E313" s="22">
        <f>F313</f>
        <v>97.92817</v>
      </c>
      <c r="F313" s="22">
        <f>ROUND(97.9281749515673,5)</f>
        <v>97.92817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ROUND(92.3211503363777,2)</f>
        <v>92.32</v>
      </c>
      <c r="D315" s="20">
        <f>F315</f>
        <v>98.95</v>
      </c>
      <c r="E315" s="20">
        <f>F315</f>
        <v>98.95</v>
      </c>
      <c r="F315" s="20">
        <f>ROUND(98.9453401659486,2)</f>
        <v>98.95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ROUND(92.3211503363777,2)</f>
        <v>92.32</v>
      </c>
      <c r="D317" s="26">
        <f>F317</f>
        <v>92.32</v>
      </c>
      <c r="E317" s="26">
        <f>F317</f>
        <v>92.32</v>
      </c>
      <c r="F317" s="26">
        <f>ROUND(92.3211503363777,2)</f>
        <v>92.32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2019-10-02T17:16:26Z</dcterms:modified>
  <cp:category/>
  <cp:version/>
  <cp:contentType/>
  <cp:contentStatus/>
</cp:coreProperties>
</file>