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<sst xmlns="http://schemas.openxmlformats.org/spreadsheetml/2006/main" count="91" uniqueCount="88">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</sst>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K15" sqref="K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ROUND(98.7471341490933,2)</f>
        <v>98.75</v>
      </c>
      <c r="D6" s="28">
        <f>F6</f>
        <v>102.7</v>
      </c>
      <c r="E6" s="28">
        <f>F6</f>
        <v>102.7</v>
      </c>
      <c r="F6" s="28">
        <f>ROUND(102.701658249574,2)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ROUND(98.7471341490933,2)</f>
        <v>98.75</v>
      </c>
      <c r="D7" s="28">
        <f>F7</f>
        <v>98.56</v>
      </c>
      <c r="E7" s="28">
        <f>F7</f>
        <v>98.56</v>
      </c>
      <c r="F7" s="28">
        <f>ROUND(98.5610620747332,2)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ROUND(98.7471341490933,2)</f>
        <v>98.75</v>
      </c>
      <c r="D8" s="28">
        <f>F8</f>
        <v>101.97</v>
      </c>
      <c r="E8" s="28">
        <f>F8</f>
        <v>101.97</v>
      </c>
      <c r="F8" s="28">
        <f>ROUND(101.966419443544,2)</f>
        <v>101.97</v>
      </c>
      <c r="G8" s="28"/>
      <c r="H8" s="40"/>
    </row>
    <row r="9" spans="1:8" ht="12.75" customHeight="1">
      <c r="A9" s="26">
        <v>44095</v>
      </c>
      <c r="B9" s="27"/>
      <c r="C9" s="28">
        <f>ROUND(98.7471341490933,2)</f>
        <v>98.75</v>
      </c>
      <c r="D9" s="28">
        <f>F9</f>
        <v>98.75</v>
      </c>
      <c r="E9" s="28">
        <f>F9</f>
        <v>98.75</v>
      </c>
      <c r="F9" s="28">
        <f>ROUND(98.7471341490933,2)</f>
        <v>98.75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ROUND(94.7157615853614,2)</f>
        <v>94.72</v>
      </c>
      <c r="D11" s="28">
        <f>F11</f>
        <v>95.34</v>
      </c>
      <c r="E11" s="28">
        <f>F11</f>
        <v>95.34</v>
      </c>
      <c r="F11" s="28">
        <f>ROUND(95.3396283598135,2)</f>
        <v>95.34</v>
      </c>
      <c r="G11" s="28"/>
      <c r="H11" s="40"/>
    </row>
    <row r="12" spans="1:8" ht="12.75" customHeight="1">
      <c r="A12" s="26">
        <v>44271</v>
      </c>
      <c r="B12" s="27"/>
      <c r="C12" s="28">
        <f>ROUND(94.7157615853614,2)</f>
        <v>94.72</v>
      </c>
      <c r="D12" s="28">
        <f>F12</f>
        <v>94.28</v>
      </c>
      <c r="E12" s="28">
        <f>F12</f>
        <v>94.28</v>
      </c>
      <c r="F12" s="28">
        <f>ROUND(94.2800240242111,2)</f>
        <v>94.28</v>
      </c>
      <c r="G12" s="28"/>
      <c r="H12" s="40"/>
    </row>
    <row r="13" spans="1:8" ht="12.75" customHeight="1">
      <c r="A13" s="26">
        <v>44362</v>
      </c>
      <c r="B13" s="27"/>
      <c r="C13" s="28">
        <f>ROUND(94.7157615853614,2)</f>
        <v>94.72</v>
      </c>
      <c r="D13" s="28">
        <f>F13</f>
        <v>93.18</v>
      </c>
      <c r="E13" s="28">
        <f>F13</f>
        <v>93.18</v>
      </c>
      <c r="F13" s="28">
        <f>ROUND(93.1775354986638,2)</f>
        <v>93.18</v>
      </c>
      <c r="G13" s="28"/>
      <c r="H13" s="40"/>
    </row>
    <row r="14" spans="1:8" ht="12.75" customHeight="1">
      <c r="A14" s="26">
        <v>44460</v>
      </c>
      <c r="B14" s="27"/>
      <c r="C14" s="28">
        <f>ROUND(94.7157615853614,2)</f>
        <v>94.72</v>
      </c>
      <c r="D14" s="28">
        <f>F14</f>
        <v>93.03</v>
      </c>
      <c r="E14" s="28">
        <f>F14</f>
        <v>93.03</v>
      </c>
      <c r="F14" s="28">
        <f>ROUND(93.0330295339684,2)</f>
        <v>93.03</v>
      </c>
      <c r="G14" s="28"/>
      <c r="H14" s="40"/>
    </row>
    <row r="15" spans="1:8" ht="12.75" customHeight="1">
      <c r="A15" s="26">
        <v>44551</v>
      </c>
      <c r="B15" s="27"/>
      <c r="C15" s="28">
        <f>ROUND(94.7157615853614,2)</f>
        <v>94.72</v>
      </c>
      <c r="D15" s="28">
        <f>F15</f>
        <v>94.97</v>
      </c>
      <c r="E15" s="28">
        <f>F15</f>
        <v>94.97</v>
      </c>
      <c r="F15" s="28">
        <f>ROUND(94.9714881135784,2)</f>
        <v>94.97</v>
      </c>
      <c r="G15" s="28"/>
      <c r="H15" s="40"/>
    </row>
    <row r="16" spans="1:8" ht="12.75" customHeight="1">
      <c r="A16" s="26">
        <v>44635</v>
      </c>
      <c r="B16" s="27"/>
      <c r="C16" s="28">
        <f>ROUND(94.7157615853614,2)</f>
        <v>94.72</v>
      </c>
      <c r="D16" s="28">
        <f>F16</f>
        <v>94.88</v>
      </c>
      <c r="E16" s="28">
        <f>F16</f>
        <v>94.88</v>
      </c>
      <c r="F16" s="28">
        <f>ROUND(94.8772579290848,2)</f>
        <v>94.88</v>
      </c>
      <c r="G16" s="28"/>
      <c r="H16" s="40"/>
    </row>
    <row r="17" spans="1:8" ht="12.75" customHeight="1">
      <c r="A17" s="26">
        <v>44733</v>
      </c>
      <c r="B17" s="27"/>
      <c r="C17" s="28">
        <f>ROUND(94.7157615853614,2)</f>
        <v>94.72</v>
      </c>
      <c r="D17" s="28">
        <f>F17</f>
        <v>95.8</v>
      </c>
      <c r="E17" s="28">
        <f>F17</f>
        <v>95.8</v>
      </c>
      <c r="F17" s="28">
        <f>ROUND(95.8022517392658,2)</f>
        <v>95.8</v>
      </c>
      <c r="G17" s="28"/>
      <c r="H17" s="40"/>
    </row>
    <row r="18" spans="1:8" ht="12.75" customHeight="1">
      <c r="A18" s="26">
        <v>44824</v>
      </c>
      <c r="B18" s="27"/>
      <c r="C18" s="28">
        <f>ROUND(94.7157615853614,2)</f>
        <v>94.72</v>
      </c>
      <c r="D18" s="28">
        <f>F18</f>
        <v>99.51</v>
      </c>
      <c r="E18" s="28">
        <f>F18</f>
        <v>99.51</v>
      </c>
      <c r="F18" s="28">
        <f>ROUND(99.5143189409254,2)</f>
        <v>99.51</v>
      </c>
      <c r="G18" s="28"/>
      <c r="H18" s="40"/>
    </row>
    <row r="19" spans="1:8" ht="12.75" customHeight="1">
      <c r="A19" s="26">
        <v>44915</v>
      </c>
      <c r="B19" s="27"/>
      <c r="C19" s="28">
        <f>ROUND(94.7157615853614,2)</f>
        <v>94.72</v>
      </c>
      <c r="D19" s="28">
        <f>F19</f>
        <v>100.54</v>
      </c>
      <c r="E19" s="28">
        <f>F19</f>
        <v>100.54</v>
      </c>
      <c r="F19" s="28">
        <f>ROUND(100.544196711807,2)</f>
        <v>100.54</v>
      </c>
      <c r="G19" s="28"/>
      <c r="H19" s="40"/>
    </row>
    <row r="20" spans="1:8" ht="12.75" customHeight="1">
      <c r="A20" s="26">
        <v>45007</v>
      </c>
      <c r="B20" s="27"/>
      <c r="C20" s="28">
        <f>ROUND(94.7157615853614,2)</f>
        <v>94.72</v>
      </c>
      <c r="D20" s="28">
        <f>F20</f>
        <v>93.6</v>
      </c>
      <c r="E20" s="28">
        <f>F20</f>
        <v>93.6</v>
      </c>
      <c r="F20" s="28">
        <f>ROUND(93.5952033545637,2)</f>
        <v>93.6</v>
      </c>
      <c r="G20" s="28"/>
      <c r="H20" s="40"/>
    </row>
    <row r="21" spans="1:8" ht="12.75" customHeight="1">
      <c r="A21" s="26">
        <v>45097</v>
      </c>
      <c r="B21" s="27"/>
      <c r="C21" s="28">
        <f>ROUND(94.7157615853614,2)</f>
        <v>94.72</v>
      </c>
      <c r="D21" s="28">
        <f>F21</f>
        <v>99.49</v>
      </c>
      <c r="E21" s="28">
        <f>F21</f>
        <v>99.49</v>
      </c>
      <c r="F21" s="28">
        <f>ROUND(99.4887427380218,2)</f>
        <v>99.49</v>
      </c>
      <c r="G21" s="28"/>
      <c r="H21" s="40"/>
    </row>
    <row r="22" spans="1:8" ht="12.75" customHeight="1">
      <c r="A22" s="26">
        <v>45188</v>
      </c>
      <c r="B22" s="27"/>
      <c r="C22" s="28">
        <f>ROUND(94.7157615853614,2)</f>
        <v>94.72</v>
      </c>
      <c r="D22" s="28">
        <f>F22</f>
        <v>94.72</v>
      </c>
      <c r="E22" s="28">
        <f>F22</f>
        <v>94.72</v>
      </c>
      <c r="F22" s="28">
        <f>ROUND(94.7157615853614,2)</f>
        <v>94.72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ROUND(91.6826604529536,2)</f>
        <v>91.68</v>
      </c>
      <c r="D24" s="28">
        <f>F24</f>
        <v>89.86</v>
      </c>
      <c r="E24" s="28">
        <f>F24</f>
        <v>89.86</v>
      </c>
      <c r="F24" s="28">
        <f>ROUND(89.8600517154525,2)</f>
        <v>89.86</v>
      </c>
      <c r="G24" s="28"/>
      <c r="H24" s="40"/>
    </row>
    <row r="25" spans="1:8" ht="12.75" customHeight="1">
      <c r="A25" s="26">
        <v>46097</v>
      </c>
      <c r="B25" s="27"/>
      <c r="C25" s="28">
        <f>ROUND(91.6826604529536,2)</f>
        <v>91.68</v>
      </c>
      <c r="D25" s="28">
        <f>F25</f>
        <v>86.66</v>
      </c>
      <c r="E25" s="28">
        <f>F25</f>
        <v>86.66</v>
      </c>
      <c r="F25" s="28">
        <f>ROUND(86.6625471942348,2)</f>
        <v>86.66</v>
      </c>
      <c r="G25" s="28"/>
      <c r="H25" s="40"/>
    </row>
    <row r="26" spans="1:8" ht="12.75" customHeight="1">
      <c r="A26" s="26">
        <v>46188</v>
      </c>
      <c r="B26" s="27"/>
      <c r="C26" s="28">
        <f>ROUND(91.6826604529536,2)</f>
        <v>91.68</v>
      </c>
      <c r="D26" s="28">
        <f>F26</f>
        <v>85.26</v>
      </c>
      <c r="E26" s="28">
        <f>F26</f>
        <v>85.26</v>
      </c>
      <c r="F26" s="28">
        <f>ROUND(85.2565502316837,2)</f>
        <v>85.26</v>
      </c>
      <c r="G26" s="28"/>
      <c r="H26" s="40"/>
    </row>
    <row r="27" spans="1:8" ht="12.75" customHeight="1">
      <c r="A27" s="26">
        <v>46286</v>
      </c>
      <c r="B27" s="27"/>
      <c r="C27" s="28">
        <f>ROUND(91.6826604529536,2)</f>
        <v>91.68</v>
      </c>
      <c r="D27" s="28">
        <f>F27</f>
        <v>87.37</v>
      </c>
      <c r="E27" s="28">
        <f>F27</f>
        <v>87.37</v>
      </c>
      <c r="F27" s="28">
        <f>ROUND(87.3681697064337,2)</f>
        <v>87.37</v>
      </c>
      <c r="G27" s="28"/>
      <c r="H27" s="40"/>
    </row>
    <row r="28" spans="1:8" ht="12.75" customHeight="1">
      <c r="A28" s="26">
        <v>46377</v>
      </c>
      <c r="B28" s="27"/>
      <c r="C28" s="28">
        <f>ROUND(91.6826604529536,2)</f>
        <v>91.68</v>
      </c>
      <c r="D28" s="28">
        <f>F28</f>
        <v>91.2</v>
      </c>
      <c r="E28" s="28">
        <f>F28</f>
        <v>91.2</v>
      </c>
      <c r="F28" s="28">
        <f>ROUND(91.1984193049581,2)</f>
        <v>91.2</v>
      </c>
      <c r="G28" s="28"/>
      <c r="H28" s="40"/>
    </row>
    <row r="29" spans="1:8" ht="12.75" customHeight="1">
      <c r="A29" s="26">
        <v>46461</v>
      </c>
      <c r="B29" s="27"/>
      <c r="C29" s="28">
        <f>ROUND(91.6826604529536,2)</f>
        <v>91.68</v>
      </c>
      <c r="D29" s="28">
        <f>F29</f>
        <v>89.67</v>
      </c>
      <c r="E29" s="28">
        <f>F29</f>
        <v>89.67</v>
      </c>
      <c r="F29" s="28">
        <f>ROUND(89.6731077473331,2)</f>
        <v>89.67</v>
      </c>
      <c r="G29" s="28"/>
      <c r="H29" s="40"/>
    </row>
    <row r="30" spans="1:8" ht="12.75" customHeight="1">
      <c r="A30" s="26">
        <v>46559</v>
      </c>
      <c r="B30" s="27"/>
      <c r="C30" s="28">
        <f>ROUND(91.6826604529536,2)</f>
        <v>91.68</v>
      </c>
      <c r="D30" s="28">
        <f>F30</f>
        <v>91.75</v>
      </c>
      <c r="E30" s="28">
        <f>F30</f>
        <v>91.75</v>
      </c>
      <c r="F30" s="28">
        <f>ROUND(91.7508313994355,2)</f>
        <v>91.75</v>
      </c>
      <c r="G30" s="28"/>
      <c r="H30" s="40"/>
    </row>
    <row r="31" spans="1:8" ht="12.75" customHeight="1">
      <c r="A31" s="26">
        <v>46650</v>
      </c>
      <c r="B31" s="27"/>
      <c r="C31" s="28">
        <f>ROUND(91.6826604529536,2)</f>
        <v>91.68</v>
      </c>
      <c r="D31" s="28">
        <f>F31</f>
        <v>97.3</v>
      </c>
      <c r="E31" s="28">
        <f>F31</f>
        <v>97.3</v>
      </c>
      <c r="F31" s="28">
        <f>ROUND(97.2994051388759,2)</f>
        <v>97.3</v>
      </c>
      <c r="G31" s="28"/>
      <c r="H31" s="40"/>
    </row>
    <row r="32" spans="1:8" ht="12.75" customHeight="1">
      <c r="A32" s="26">
        <v>46741</v>
      </c>
      <c r="B32" s="27"/>
      <c r="C32" s="28">
        <f>ROUND(91.6826604529536,2)</f>
        <v>91.68</v>
      </c>
      <c r="D32" s="28">
        <f>F32</f>
        <v>97.64</v>
      </c>
      <c r="E32" s="28">
        <f>F32</f>
        <v>97.64</v>
      </c>
      <c r="F32" s="28">
        <f>ROUND(97.6376411887746,2)</f>
        <v>97.64</v>
      </c>
      <c r="G32" s="28"/>
      <c r="H32" s="40"/>
    </row>
    <row r="33" spans="1:8" ht="12.75" customHeight="1">
      <c r="A33" s="26">
        <v>46834</v>
      </c>
      <c r="B33" s="27"/>
      <c r="C33" s="28">
        <f>ROUND(91.6826604529536,2)</f>
        <v>91.68</v>
      </c>
      <c r="D33" s="28">
        <f>F33</f>
        <v>90.94</v>
      </c>
      <c r="E33" s="28">
        <f>F33</f>
        <v>90.94</v>
      </c>
      <c r="F33" s="28">
        <f>ROUND(90.9429630008905,2)</f>
        <v>90.94</v>
      </c>
      <c r="G33" s="28"/>
      <c r="H33" s="40"/>
    </row>
    <row r="34" spans="1:8" ht="12.75" customHeight="1">
      <c r="A34" s="26">
        <v>46924</v>
      </c>
      <c r="B34" s="27"/>
      <c r="C34" s="28">
        <f>ROUND(91.6826604529536,2)</f>
        <v>91.68</v>
      </c>
      <c r="D34" s="28">
        <f>F34</f>
        <v>98.33</v>
      </c>
      <c r="E34" s="28">
        <f>F34</f>
        <v>98.33</v>
      </c>
      <c r="F34" s="28">
        <f>ROUND(98.328694253425,2)</f>
        <v>98.33</v>
      </c>
      <c r="G34" s="28"/>
      <c r="H34" s="40"/>
    </row>
    <row r="35" spans="1:8" ht="12.75" customHeight="1">
      <c r="A35" s="26">
        <v>47015</v>
      </c>
      <c r="B35" s="27"/>
      <c r="C35" s="28">
        <f>ROUND(91.6826604529536,2)</f>
        <v>91.68</v>
      </c>
      <c r="D35" s="28">
        <f>F35</f>
        <v>91.68</v>
      </c>
      <c r="E35" s="28">
        <f>F35</f>
        <v>91.68</v>
      </c>
      <c r="F35" s="28">
        <f>ROUND(91.6826604529536,2)</f>
        <v>91.68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ROUND(3.27,5)</f>
        <v>3.27</v>
      </c>
      <c r="D37" s="30">
        <f>F37</f>
        <v>3.27</v>
      </c>
      <c r="E37" s="30">
        <f>F37</f>
        <v>3.27</v>
      </c>
      <c r="F37" s="30">
        <f>ROUND(3.27,5)</f>
        <v>3.27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ROUND(3.6,5)</f>
        <v>3.6</v>
      </c>
      <c r="D39" s="30">
        <f>F39</f>
        <v>3.6</v>
      </c>
      <c r="E39" s="30">
        <f>F39</f>
        <v>3.6</v>
      </c>
      <c r="F39" s="30">
        <f>ROUND(3.6,5)</f>
        <v>3.6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ROUND(3.66,5)</f>
        <v>3.66</v>
      </c>
      <c r="D41" s="30">
        <f>F41</f>
        <v>3.66</v>
      </c>
      <c r="E41" s="30">
        <f>F41</f>
        <v>3.66</v>
      </c>
      <c r="F41" s="30">
        <f>ROUND(3.66,5)</f>
        <v>3.66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ROUND(4.365,5)</f>
        <v>4.365</v>
      </c>
      <c r="D43" s="30">
        <f>F43</f>
        <v>4.365</v>
      </c>
      <c r="E43" s="30">
        <f>F43</f>
        <v>4.365</v>
      </c>
      <c r="F43" s="30">
        <f>ROUND(4.365,5)</f>
        <v>4.365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ROUND(10.645,5)</f>
        <v>10.645</v>
      </c>
      <c r="D45" s="30">
        <f>F45</f>
        <v>10.645</v>
      </c>
      <c r="E45" s="30">
        <f>F45</f>
        <v>10.645</v>
      </c>
      <c r="F45" s="30">
        <f>ROUND(10.645,5)</f>
        <v>10.645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ROUND(7.235,5)</f>
        <v>7.235</v>
      </c>
      <c r="D47" s="30">
        <f>F47</f>
        <v>7.235</v>
      </c>
      <c r="E47" s="30">
        <f>F47</f>
        <v>7.235</v>
      </c>
      <c r="F47" s="30">
        <f>ROUND(7.235,5)</f>
        <v>7.235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ROUND(8.15,3)</f>
        <v>8.15</v>
      </c>
      <c r="D49" s="31">
        <f>F49</f>
        <v>8.15</v>
      </c>
      <c r="E49" s="31">
        <f>F49</f>
        <v>8.15</v>
      </c>
      <c r="F49" s="31">
        <f>ROUND(8.15,3)</f>
        <v>8.15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ROUND(2.935,3)</f>
        <v>2.935</v>
      </c>
      <c r="D51" s="31">
        <f>F51</f>
        <v>2.935</v>
      </c>
      <c r="E51" s="31">
        <f>F51</f>
        <v>2.935</v>
      </c>
      <c r="F51" s="31">
        <f>ROUND(2.935,3)</f>
        <v>2.935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ROUND(3.55,3)</f>
        <v>3.55</v>
      </c>
      <c r="D53" s="31">
        <f>F53</f>
        <v>3.55</v>
      </c>
      <c r="E53" s="31">
        <f>F53</f>
        <v>3.55</v>
      </c>
      <c r="F53" s="31">
        <f>ROUND(3.55,3)</f>
        <v>3.55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ROUND(9.445,3)</f>
        <v>9.445</v>
      </c>
      <c r="D59" s="31">
        <f>F59</f>
        <v>9.445</v>
      </c>
      <c r="E59" s="31">
        <f>F59</f>
        <v>9.445</v>
      </c>
      <c r="F59" s="31">
        <f>ROUND(9.445,3)</f>
        <v>9.445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ROUND(3.445,3)</f>
        <v>3.445</v>
      </c>
      <c r="D61" s="31">
        <f>F61</f>
        <v>3.445</v>
      </c>
      <c r="E61" s="31">
        <f>F61</f>
        <v>3.445</v>
      </c>
      <c r="F61" s="31">
        <f>ROUND(3.445,3)</f>
        <v>3.445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ROUND(2.95,3)</f>
        <v>2.95</v>
      </c>
      <c r="D63" s="31">
        <f>F63</f>
        <v>2.95</v>
      </c>
      <c r="E63" s="31">
        <f>F63</f>
        <v>2.95</v>
      </c>
      <c r="F63" s="31">
        <f>ROUND(2.95,3)</f>
        <v>2.95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ROUND(9.045,3)</f>
        <v>9.045</v>
      </c>
      <c r="D65" s="31">
        <f>F65</f>
        <v>9.045</v>
      </c>
      <c r="E65" s="31">
        <f>F65</f>
        <v>9.045</v>
      </c>
      <c r="F65" s="31">
        <f>ROUND(9.045,3)</f>
        <v>9.045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ROUND(3.27,5)</f>
        <v>3.27</v>
      </c>
      <c r="D67" s="30">
        <f>F67</f>
        <v>137.50128</v>
      </c>
      <c r="E67" s="30">
        <f>F67</f>
        <v>137.50128</v>
      </c>
      <c r="F67" s="30">
        <f>ROUND(137.50128,5)</f>
        <v>137.50128</v>
      </c>
      <c r="G67" s="28"/>
      <c r="H67" s="40"/>
    </row>
    <row r="68" spans="1:8" ht="12.75" customHeight="1">
      <c r="A68" s="26">
        <v>43867</v>
      </c>
      <c r="B68" s="27"/>
      <c r="C68" s="30">
        <f>ROUND(3.27,5)</f>
        <v>3.27</v>
      </c>
      <c r="D68" s="30">
        <f>F68</f>
        <v>138.54179</v>
      </c>
      <c r="E68" s="30">
        <f>F68</f>
        <v>138.54179</v>
      </c>
      <c r="F68" s="30">
        <f>ROUND(138.54179,5)</f>
        <v>138.54179</v>
      </c>
      <c r="G68" s="28"/>
      <c r="H68" s="40"/>
    </row>
    <row r="69" spans="1:8" ht="12.75" customHeight="1">
      <c r="A69" s="26">
        <v>43958</v>
      </c>
      <c r="B69" s="27"/>
      <c r="C69" s="30">
        <f>ROUND(3.27,5)</f>
        <v>3.27</v>
      </c>
      <c r="D69" s="30">
        <f>F69</f>
        <v>141.09507</v>
      </c>
      <c r="E69" s="30">
        <f>F69</f>
        <v>141.09507</v>
      </c>
      <c r="F69" s="30">
        <f>ROUND(141.09507,5)</f>
        <v>141.09507</v>
      </c>
      <c r="G69" s="28"/>
      <c r="H69" s="40"/>
    </row>
    <row r="70" spans="1:8" ht="12.75" customHeight="1">
      <c r="A70" s="26">
        <v>44049</v>
      </c>
      <c r="B70" s="27"/>
      <c r="C70" s="30">
        <f>ROUND(3.27,5)</f>
        <v>3.27</v>
      </c>
      <c r="D70" s="30">
        <f>F70</f>
        <v>142.2462</v>
      </c>
      <c r="E70" s="30">
        <f>F70</f>
        <v>142.2462</v>
      </c>
      <c r="F70" s="30">
        <f>ROUND(142.2462,5)</f>
        <v>142.2462</v>
      </c>
      <c r="G70" s="28"/>
      <c r="H70" s="40"/>
    </row>
    <row r="71" spans="1:8" ht="12.75" customHeight="1">
      <c r="A71" s="26">
        <v>44140</v>
      </c>
      <c r="B71" s="27"/>
      <c r="C71" s="30">
        <f>ROUND(3.27,5)</f>
        <v>3.27</v>
      </c>
      <c r="D71" s="30">
        <f>F71</f>
        <v>144.77664</v>
      </c>
      <c r="E71" s="30">
        <f>F71</f>
        <v>144.77664</v>
      </c>
      <c r="F71" s="30">
        <f>ROUND(144.77664,5)</f>
        <v>144.77664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ROUND(101.45413,5)</f>
        <v>101.45413</v>
      </c>
      <c r="D73" s="30">
        <f>F73</f>
        <v>101.71251</v>
      </c>
      <c r="E73" s="30">
        <f>F73</f>
        <v>101.71251</v>
      </c>
      <c r="F73" s="30">
        <f>ROUND(101.71251,5)</f>
        <v>101.71251</v>
      </c>
      <c r="G73" s="28"/>
      <c r="H73" s="40"/>
    </row>
    <row r="74" spans="1:8" ht="12.75" customHeight="1">
      <c r="A74" s="26">
        <v>43867</v>
      </c>
      <c r="B74" s="27"/>
      <c r="C74" s="30">
        <f>ROUND(101.45413,5)</f>
        <v>101.45413</v>
      </c>
      <c r="D74" s="30">
        <f>F74</f>
        <v>103.57249</v>
      </c>
      <c r="E74" s="30">
        <f>F74</f>
        <v>103.57249</v>
      </c>
      <c r="F74" s="30">
        <f>ROUND(103.57249,5)</f>
        <v>103.57249</v>
      </c>
      <c r="G74" s="28"/>
      <c r="H74" s="40"/>
    </row>
    <row r="75" spans="1:8" ht="12.75" customHeight="1">
      <c r="A75" s="26">
        <v>43958</v>
      </c>
      <c r="B75" s="27"/>
      <c r="C75" s="30">
        <f>ROUND(101.45413,5)</f>
        <v>101.45413</v>
      </c>
      <c r="D75" s="30">
        <f>F75</f>
        <v>104.36888</v>
      </c>
      <c r="E75" s="30">
        <f>F75</f>
        <v>104.36888</v>
      </c>
      <c r="F75" s="30">
        <f>ROUND(104.36888,5)</f>
        <v>104.36888</v>
      </c>
      <c r="G75" s="28"/>
      <c r="H75" s="40"/>
    </row>
    <row r="76" spans="1:8" ht="12.75" customHeight="1">
      <c r="A76" s="26">
        <v>44049</v>
      </c>
      <c r="B76" s="27"/>
      <c r="C76" s="30">
        <f>ROUND(101.45413,5)</f>
        <v>101.45413</v>
      </c>
      <c r="D76" s="30">
        <f>F76</f>
        <v>106.33377</v>
      </c>
      <c r="E76" s="30">
        <f>F76</f>
        <v>106.33377</v>
      </c>
      <c r="F76" s="30">
        <f>ROUND(106.33377,5)</f>
        <v>106.33377</v>
      </c>
      <c r="G76" s="28"/>
      <c r="H76" s="40"/>
    </row>
    <row r="77" spans="1:8" ht="12.75" customHeight="1">
      <c r="A77" s="26">
        <v>44140</v>
      </c>
      <c r="B77" s="27"/>
      <c r="C77" s="30">
        <f>ROUND(101.45413,5)</f>
        <v>101.45413</v>
      </c>
      <c r="D77" s="30">
        <f>F77</f>
        <v>107.08343</v>
      </c>
      <c r="E77" s="30">
        <f>F77</f>
        <v>107.08343</v>
      </c>
      <c r="F77" s="30">
        <f>ROUND(107.08343,5)</f>
        <v>107.08343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ROUND(8.855,5)</f>
        <v>8.855</v>
      </c>
      <c r="D79" s="30">
        <f>F79</f>
        <v>8.86336</v>
      </c>
      <c r="E79" s="30">
        <f>F79</f>
        <v>8.86336</v>
      </c>
      <c r="F79" s="30">
        <f>ROUND(8.86336,5)</f>
        <v>8.86336</v>
      </c>
      <c r="G79" s="28"/>
      <c r="H79" s="40"/>
    </row>
    <row r="80" spans="1:8" ht="12.75" customHeight="1">
      <c r="A80" s="26">
        <v>43867</v>
      </c>
      <c r="B80" s="27"/>
      <c r="C80" s="30">
        <f>ROUND(8.855,5)</f>
        <v>8.855</v>
      </c>
      <c r="D80" s="30">
        <f>F80</f>
        <v>8.91953</v>
      </c>
      <c r="E80" s="30">
        <f>F80</f>
        <v>8.91953</v>
      </c>
      <c r="F80" s="30">
        <f>ROUND(8.91953,5)</f>
        <v>8.91953</v>
      </c>
      <c r="G80" s="28"/>
      <c r="H80" s="40"/>
    </row>
    <row r="81" spans="1:8" ht="12.75" customHeight="1">
      <c r="A81" s="26">
        <v>43958</v>
      </c>
      <c r="B81" s="27"/>
      <c r="C81" s="30">
        <f>ROUND(8.855,5)</f>
        <v>8.855</v>
      </c>
      <c r="D81" s="30">
        <f>F81</f>
        <v>8.97882</v>
      </c>
      <c r="E81" s="30">
        <f>F81</f>
        <v>8.97882</v>
      </c>
      <c r="F81" s="30">
        <f>ROUND(8.97882,5)</f>
        <v>8.97882</v>
      </c>
      <c r="G81" s="28"/>
      <c r="H81" s="40"/>
    </row>
    <row r="82" spans="1:8" ht="12.75" customHeight="1">
      <c r="A82" s="26">
        <v>44049</v>
      </c>
      <c r="B82" s="27"/>
      <c r="C82" s="30">
        <f>ROUND(8.855,5)</f>
        <v>8.855</v>
      </c>
      <c r="D82" s="30">
        <f>F82</f>
        <v>9.03555</v>
      </c>
      <c r="E82" s="30">
        <f>F82</f>
        <v>9.03555</v>
      </c>
      <c r="F82" s="30">
        <f>ROUND(9.03555,5)</f>
        <v>9.03555</v>
      </c>
      <c r="G82" s="28"/>
      <c r="H82" s="40"/>
    </row>
    <row r="83" spans="1:8" ht="12.75" customHeight="1">
      <c r="A83" s="26">
        <v>44140</v>
      </c>
      <c r="B83" s="27"/>
      <c r="C83" s="30">
        <f>ROUND(8.855,5)</f>
        <v>8.855</v>
      </c>
      <c r="D83" s="30">
        <f>F83</f>
        <v>9.10821</v>
      </c>
      <c r="E83" s="30">
        <f>F83</f>
        <v>9.10821</v>
      </c>
      <c r="F83" s="30">
        <f>ROUND(9.10821,5)</f>
        <v>9.10821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ROUND(9.18,5)</f>
        <v>9.18</v>
      </c>
      <c r="D85" s="30">
        <f>F85</f>
        <v>9.18919</v>
      </c>
      <c r="E85" s="30">
        <f>F85</f>
        <v>9.18919</v>
      </c>
      <c r="F85" s="30">
        <f>ROUND(9.18919,5)</f>
        <v>9.18919</v>
      </c>
      <c r="G85" s="28"/>
      <c r="H85" s="40"/>
    </row>
    <row r="86" spans="1:8" ht="12.75" customHeight="1">
      <c r="A86" s="26">
        <v>43867</v>
      </c>
      <c r="B86" s="27"/>
      <c r="C86" s="30">
        <f>ROUND(9.18,5)</f>
        <v>9.18</v>
      </c>
      <c r="D86" s="30">
        <f>F86</f>
        <v>9.25157</v>
      </c>
      <c r="E86" s="30">
        <f>F86</f>
        <v>9.25157</v>
      </c>
      <c r="F86" s="30">
        <f>ROUND(9.25157,5)</f>
        <v>9.25157</v>
      </c>
      <c r="G86" s="28"/>
      <c r="H86" s="40"/>
    </row>
    <row r="87" spans="1:8" ht="12.75" customHeight="1">
      <c r="A87" s="26">
        <v>43958</v>
      </c>
      <c r="B87" s="27"/>
      <c r="C87" s="30">
        <f>ROUND(9.18,5)</f>
        <v>9.18</v>
      </c>
      <c r="D87" s="30">
        <f>F87</f>
        <v>9.31492</v>
      </c>
      <c r="E87" s="30">
        <f>F87</f>
        <v>9.31492</v>
      </c>
      <c r="F87" s="30">
        <f>ROUND(9.31492,5)</f>
        <v>9.31492</v>
      </c>
      <c r="G87" s="28"/>
      <c r="H87" s="40"/>
    </row>
    <row r="88" spans="1:8" ht="12.75" customHeight="1">
      <c r="A88" s="26">
        <v>44049</v>
      </c>
      <c r="B88" s="27"/>
      <c r="C88" s="30">
        <f>ROUND(9.18,5)</f>
        <v>9.18</v>
      </c>
      <c r="D88" s="30">
        <f>F88</f>
        <v>9.37542</v>
      </c>
      <c r="E88" s="30">
        <f>F88</f>
        <v>9.37542</v>
      </c>
      <c r="F88" s="30">
        <f>ROUND(9.37542,5)</f>
        <v>9.37542</v>
      </c>
      <c r="G88" s="28"/>
      <c r="H88" s="40"/>
    </row>
    <row r="89" spans="1:8" ht="12.75" customHeight="1">
      <c r="A89" s="26">
        <v>44140</v>
      </c>
      <c r="B89" s="27"/>
      <c r="C89" s="30">
        <f>ROUND(9.18,5)</f>
        <v>9.18</v>
      </c>
      <c r="D89" s="30">
        <f>F89</f>
        <v>9.45506</v>
      </c>
      <c r="E89" s="30">
        <f>F89</f>
        <v>9.45506</v>
      </c>
      <c r="F89" s="30">
        <f>ROUND(9.45506,5)</f>
        <v>9.45506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ROUND(101.82028,5)</f>
        <v>101.82028</v>
      </c>
      <c r="D91" s="30">
        <f>F91</f>
        <v>102.07957</v>
      </c>
      <c r="E91" s="30">
        <f>F91</f>
        <v>102.07957</v>
      </c>
      <c r="F91" s="30">
        <f>ROUND(102.07957,5)</f>
        <v>102.07957</v>
      </c>
      <c r="G91" s="28"/>
      <c r="H91" s="40"/>
    </row>
    <row r="92" spans="1:8" ht="12.75" customHeight="1">
      <c r="A92" s="26">
        <v>43867</v>
      </c>
      <c r="B92" s="27"/>
      <c r="C92" s="30">
        <f>ROUND(101.82028,5)</f>
        <v>101.82028</v>
      </c>
      <c r="D92" s="30">
        <f>F92</f>
        <v>103.94633</v>
      </c>
      <c r="E92" s="30">
        <f>F92</f>
        <v>103.94633</v>
      </c>
      <c r="F92" s="30">
        <f>ROUND(103.94633,5)</f>
        <v>103.94633</v>
      </c>
      <c r="G92" s="28"/>
      <c r="H92" s="40"/>
    </row>
    <row r="93" spans="1:8" ht="12.75" customHeight="1">
      <c r="A93" s="26">
        <v>43958</v>
      </c>
      <c r="B93" s="27"/>
      <c r="C93" s="30">
        <f>ROUND(101.82028,5)</f>
        <v>101.82028</v>
      </c>
      <c r="D93" s="30">
        <f>F93</f>
        <v>104.66653</v>
      </c>
      <c r="E93" s="30">
        <f>F93</f>
        <v>104.66653</v>
      </c>
      <c r="F93" s="30">
        <f>ROUND(104.66653,5)</f>
        <v>104.66653</v>
      </c>
      <c r="G93" s="28"/>
      <c r="H93" s="40"/>
    </row>
    <row r="94" spans="1:8" ht="12.75" customHeight="1">
      <c r="A94" s="26">
        <v>44049</v>
      </c>
      <c r="B94" s="27"/>
      <c r="C94" s="30">
        <f>ROUND(101.82028,5)</f>
        <v>101.82028</v>
      </c>
      <c r="D94" s="30">
        <f>F94</f>
        <v>106.6371</v>
      </c>
      <c r="E94" s="30">
        <f>F94</f>
        <v>106.6371</v>
      </c>
      <c r="F94" s="30">
        <f>ROUND(106.6371,5)</f>
        <v>106.6371</v>
      </c>
      <c r="G94" s="28"/>
      <c r="H94" s="40"/>
    </row>
    <row r="95" spans="1:8" ht="12.75" customHeight="1">
      <c r="A95" s="26">
        <v>44140</v>
      </c>
      <c r="B95" s="27"/>
      <c r="C95" s="30">
        <f>ROUND(101.82028,5)</f>
        <v>101.82028</v>
      </c>
      <c r="D95" s="30">
        <f>F95</f>
        <v>107.31372</v>
      </c>
      <c r="E95" s="30">
        <f>F95</f>
        <v>107.31372</v>
      </c>
      <c r="F95" s="30">
        <f>ROUND(107.31372,5)</f>
        <v>107.31372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ROUND(9.575,5)</f>
        <v>9.575</v>
      </c>
      <c r="D97" s="30">
        <f>F97</f>
        <v>9.58455</v>
      </c>
      <c r="E97" s="30">
        <f>F97</f>
        <v>9.58455</v>
      </c>
      <c r="F97" s="30">
        <f>ROUND(9.58455,5)</f>
        <v>9.58455</v>
      </c>
      <c r="G97" s="28"/>
      <c r="H97" s="40"/>
    </row>
    <row r="98" spans="1:8" ht="12.75" customHeight="1">
      <c r="A98" s="26">
        <v>43867</v>
      </c>
      <c r="B98" s="27"/>
      <c r="C98" s="30">
        <f>ROUND(9.575,5)</f>
        <v>9.575</v>
      </c>
      <c r="D98" s="30">
        <f>F98</f>
        <v>9.64974</v>
      </c>
      <c r="E98" s="30">
        <f>F98</f>
        <v>9.64974</v>
      </c>
      <c r="F98" s="30">
        <f>ROUND(9.64974,5)</f>
        <v>9.64974</v>
      </c>
      <c r="G98" s="28"/>
      <c r="H98" s="40"/>
    </row>
    <row r="99" spans="1:8" ht="12.75" customHeight="1">
      <c r="A99" s="26">
        <v>43958</v>
      </c>
      <c r="B99" s="27"/>
      <c r="C99" s="30">
        <f>ROUND(9.575,5)</f>
        <v>9.575</v>
      </c>
      <c r="D99" s="30">
        <f>F99</f>
        <v>9.7172</v>
      </c>
      <c r="E99" s="30">
        <f>F99</f>
        <v>9.7172</v>
      </c>
      <c r="F99" s="30">
        <f>ROUND(9.7172,5)</f>
        <v>9.7172</v>
      </c>
      <c r="G99" s="28"/>
      <c r="H99" s="40"/>
    </row>
    <row r="100" spans="1:8" ht="12.75" customHeight="1">
      <c r="A100" s="26">
        <v>44049</v>
      </c>
      <c r="B100" s="27"/>
      <c r="C100" s="30">
        <f>ROUND(9.575,5)</f>
        <v>9.575</v>
      </c>
      <c r="D100" s="30">
        <f>F100</f>
        <v>9.78312</v>
      </c>
      <c r="E100" s="30">
        <f>F100</f>
        <v>9.78312</v>
      </c>
      <c r="F100" s="30">
        <f>ROUND(9.78312,5)</f>
        <v>9.78312</v>
      </c>
      <c r="G100" s="28"/>
      <c r="H100" s="40"/>
    </row>
    <row r="101" spans="1:8" ht="12.75" customHeight="1">
      <c r="A101" s="26">
        <v>44140</v>
      </c>
      <c r="B101" s="27"/>
      <c r="C101" s="30">
        <f>ROUND(9.575,5)</f>
        <v>9.575</v>
      </c>
      <c r="D101" s="30">
        <f>F101</f>
        <v>9.86068</v>
      </c>
      <c r="E101" s="30">
        <f>F101</f>
        <v>9.86068</v>
      </c>
      <c r="F101" s="30">
        <f>ROUND(9.86068,5)</f>
        <v>9.86068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ROUND(3.6,5)</f>
        <v>3.6</v>
      </c>
      <c r="D103" s="30">
        <f>F103</f>
        <v>120.31164</v>
      </c>
      <c r="E103" s="30">
        <f>F103</f>
        <v>120.31164</v>
      </c>
      <c r="F103" s="30">
        <f>ROUND(120.31164,5)</f>
        <v>120.31164</v>
      </c>
      <c r="G103" s="28"/>
      <c r="H103" s="40"/>
    </row>
    <row r="104" spans="1:8" ht="12.75" customHeight="1">
      <c r="A104" s="26">
        <v>43867</v>
      </c>
      <c r="B104" s="27"/>
      <c r="C104" s="30">
        <f>ROUND(3.6,5)</f>
        <v>3.6</v>
      </c>
      <c r="D104" s="30">
        <f>F104</f>
        <v>120.85348</v>
      </c>
      <c r="E104" s="30">
        <f>F104</f>
        <v>120.85348</v>
      </c>
      <c r="F104" s="30">
        <f>ROUND(120.85348,5)</f>
        <v>120.85348</v>
      </c>
      <c r="G104" s="28"/>
      <c r="H104" s="40"/>
    </row>
    <row r="105" spans="1:8" ht="12.75" customHeight="1">
      <c r="A105" s="26">
        <v>43958</v>
      </c>
      <c r="B105" s="27"/>
      <c r="C105" s="30">
        <f>ROUND(3.6,5)</f>
        <v>3.6</v>
      </c>
      <c r="D105" s="30">
        <f>F105</f>
        <v>123.08076</v>
      </c>
      <c r="E105" s="30">
        <f>F105</f>
        <v>123.08076</v>
      </c>
      <c r="F105" s="30">
        <f>ROUND(123.08076,5)</f>
        <v>123.08076</v>
      </c>
      <c r="G105" s="28"/>
      <c r="H105" s="40"/>
    </row>
    <row r="106" spans="1:8" ht="12.75" customHeight="1">
      <c r="A106" s="26">
        <v>44049</v>
      </c>
      <c r="B106" s="27"/>
      <c r="C106" s="30">
        <f>ROUND(3.6,5)</f>
        <v>3.6</v>
      </c>
      <c r="D106" s="30">
        <f>F106</f>
        <v>123.70452</v>
      </c>
      <c r="E106" s="30">
        <f>F106</f>
        <v>123.70452</v>
      </c>
      <c r="F106" s="30">
        <f>ROUND(123.70452,5)</f>
        <v>123.70452</v>
      </c>
      <c r="G106" s="28"/>
      <c r="H106" s="40"/>
    </row>
    <row r="107" spans="1:8" ht="12.75" customHeight="1">
      <c r="A107" s="26">
        <v>44140</v>
      </c>
      <c r="B107" s="27"/>
      <c r="C107" s="30">
        <f>ROUND(3.6,5)</f>
        <v>3.6</v>
      </c>
      <c r="D107" s="30">
        <f>F107</f>
        <v>125.90463</v>
      </c>
      <c r="E107" s="30">
        <f>F107</f>
        <v>125.90463</v>
      </c>
      <c r="F107" s="30">
        <f>ROUND(125.90463,5)</f>
        <v>125.90463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ROUND(9.73,5)</f>
        <v>9.73</v>
      </c>
      <c r="D109" s="30">
        <f>F109</f>
        <v>9.73979</v>
      </c>
      <c r="E109" s="30">
        <f>F109</f>
        <v>9.73979</v>
      </c>
      <c r="F109" s="30">
        <f>ROUND(9.73979,5)</f>
        <v>9.73979</v>
      </c>
      <c r="G109" s="28"/>
      <c r="H109" s="40"/>
    </row>
    <row r="110" spans="1:8" ht="12.75" customHeight="1">
      <c r="A110" s="26">
        <v>43867</v>
      </c>
      <c r="B110" s="27"/>
      <c r="C110" s="30">
        <f>ROUND(9.73,5)</f>
        <v>9.73</v>
      </c>
      <c r="D110" s="30">
        <f>F110</f>
        <v>9.80683</v>
      </c>
      <c r="E110" s="30">
        <f>F110</f>
        <v>9.80683</v>
      </c>
      <c r="F110" s="30">
        <f>ROUND(9.80683,5)</f>
        <v>9.80683</v>
      </c>
      <c r="G110" s="28"/>
      <c r="H110" s="40"/>
    </row>
    <row r="111" spans="1:8" ht="12.75" customHeight="1">
      <c r="A111" s="26">
        <v>43958</v>
      </c>
      <c r="B111" s="27"/>
      <c r="C111" s="30">
        <f>ROUND(9.73,5)</f>
        <v>9.73</v>
      </c>
      <c r="D111" s="30">
        <f>F111</f>
        <v>9.87598</v>
      </c>
      <c r="E111" s="30">
        <f>F111</f>
        <v>9.87598</v>
      </c>
      <c r="F111" s="30">
        <f>ROUND(9.87598,5)</f>
        <v>9.87598</v>
      </c>
      <c r="G111" s="28"/>
      <c r="H111" s="40"/>
    </row>
    <row r="112" spans="1:8" ht="12.75" customHeight="1">
      <c r="A112" s="26">
        <v>44049</v>
      </c>
      <c r="B112" s="27"/>
      <c r="C112" s="30">
        <f>ROUND(9.73,5)</f>
        <v>9.73</v>
      </c>
      <c r="D112" s="30">
        <f>F112</f>
        <v>9.94378</v>
      </c>
      <c r="E112" s="30">
        <f>F112</f>
        <v>9.94378</v>
      </c>
      <c r="F112" s="30">
        <f>ROUND(9.94378,5)</f>
        <v>9.94378</v>
      </c>
      <c r="G112" s="28"/>
      <c r="H112" s="40"/>
    </row>
    <row r="113" spans="1:8" ht="12.75" customHeight="1">
      <c r="A113" s="26">
        <v>44140</v>
      </c>
      <c r="B113" s="27"/>
      <c r="C113" s="30">
        <f>ROUND(9.73,5)</f>
        <v>9.73</v>
      </c>
      <c r="D113" s="30">
        <f>F113</f>
        <v>10.02259</v>
      </c>
      <c r="E113" s="30">
        <f>F113</f>
        <v>10.02259</v>
      </c>
      <c r="F113" s="30">
        <f>ROUND(10.02259,5)</f>
        <v>10.02259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ROUND(9.795,5)</f>
        <v>9.795</v>
      </c>
      <c r="D115" s="30">
        <f>F115</f>
        <v>9.80455</v>
      </c>
      <c r="E115" s="30">
        <f>F115</f>
        <v>9.80455</v>
      </c>
      <c r="F115" s="30">
        <f>ROUND(9.80455,5)</f>
        <v>9.80455</v>
      </c>
      <c r="G115" s="28"/>
      <c r="H115" s="40"/>
    </row>
    <row r="116" spans="1:8" ht="12.75" customHeight="1">
      <c r="A116" s="26">
        <v>43867</v>
      </c>
      <c r="B116" s="27"/>
      <c r="C116" s="30">
        <f>ROUND(9.795,5)</f>
        <v>9.795</v>
      </c>
      <c r="D116" s="30">
        <f>F116</f>
        <v>9.86989</v>
      </c>
      <c r="E116" s="30">
        <f>F116</f>
        <v>9.86989</v>
      </c>
      <c r="F116" s="30">
        <f>ROUND(9.86989,5)</f>
        <v>9.86989</v>
      </c>
      <c r="G116" s="28"/>
      <c r="H116" s="40"/>
    </row>
    <row r="117" spans="1:8" ht="12.75" customHeight="1">
      <c r="A117" s="26">
        <v>43958</v>
      </c>
      <c r="B117" s="27"/>
      <c r="C117" s="30">
        <f>ROUND(9.795,5)</f>
        <v>9.795</v>
      </c>
      <c r="D117" s="30">
        <f>F117</f>
        <v>9.93713</v>
      </c>
      <c r="E117" s="30">
        <f>F117</f>
        <v>9.93713</v>
      </c>
      <c r="F117" s="30">
        <f>ROUND(9.93713,5)</f>
        <v>9.93713</v>
      </c>
      <c r="G117" s="28"/>
      <c r="H117" s="40"/>
    </row>
    <row r="118" spans="1:8" ht="12.75" customHeight="1">
      <c r="A118" s="26">
        <v>44049</v>
      </c>
      <c r="B118" s="27"/>
      <c r="C118" s="30">
        <f>ROUND(9.795,5)</f>
        <v>9.795</v>
      </c>
      <c r="D118" s="30">
        <f>F118</f>
        <v>10.003</v>
      </c>
      <c r="E118" s="30">
        <f>F118</f>
        <v>10.003</v>
      </c>
      <c r="F118" s="30">
        <f>ROUND(10.003,5)</f>
        <v>10.003</v>
      </c>
      <c r="G118" s="28"/>
      <c r="H118" s="40"/>
    </row>
    <row r="119" spans="1:8" ht="12.75" customHeight="1">
      <c r="A119" s="26">
        <v>44140</v>
      </c>
      <c r="B119" s="27"/>
      <c r="C119" s="30">
        <f>ROUND(9.795,5)</f>
        <v>9.795</v>
      </c>
      <c r="D119" s="30">
        <f>F119</f>
        <v>10.07915</v>
      </c>
      <c r="E119" s="30">
        <f>F119</f>
        <v>10.07915</v>
      </c>
      <c r="F119" s="30">
        <f>ROUND(10.07915,5)</f>
        <v>10.07915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ROUND(110.45239,5)</f>
        <v>110.45239</v>
      </c>
      <c r="D121" s="30">
        <f>F121</f>
        <v>110.73357</v>
      </c>
      <c r="E121" s="30">
        <f>F121</f>
        <v>110.73357</v>
      </c>
      <c r="F121" s="30">
        <f>ROUND(110.73357,5)</f>
        <v>110.73357</v>
      </c>
      <c r="G121" s="28"/>
      <c r="H121" s="40"/>
    </row>
    <row r="122" spans="1:8" ht="12.75" customHeight="1">
      <c r="A122" s="26">
        <v>43867</v>
      </c>
      <c r="B122" s="27"/>
      <c r="C122" s="30">
        <f>ROUND(110.45239,5)</f>
        <v>110.45239</v>
      </c>
      <c r="D122" s="30">
        <f>F122</f>
        <v>112.75857</v>
      </c>
      <c r="E122" s="30">
        <f>F122</f>
        <v>112.75857</v>
      </c>
      <c r="F122" s="30">
        <f>ROUND(112.75857,5)</f>
        <v>112.75857</v>
      </c>
      <c r="G122" s="28"/>
      <c r="H122" s="40"/>
    </row>
    <row r="123" spans="1:8" ht="12.75" customHeight="1">
      <c r="A123" s="26">
        <v>43958</v>
      </c>
      <c r="B123" s="27"/>
      <c r="C123" s="30">
        <f>ROUND(110.45239,5)</f>
        <v>110.45239</v>
      </c>
      <c r="D123" s="30">
        <f>F123</f>
        <v>113.0887</v>
      </c>
      <c r="E123" s="30">
        <f>F123</f>
        <v>113.0887</v>
      </c>
      <c r="F123" s="30">
        <f>ROUND(113.0887,5)</f>
        <v>113.0887</v>
      </c>
      <c r="G123" s="28"/>
      <c r="H123" s="40"/>
    </row>
    <row r="124" spans="1:8" ht="12.75" customHeight="1">
      <c r="A124" s="26">
        <v>44049</v>
      </c>
      <c r="B124" s="27"/>
      <c r="C124" s="30">
        <f>ROUND(110.45239,5)</f>
        <v>110.45239</v>
      </c>
      <c r="D124" s="30">
        <f>F124</f>
        <v>115.21774</v>
      </c>
      <c r="E124" s="30">
        <f>F124</f>
        <v>115.21774</v>
      </c>
      <c r="F124" s="30">
        <f>ROUND(115.21774,5)</f>
        <v>115.21774</v>
      </c>
      <c r="G124" s="28"/>
      <c r="H124" s="40"/>
    </row>
    <row r="125" spans="1:8" ht="12.75" customHeight="1">
      <c r="A125" s="26">
        <v>44140</v>
      </c>
      <c r="B125" s="27"/>
      <c r="C125" s="30">
        <f>ROUND(110.45239,5)</f>
        <v>110.45239</v>
      </c>
      <c r="D125" s="30">
        <f>F125</f>
        <v>115.47241</v>
      </c>
      <c r="E125" s="30">
        <f>F125</f>
        <v>115.47241</v>
      </c>
      <c r="F125" s="30">
        <f>ROUND(115.47241,5)</f>
        <v>115.47241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ROUND(3.66,5)</f>
        <v>3.66</v>
      </c>
      <c r="D127" s="30">
        <f>F127</f>
        <v>115.48617</v>
      </c>
      <c r="E127" s="30">
        <f>F127</f>
        <v>115.48617</v>
      </c>
      <c r="F127" s="30">
        <f>ROUND(115.48617,5)</f>
        <v>115.48617</v>
      </c>
      <c r="G127" s="28"/>
      <c r="H127" s="40"/>
    </row>
    <row r="128" spans="1:8" ht="12.75" customHeight="1">
      <c r="A128" s="26">
        <v>43867</v>
      </c>
      <c r="B128" s="27"/>
      <c r="C128" s="30">
        <f>ROUND(3.66,5)</f>
        <v>3.66</v>
      </c>
      <c r="D128" s="30">
        <f>F128</f>
        <v>115.76226</v>
      </c>
      <c r="E128" s="30">
        <f>F128</f>
        <v>115.76226</v>
      </c>
      <c r="F128" s="30">
        <f>ROUND(115.76226,5)</f>
        <v>115.76226</v>
      </c>
      <c r="G128" s="28"/>
      <c r="H128" s="40"/>
    </row>
    <row r="129" spans="1:8" ht="12.75" customHeight="1">
      <c r="A129" s="26">
        <v>43958</v>
      </c>
      <c r="B129" s="27"/>
      <c r="C129" s="30">
        <f>ROUND(3.66,5)</f>
        <v>3.66</v>
      </c>
      <c r="D129" s="30">
        <f>F129</f>
        <v>117.89573</v>
      </c>
      <c r="E129" s="30">
        <f>F129</f>
        <v>117.89573</v>
      </c>
      <c r="F129" s="30">
        <f>ROUND(117.89573,5)</f>
        <v>117.89573</v>
      </c>
      <c r="G129" s="28"/>
      <c r="H129" s="40"/>
    </row>
    <row r="130" spans="1:8" ht="12.75" customHeight="1">
      <c r="A130" s="26">
        <v>44049</v>
      </c>
      <c r="B130" s="27"/>
      <c r="C130" s="30">
        <f>ROUND(3.66,5)</f>
        <v>3.66</v>
      </c>
      <c r="D130" s="30">
        <f>F130</f>
        <v>118.23559</v>
      </c>
      <c r="E130" s="30">
        <f>F130</f>
        <v>118.23559</v>
      </c>
      <c r="F130" s="30">
        <f>ROUND(118.23559,5)</f>
        <v>118.23559</v>
      </c>
      <c r="G130" s="28"/>
      <c r="H130" s="40"/>
    </row>
    <row r="131" spans="1:8" ht="12.75" customHeight="1">
      <c r="A131" s="26">
        <v>44140</v>
      </c>
      <c r="B131" s="27"/>
      <c r="C131" s="30">
        <f>ROUND(3.66,5)</f>
        <v>3.66</v>
      </c>
      <c r="D131" s="30">
        <f>F131</f>
        <v>120.33842</v>
      </c>
      <c r="E131" s="30">
        <f>F131</f>
        <v>120.33842</v>
      </c>
      <c r="F131" s="30">
        <f>ROUND(120.33842,5)</f>
        <v>120.33842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ROUND(4.365,5)</f>
        <v>4.365</v>
      </c>
      <c r="D133" s="30">
        <f>F133</f>
        <v>129.12813</v>
      </c>
      <c r="E133" s="30">
        <f>F133</f>
        <v>129.12813</v>
      </c>
      <c r="F133" s="30">
        <f>ROUND(129.12813,5)</f>
        <v>129.12813</v>
      </c>
      <c r="G133" s="28"/>
      <c r="H133" s="40"/>
    </row>
    <row r="134" spans="1:8" ht="12.75" customHeight="1">
      <c r="A134" s="26">
        <v>43867</v>
      </c>
      <c r="B134" s="27"/>
      <c r="C134" s="30">
        <f>ROUND(4.365,5)</f>
        <v>4.365</v>
      </c>
      <c r="D134" s="30">
        <f>F134</f>
        <v>131.48945</v>
      </c>
      <c r="E134" s="30">
        <f>F134</f>
        <v>131.48945</v>
      </c>
      <c r="F134" s="30">
        <f>ROUND(131.48945,5)</f>
        <v>131.48945</v>
      </c>
      <c r="G134" s="28"/>
      <c r="H134" s="40"/>
    </row>
    <row r="135" spans="1:8" ht="12.75" customHeight="1">
      <c r="A135" s="26">
        <v>43958</v>
      </c>
      <c r="B135" s="27"/>
      <c r="C135" s="30">
        <f>ROUND(4.365,5)</f>
        <v>4.365</v>
      </c>
      <c r="D135" s="30">
        <f>F135</f>
        <v>132.00474</v>
      </c>
      <c r="E135" s="30">
        <f>F135</f>
        <v>132.00474</v>
      </c>
      <c r="F135" s="30">
        <f>ROUND(132.00474,5)</f>
        <v>132.00474</v>
      </c>
      <c r="G135" s="28"/>
      <c r="H135" s="40"/>
    </row>
    <row r="136" spans="1:8" ht="12.75" customHeight="1">
      <c r="A136" s="26">
        <v>44049</v>
      </c>
      <c r="B136" s="27"/>
      <c r="C136" s="30">
        <f>ROUND(4.365,5)</f>
        <v>4.365</v>
      </c>
      <c r="D136" s="30">
        <f>F136</f>
        <v>134.48993</v>
      </c>
      <c r="E136" s="30">
        <f>F136</f>
        <v>134.48993</v>
      </c>
      <c r="F136" s="30">
        <f>ROUND(134.48993,5)</f>
        <v>134.48993</v>
      </c>
      <c r="G136" s="28"/>
      <c r="H136" s="40"/>
    </row>
    <row r="137" spans="1:8" ht="12.75" customHeight="1">
      <c r="A137" s="26">
        <v>44140</v>
      </c>
      <c r="B137" s="27"/>
      <c r="C137" s="30">
        <f>ROUND(4.365,5)</f>
        <v>4.365</v>
      </c>
      <c r="D137" s="30">
        <f>F137</f>
        <v>134.91303</v>
      </c>
      <c r="E137" s="30">
        <f>F137</f>
        <v>134.91303</v>
      </c>
      <c r="F137" s="30">
        <f>ROUND(134.91303,5)</f>
        <v>134.91303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ROUND(10.645,5)</f>
        <v>10.645</v>
      </c>
      <c r="D139" s="30">
        <f>F139</f>
        <v>10.66076</v>
      </c>
      <c r="E139" s="30">
        <f>F139</f>
        <v>10.66076</v>
      </c>
      <c r="F139" s="30">
        <f>ROUND(10.66076,5)</f>
        <v>10.66076</v>
      </c>
      <c r="G139" s="28"/>
      <c r="H139" s="40"/>
    </row>
    <row r="140" spans="1:8" ht="12.75" customHeight="1">
      <c r="A140" s="26">
        <v>43867</v>
      </c>
      <c r="B140" s="27"/>
      <c r="C140" s="30">
        <f>ROUND(10.645,5)</f>
        <v>10.645</v>
      </c>
      <c r="D140" s="30">
        <f>F140</f>
        <v>10.77106</v>
      </c>
      <c r="E140" s="30">
        <f>F140</f>
        <v>10.77106</v>
      </c>
      <c r="F140" s="30">
        <f>ROUND(10.77106,5)</f>
        <v>10.77106</v>
      </c>
      <c r="G140" s="28"/>
      <c r="H140" s="40"/>
    </row>
    <row r="141" spans="1:8" ht="12.75" customHeight="1">
      <c r="A141" s="26">
        <v>43958</v>
      </c>
      <c r="B141" s="27"/>
      <c r="C141" s="30">
        <f>ROUND(10.645,5)</f>
        <v>10.645</v>
      </c>
      <c r="D141" s="30">
        <f>F141</f>
        <v>10.88111</v>
      </c>
      <c r="E141" s="30">
        <f>F141</f>
        <v>10.88111</v>
      </c>
      <c r="F141" s="30">
        <f>ROUND(10.88111,5)</f>
        <v>10.88111</v>
      </c>
      <c r="G141" s="28"/>
      <c r="H141" s="40"/>
    </row>
    <row r="142" spans="1:8" ht="12.75" customHeight="1">
      <c r="A142" s="26">
        <v>44049</v>
      </c>
      <c r="B142" s="27"/>
      <c r="C142" s="30">
        <f>ROUND(10.645,5)</f>
        <v>10.645</v>
      </c>
      <c r="D142" s="30">
        <f>F142</f>
        <v>10.9897</v>
      </c>
      <c r="E142" s="30">
        <f>F142</f>
        <v>10.9897</v>
      </c>
      <c r="F142" s="30">
        <f>ROUND(10.9897,5)</f>
        <v>10.9897</v>
      </c>
      <c r="G142" s="28"/>
      <c r="H142" s="40"/>
    </row>
    <row r="143" spans="1:8" ht="12.75" customHeight="1">
      <c r="A143" s="26">
        <v>44140</v>
      </c>
      <c r="B143" s="27"/>
      <c r="C143" s="30">
        <f>ROUND(10.645,5)</f>
        <v>10.645</v>
      </c>
      <c r="D143" s="30">
        <f>F143</f>
        <v>11.12121</v>
      </c>
      <c r="E143" s="30">
        <f>F143</f>
        <v>11.12121</v>
      </c>
      <c r="F143" s="30">
        <f>ROUND(11.12121,5)</f>
        <v>11.12121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ROUND(11.01,5)</f>
        <v>11.01</v>
      </c>
      <c r="D145" s="30">
        <f>F145</f>
        <v>11.02518</v>
      </c>
      <c r="E145" s="30">
        <f>F145</f>
        <v>11.02518</v>
      </c>
      <c r="F145" s="30">
        <f>ROUND(11.02518,5)</f>
        <v>11.02518</v>
      </c>
      <c r="G145" s="28"/>
      <c r="H145" s="40"/>
    </row>
    <row r="146" spans="1:8" ht="12.75" customHeight="1">
      <c r="A146" s="26">
        <v>43867</v>
      </c>
      <c r="B146" s="27"/>
      <c r="C146" s="30">
        <f>ROUND(11.01,5)</f>
        <v>11.01</v>
      </c>
      <c r="D146" s="30">
        <f>F146</f>
        <v>11.13142</v>
      </c>
      <c r="E146" s="30">
        <f>F146</f>
        <v>11.13142</v>
      </c>
      <c r="F146" s="30">
        <f>ROUND(11.13142,5)</f>
        <v>11.13142</v>
      </c>
      <c r="G146" s="28"/>
      <c r="H146" s="40"/>
    </row>
    <row r="147" spans="1:8" ht="12.75" customHeight="1">
      <c r="A147" s="26">
        <v>43958</v>
      </c>
      <c r="B147" s="27"/>
      <c r="C147" s="30">
        <f>ROUND(11.01,5)</f>
        <v>11.01</v>
      </c>
      <c r="D147" s="30">
        <f>F147</f>
        <v>11.24167</v>
      </c>
      <c r="E147" s="30">
        <f>F147</f>
        <v>11.24167</v>
      </c>
      <c r="F147" s="30">
        <f>ROUND(11.24167,5)</f>
        <v>11.24167</v>
      </c>
      <c r="G147" s="28"/>
      <c r="H147" s="40"/>
    </row>
    <row r="148" spans="1:8" ht="12.75" customHeight="1">
      <c r="A148" s="26">
        <v>44049</v>
      </c>
      <c r="B148" s="27"/>
      <c r="C148" s="30">
        <f>ROUND(11.01,5)</f>
        <v>11.01</v>
      </c>
      <c r="D148" s="30">
        <f>F148</f>
        <v>11.34928</v>
      </c>
      <c r="E148" s="30">
        <f>F148</f>
        <v>11.34928</v>
      </c>
      <c r="F148" s="30">
        <f>ROUND(11.34928,5)</f>
        <v>11.34928</v>
      </c>
      <c r="G148" s="28"/>
      <c r="H148" s="40"/>
    </row>
    <row r="149" spans="1:8" ht="12.75" customHeight="1">
      <c r="A149" s="26">
        <v>44140</v>
      </c>
      <c r="B149" s="27"/>
      <c r="C149" s="30">
        <f>ROUND(11.01,5)</f>
        <v>11.01</v>
      </c>
      <c r="D149" s="30">
        <f>F149</f>
        <v>11.47647</v>
      </c>
      <c r="E149" s="30">
        <f>F149</f>
        <v>11.47647</v>
      </c>
      <c r="F149" s="30">
        <f>ROUND(11.47647,5)</f>
        <v>11.47647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ROUND(7.235,5)</f>
        <v>7.235</v>
      </c>
      <c r="D151" s="30">
        <f>F151</f>
        <v>7.23657</v>
      </c>
      <c r="E151" s="30">
        <f>F151</f>
        <v>7.23657</v>
      </c>
      <c r="F151" s="30">
        <f>ROUND(7.23657,5)</f>
        <v>7.23657</v>
      </c>
      <c r="G151" s="28"/>
      <c r="H151" s="40"/>
    </row>
    <row r="152" spans="1:8" ht="12.75" customHeight="1">
      <c r="A152" s="26">
        <v>43867</v>
      </c>
      <c r="B152" s="27"/>
      <c r="C152" s="30">
        <f>ROUND(7.235,5)</f>
        <v>7.235</v>
      </c>
      <c r="D152" s="30">
        <f>F152</f>
        <v>7.23626</v>
      </c>
      <c r="E152" s="30">
        <f>F152</f>
        <v>7.23626</v>
      </c>
      <c r="F152" s="30">
        <f>ROUND(7.23626,5)</f>
        <v>7.23626</v>
      </c>
      <c r="G152" s="28"/>
      <c r="H152" s="40"/>
    </row>
    <row r="153" spans="1:8" ht="12.75" customHeight="1">
      <c r="A153" s="26">
        <v>43958</v>
      </c>
      <c r="B153" s="27"/>
      <c r="C153" s="30">
        <f>ROUND(7.235,5)</f>
        <v>7.235</v>
      </c>
      <c r="D153" s="30">
        <f>F153</f>
        <v>7.21703</v>
      </c>
      <c r="E153" s="30">
        <f>F153</f>
        <v>7.21703</v>
      </c>
      <c r="F153" s="30">
        <f>ROUND(7.21703,5)</f>
        <v>7.21703</v>
      </c>
      <c r="G153" s="28"/>
      <c r="H153" s="40"/>
    </row>
    <row r="154" spans="1:8" ht="12.75" customHeight="1">
      <c r="A154" s="26">
        <v>44049</v>
      </c>
      <c r="B154" s="27"/>
      <c r="C154" s="30">
        <f>ROUND(7.235,5)</f>
        <v>7.235</v>
      </c>
      <c r="D154" s="30">
        <f>F154</f>
        <v>7.17232</v>
      </c>
      <c r="E154" s="30">
        <f>F154</f>
        <v>7.17232</v>
      </c>
      <c r="F154" s="30">
        <f>ROUND(7.17232,5)</f>
        <v>7.17232</v>
      </c>
      <c r="G154" s="28"/>
      <c r="H154" s="40"/>
    </row>
    <row r="155" spans="1:8" ht="12.75" customHeight="1">
      <c r="A155" s="26">
        <v>44140</v>
      </c>
      <c r="B155" s="27"/>
      <c r="C155" s="30">
        <f>ROUND(7.235,5)</f>
        <v>7.235</v>
      </c>
      <c r="D155" s="30">
        <f>F155</f>
        <v>7.18443</v>
      </c>
      <c r="E155" s="30">
        <f>F155</f>
        <v>7.18443</v>
      </c>
      <c r="F155" s="30">
        <f>ROUND(7.18443,5)</f>
        <v>7.18443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ROUND(9.445,5)</f>
        <v>9.445</v>
      </c>
      <c r="D157" s="30">
        <f>F157</f>
        <v>9.45512</v>
      </c>
      <c r="E157" s="30">
        <f>F157</f>
        <v>9.45512</v>
      </c>
      <c r="F157" s="30">
        <f>ROUND(9.45512,5)</f>
        <v>9.45512</v>
      </c>
      <c r="G157" s="28"/>
      <c r="H157" s="40"/>
    </row>
    <row r="158" spans="1:8" ht="12.75" customHeight="1">
      <c r="A158" s="26">
        <v>43867</v>
      </c>
      <c r="B158" s="27"/>
      <c r="C158" s="30">
        <f>ROUND(9.445,5)</f>
        <v>9.445</v>
      </c>
      <c r="D158" s="30">
        <f>F158</f>
        <v>9.52445</v>
      </c>
      <c r="E158" s="30">
        <f>F158</f>
        <v>9.52445</v>
      </c>
      <c r="F158" s="30">
        <f>ROUND(9.52445,5)</f>
        <v>9.52445</v>
      </c>
      <c r="G158" s="28"/>
      <c r="H158" s="40"/>
    </row>
    <row r="159" spans="1:8" ht="12.75" customHeight="1">
      <c r="A159" s="26">
        <v>43958</v>
      </c>
      <c r="B159" s="27"/>
      <c r="C159" s="30">
        <f>ROUND(9.445,5)</f>
        <v>9.445</v>
      </c>
      <c r="D159" s="30">
        <f>F159</f>
        <v>9.58847</v>
      </c>
      <c r="E159" s="30">
        <f>F159</f>
        <v>9.58847</v>
      </c>
      <c r="F159" s="30">
        <f>ROUND(9.58847,5)</f>
        <v>9.58847</v>
      </c>
      <c r="G159" s="28"/>
      <c r="H159" s="40"/>
    </row>
    <row r="160" spans="1:8" ht="12.75" customHeight="1">
      <c r="A160" s="26">
        <v>44049</v>
      </c>
      <c r="B160" s="27"/>
      <c r="C160" s="30">
        <f>ROUND(9.445,5)</f>
        <v>9.445</v>
      </c>
      <c r="D160" s="30">
        <f>F160</f>
        <v>9.64944</v>
      </c>
      <c r="E160" s="30">
        <f>F160</f>
        <v>9.64944</v>
      </c>
      <c r="F160" s="30">
        <f>ROUND(9.64944,5)</f>
        <v>9.64944</v>
      </c>
      <c r="G160" s="28"/>
      <c r="H160" s="40"/>
    </row>
    <row r="161" spans="1:8" ht="12.75" customHeight="1">
      <c r="A161" s="26">
        <v>44140</v>
      </c>
      <c r="B161" s="27"/>
      <c r="C161" s="30">
        <f>ROUND(9.445,5)</f>
        <v>9.445</v>
      </c>
      <c r="D161" s="30">
        <f>F161</f>
        <v>9.73131</v>
      </c>
      <c r="E161" s="30">
        <f>F161</f>
        <v>9.73131</v>
      </c>
      <c r="F161" s="30">
        <f>ROUND(9.73131,5)</f>
        <v>9.73131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ROUND(8.15,5)</f>
        <v>8.15</v>
      </c>
      <c r="D163" s="30">
        <f>F163</f>
        <v>8.1567</v>
      </c>
      <c r="E163" s="30">
        <f>F163</f>
        <v>8.1567</v>
      </c>
      <c r="F163" s="30">
        <f>ROUND(8.1567,5)</f>
        <v>8.1567</v>
      </c>
      <c r="G163" s="28"/>
      <c r="H163" s="40"/>
    </row>
    <row r="164" spans="1:8" ht="12.75" customHeight="1">
      <c r="A164" s="26">
        <v>43867</v>
      </c>
      <c r="B164" s="27"/>
      <c r="C164" s="30">
        <f>ROUND(8.15,5)</f>
        <v>8.15</v>
      </c>
      <c r="D164" s="30">
        <f>F164</f>
        <v>8.19834</v>
      </c>
      <c r="E164" s="30">
        <f>F164</f>
        <v>8.19834</v>
      </c>
      <c r="F164" s="30">
        <f>ROUND(8.19834,5)</f>
        <v>8.19834</v>
      </c>
      <c r="G164" s="28"/>
      <c r="H164" s="40"/>
    </row>
    <row r="165" spans="1:8" ht="12.75" customHeight="1">
      <c r="A165" s="26">
        <v>43958</v>
      </c>
      <c r="B165" s="27"/>
      <c r="C165" s="30">
        <f>ROUND(8.15,5)</f>
        <v>8.15</v>
      </c>
      <c r="D165" s="30">
        <f>F165</f>
        <v>8.24022</v>
      </c>
      <c r="E165" s="30">
        <f>F165</f>
        <v>8.24022</v>
      </c>
      <c r="F165" s="30">
        <f>ROUND(8.24022,5)</f>
        <v>8.24022</v>
      </c>
      <c r="G165" s="28"/>
      <c r="H165" s="40"/>
    </row>
    <row r="166" spans="1:8" ht="12.75" customHeight="1">
      <c r="A166" s="26">
        <v>44049</v>
      </c>
      <c r="B166" s="27"/>
      <c r="C166" s="30">
        <f>ROUND(8.15,5)</f>
        <v>8.15</v>
      </c>
      <c r="D166" s="30">
        <f>F166</f>
        <v>8.27665</v>
      </c>
      <c r="E166" s="30">
        <f>F166</f>
        <v>8.27665</v>
      </c>
      <c r="F166" s="30">
        <f>ROUND(8.27665,5)</f>
        <v>8.27665</v>
      </c>
      <c r="G166" s="28"/>
      <c r="H166" s="40"/>
    </row>
    <row r="167" spans="1:8" ht="12.75" customHeight="1">
      <c r="A167" s="26">
        <v>44140</v>
      </c>
      <c r="B167" s="27"/>
      <c r="C167" s="30">
        <f>ROUND(8.15,5)</f>
        <v>8.15</v>
      </c>
      <c r="D167" s="30">
        <f>F167</f>
        <v>8.34003</v>
      </c>
      <c r="E167" s="30">
        <f>F167</f>
        <v>8.34003</v>
      </c>
      <c r="F167" s="30">
        <f>ROUND(8.34003,5)</f>
        <v>8.34003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ROUND(2.935,5)</f>
        <v>2.935</v>
      </c>
      <c r="D169" s="30">
        <f>F169</f>
        <v>307.62529</v>
      </c>
      <c r="E169" s="30">
        <f>F169</f>
        <v>307.62529</v>
      </c>
      <c r="F169" s="30">
        <f>ROUND(307.62529,5)</f>
        <v>307.62529</v>
      </c>
      <c r="G169" s="28"/>
      <c r="H169" s="40"/>
    </row>
    <row r="170" spans="1:8" ht="12.75" customHeight="1">
      <c r="A170" s="26">
        <v>43867</v>
      </c>
      <c r="B170" s="27"/>
      <c r="C170" s="30">
        <f>ROUND(2.935,5)</f>
        <v>2.935</v>
      </c>
      <c r="D170" s="30">
        <f>F170</f>
        <v>305.59586</v>
      </c>
      <c r="E170" s="30">
        <f>F170</f>
        <v>305.59586</v>
      </c>
      <c r="F170" s="30">
        <f>ROUND(305.59586,5)</f>
        <v>305.59586</v>
      </c>
      <c r="G170" s="28"/>
      <c r="H170" s="40"/>
    </row>
    <row r="171" spans="1:8" ht="12.75" customHeight="1">
      <c r="A171" s="26">
        <v>43958</v>
      </c>
      <c r="B171" s="27"/>
      <c r="C171" s="30">
        <f>ROUND(2.935,5)</f>
        <v>2.935</v>
      </c>
      <c r="D171" s="30">
        <f>F171</f>
        <v>311.22798</v>
      </c>
      <c r="E171" s="30">
        <f>F171</f>
        <v>311.22798</v>
      </c>
      <c r="F171" s="30">
        <f>ROUND(311.22798,5)</f>
        <v>311.22798</v>
      </c>
      <c r="G171" s="28"/>
      <c r="H171" s="40"/>
    </row>
    <row r="172" spans="1:8" ht="12.75" customHeight="1">
      <c r="A172" s="26">
        <v>44049</v>
      </c>
      <c r="B172" s="27"/>
      <c r="C172" s="30">
        <f>ROUND(2.935,5)</f>
        <v>2.935</v>
      </c>
      <c r="D172" s="30">
        <f>F172</f>
        <v>309.29434</v>
      </c>
      <c r="E172" s="30">
        <f>F172</f>
        <v>309.29434</v>
      </c>
      <c r="F172" s="30">
        <f>ROUND(309.29434,5)</f>
        <v>309.29434</v>
      </c>
      <c r="G172" s="28"/>
      <c r="H172" s="40"/>
    </row>
    <row r="173" spans="1:8" ht="12.75" customHeight="1">
      <c r="A173" s="26">
        <v>44140</v>
      </c>
      <c r="B173" s="27"/>
      <c r="C173" s="30">
        <f>ROUND(2.935,5)</f>
        <v>2.935</v>
      </c>
      <c r="D173" s="30">
        <f>F173</f>
        <v>314.79358</v>
      </c>
      <c r="E173" s="30">
        <f>F173</f>
        <v>314.79358</v>
      </c>
      <c r="F173" s="30">
        <f>ROUND(314.79358,5)</f>
        <v>314.79358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ROUND(3.55,5)</f>
        <v>3.55</v>
      </c>
      <c r="D175" s="30">
        <f>F175</f>
        <v>233.13432</v>
      </c>
      <c r="E175" s="30">
        <f>F175</f>
        <v>233.13432</v>
      </c>
      <c r="F175" s="30">
        <f>ROUND(233.13432,5)</f>
        <v>233.13432</v>
      </c>
      <c r="G175" s="28"/>
      <c r="H175" s="40"/>
    </row>
    <row r="176" spans="1:8" ht="12.75" customHeight="1">
      <c r="A176" s="26">
        <v>43867</v>
      </c>
      <c r="B176" s="27"/>
      <c r="C176" s="30">
        <f>ROUND(3.55,5)</f>
        <v>3.55</v>
      </c>
      <c r="D176" s="30">
        <f>F176</f>
        <v>233.33177</v>
      </c>
      <c r="E176" s="30">
        <f>F176</f>
        <v>233.33177</v>
      </c>
      <c r="F176" s="30">
        <f>ROUND(233.33177,5)</f>
        <v>233.33177</v>
      </c>
      <c r="G176" s="28"/>
      <c r="H176" s="40"/>
    </row>
    <row r="177" spans="1:8" ht="12.75" customHeight="1">
      <c r="A177" s="26">
        <v>43958</v>
      </c>
      <c r="B177" s="27"/>
      <c r="C177" s="30">
        <f>ROUND(3.55,5)</f>
        <v>3.55</v>
      </c>
      <c r="D177" s="30">
        <f>F177</f>
        <v>237.63188</v>
      </c>
      <c r="E177" s="30">
        <f>F177</f>
        <v>237.63188</v>
      </c>
      <c r="F177" s="30">
        <f>ROUND(237.63188,5)</f>
        <v>237.63188</v>
      </c>
      <c r="G177" s="28"/>
      <c r="H177" s="40"/>
    </row>
    <row r="178" spans="1:8" ht="12.75" customHeight="1">
      <c r="A178" s="26">
        <v>44049</v>
      </c>
      <c r="B178" s="27"/>
      <c r="C178" s="30">
        <f>ROUND(3.55,5)</f>
        <v>3.55</v>
      </c>
      <c r="D178" s="30">
        <f>F178</f>
        <v>237.9666</v>
      </c>
      <c r="E178" s="30">
        <f>F178</f>
        <v>237.9666</v>
      </c>
      <c r="F178" s="30">
        <f>ROUND(237.9666,5)</f>
        <v>237.9666</v>
      </c>
      <c r="G178" s="28"/>
      <c r="H178" s="40"/>
    </row>
    <row r="179" spans="1:8" ht="12.75" customHeight="1">
      <c r="A179" s="26">
        <v>44140</v>
      </c>
      <c r="B179" s="27"/>
      <c r="C179" s="30">
        <f>ROUND(3.55,5)</f>
        <v>3.55</v>
      </c>
      <c r="D179" s="30">
        <f>F179</f>
        <v>242.19931</v>
      </c>
      <c r="E179" s="30">
        <f>F179</f>
        <v>242.19931</v>
      </c>
      <c r="F179" s="30">
        <f>ROUND(242.19931,5)</f>
        <v>242.19931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40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40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40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6.8522</v>
      </c>
      <c r="E189" s="30">
        <f>F189</f>
        <v>6.8522</v>
      </c>
      <c r="F189" s="30">
        <f>ROUND(6.8522,5)</f>
        <v>6.8522</v>
      </c>
      <c r="G189" s="28"/>
      <c r="H189" s="40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6.8522</v>
      </c>
      <c r="E190" s="30">
        <f>F190</f>
        <v>6.8522</v>
      </c>
      <c r="F190" s="30">
        <f>ROUND(6.8522,5)</f>
        <v>6.8522</v>
      </c>
      <c r="G190" s="28"/>
      <c r="H190" s="40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6.8522</v>
      </c>
      <c r="E191" s="30">
        <f>F191</f>
        <v>6.8522</v>
      </c>
      <c r="F191" s="30">
        <f>ROUND(6.8522,5)</f>
        <v>6.8522</v>
      </c>
      <c r="G191" s="28"/>
      <c r="H191" s="40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6.8522</v>
      </c>
      <c r="E192" s="30">
        <f>F192</f>
        <v>6.8522</v>
      </c>
      <c r="F192" s="30">
        <f>ROUND(6.8522,5)</f>
        <v>6.8522</v>
      </c>
      <c r="G192" s="28"/>
      <c r="H192" s="40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6.8522</v>
      </c>
      <c r="E193" s="30">
        <f>F193</f>
        <v>6.8522</v>
      </c>
      <c r="F193" s="30">
        <f>ROUND(6.8522,5)</f>
        <v>6.8522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6.62032</v>
      </c>
      <c r="E195" s="30">
        <f>F195</f>
        <v>6.62032</v>
      </c>
      <c r="F195" s="30">
        <f>ROUND(6.62032,5)</f>
        <v>6.62032</v>
      </c>
      <c r="G195" s="28"/>
      <c r="H195" s="40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6.46009</v>
      </c>
      <c r="E196" s="30">
        <f>F196</f>
        <v>6.46009</v>
      </c>
      <c r="F196" s="30">
        <f>ROUND(6.46009,5)</f>
        <v>6.46009</v>
      </c>
      <c r="G196" s="28"/>
      <c r="H196" s="40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6.19209</v>
      </c>
      <c r="E197" s="30">
        <f>F197</f>
        <v>6.19209</v>
      </c>
      <c r="F197" s="30">
        <f>ROUND(6.19209,5)</f>
        <v>6.19209</v>
      </c>
      <c r="G197" s="28"/>
      <c r="H197" s="40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5.65043</v>
      </c>
      <c r="E198" s="30">
        <f>F198</f>
        <v>5.65043</v>
      </c>
      <c r="F198" s="30">
        <f>ROUND(5.65043,5)</f>
        <v>5.65043</v>
      </c>
      <c r="G198" s="28"/>
      <c r="H198" s="40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4.7053</v>
      </c>
      <c r="E199" s="30">
        <f>F199</f>
        <v>4.7053</v>
      </c>
      <c r="F199" s="30">
        <f>ROUND(4.7053,5)</f>
        <v>4.7053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ROUND(9.445,5)</f>
        <v>9.445</v>
      </c>
      <c r="D201" s="30">
        <f>F201</f>
        <v>9.45364</v>
      </c>
      <c r="E201" s="30">
        <f>F201</f>
        <v>9.45364</v>
      </c>
      <c r="F201" s="30">
        <f>ROUND(9.45364,5)</f>
        <v>9.45364</v>
      </c>
      <c r="G201" s="28"/>
      <c r="H201" s="40"/>
    </row>
    <row r="202" spans="1:8" ht="12.75" customHeight="1">
      <c r="A202" s="26">
        <v>43867</v>
      </c>
      <c r="B202" s="27"/>
      <c r="C202" s="30">
        <f>ROUND(9.445,5)</f>
        <v>9.445</v>
      </c>
      <c r="D202" s="30">
        <f>F202</f>
        <v>9.51236</v>
      </c>
      <c r="E202" s="30">
        <f>F202</f>
        <v>9.51236</v>
      </c>
      <c r="F202" s="30">
        <f>ROUND(9.51236,5)</f>
        <v>9.51236</v>
      </c>
      <c r="G202" s="28"/>
      <c r="H202" s="40"/>
    </row>
    <row r="203" spans="1:8" ht="12.75" customHeight="1">
      <c r="A203" s="26">
        <v>43958</v>
      </c>
      <c r="B203" s="27"/>
      <c r="C203" s="30">
        <f>ROUND(9.445,5)</f>
        <v>9.445</v>
      </c>
      <c r="D203" s="30">
        <f>F203</f>
        <v>9.57163</v>
      </c>
      <c r="E203" s="30">
        <f>F203</f>
        <v>9.57163</v>
      </c>
      <c r="F203" s="30">
        <f>ROUND(9.57163,5)</f>
        <v>9.57163</v>
      </c>
      <c r="G203" s="28"/>
      <c r="H203" s="40"/>
    </row>
    <row r="204" spans="1:8" ht="12.75" customHeight="1">
      <c r="A204" s="26">
        <v>44049</v>
      </c>
      <c r="B204" s="27"/>
      <c r="C204" s="30">
        <f>ROUND(9.445,5)</f>
        <v>9.445</v>
      </c>
      <c r="D204" s="30">
        <f>F204</f>
        <v>9.62826</v>
      </c>
      <c r="E204" s="30">
        <f>F204</f>
        <v>9.62826</v>
      </c>
      <c r="F204" s="30">
        <f>ROUND(9.62826,5)</f>
        <v>9.62826</v>
      </c>
      <c r="G204" s="28"/>
      <c r="H204" s="40"/>
    </row>
    <row r="205" spans="1:8" ht="12.75" customHeight="1">
      <c r="A205" s="26">
        <v>44140</v>
      </c>
      <c r="B205" s="27"/>
      <c r="C205" s="30">
        <f>ROUND(9.445,5)</f>
        <v>9.445</v>
      </c>
      <c r="D205" s="30">
        <f>F205</f>
        <v>9.7002</v>
      </c>
      <c r="E205" s="30">
        <f>F205</f>
        <v>9.7002</v>
      </c>
      <c r="F205" s="30">
        <f>ROUND(9.7002,5)</f>
        <v>9.7002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ROUND(3.445,5)</f>
        <v>3.445</v>
      </c>
      <c r="D207" s="30">
        <f>F207</f>
        <v>188.25015</v>
      </c>
      <c r="E207" s="30">
        <f>F207</f>
        <v>188.25015</v>
      </c>
      <c r="F207" s="30">
        <f>ROUND(188.25015,5)</f>
        <v>188.25015</v>
      </c>
      <c r="G207" s="28"/>
      <c r="H207" s="40"/>
    </row>
    <row r="208" spans="1:8" ht="12.75" customHeight="1">
      <c r="A208" s="26">
        <v>43867</v>
      </c>
      <c r="B208" s="27"/>
      <c r="C208" s="30">
        <f>ROUND(3.445,5)</f>
        <v>3.445</v>
      </c>
      <c r="D208" s="30">
        <f>F208</f>
        <v>191.69275</v>
      </c>
      <c r="E208" s="30">
        <f>F208</f>
        <v>191.69275</v>
      </c>
      <c r="F208" s="30">
        <f>ROUND(191.69275,5)</f>
        <v>191.69275</v>
      </c>
      <c r="G208" s="28"/>
      <c r="H208" s="40"/>
    </row>
    <row r="209" spans="1:8" ht="12.75" customHeight="1">
      <c r="A209" s="26">
        <v>43958</v>
      </c>
      <c r="B209" s="27"/>
      <c r="C209" s="30">
        <f>ROUND(3.445,5)</f>
        <v>3.445</v>
      </c>
      <c r="D209" s="30">
        <f>F209</f>
        <v>192.5756</v>
      </c>
      <c r="E209" s="30">
        <f>F209</f>
        <v>192.5756</v>
      </c>
      <c r="F209" s="30">
        <f>ROUND(192.5756,5)</f>
        <v>192.5756</v>
      </c>
      <c r="G209" s="28"/>
      <c r="H209" s="40"/>
    </row>
    <row r="210" spans="1:8" ht="12.75" customHeight="1">
      <c r="A210" s="26">
        <v>44049</v>
      </c>
      <c r="B210" s="27"/>
      <c r="C210" s="30">
        <f>ROUND(3.445,5)</f>
        <v>3.445</v>
      </c>
      <c r="D210" s="30">
        <f>F210</f>
        <v>196.2011</v>
      </c>
      <c r="E210" s="30">
        <f>F210</f>
        <v>196.2011</v>
      </c>
      <c r="F210" s="30">
        <f>ROUND(196.2011,5)</f>
        <v>196.2011</v>
      </c>
      <c r="G210" s="28"/>
      <c r="H210" s="40"/>
    </row>
    <row r="211" spans="1:8" ht="12.75" customHeight="1">
      <c r="A211" s="26">
        <v>44140</v>
      </c>
      <c r="B211" s="27"/>
      <c r="C211" s="30">
        <f>ROUND(3.445,5)</f>
        <v>3.445</v>
      </c>
      <c r="D211" s="30">
        <f>F211</f>
        <v>196.97054</v>
      </c>
      <c r="E211" s="30">
        <f>F211</f>
        <v>196.97054</v>
      </c>
      <c r="F211" s="30">
        <f>ROUND(196.97054,5)</f>
        <v>196.97054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ROUND(2.95,5)</f>
        <v>2.95</v>
      </c>
      <c r="D213" s="30">
        <f>F213</f>
        <v>161.78926</v>
      </c>
      <c r="E213" s="30">
        <f>F213</f>
        <v>161.78926</v>
      </c>
      <c r="F213" s="30">
        <f>ROUND(161.78926,5)</f>
        <v>161.78926</v>
      </c>
      <c r="G213" s="28"/>
      <c r="H213" s="40"/>
    </row>
    <row r="214" spans="1:8" ht="12.75" customHeight="1">
      <c r="A214" s="26">
        <v>43867</v>
      </c>
      <c r="B214" s="27"/>
      <c r="C214" s="30">
        <f>ROUND(2.95,5)</f>
        <v>2.95</v>
      </c>
      <c r="D214" s="30">
        <f>F214</f>
        <v>162.50197</v>
      </c>
      <c r="E214" s="30">
        <f>F214</f>
        <v>162.50197</v>
      </c>
      <c r="F214" s="30">
        <f>ROUND(162.50197,5)</f>
        <v>162.50197</v>
      </c>
      <c r="G214" s="28"/>
      <c r="H214" s="40"/>
    </row>
    <row r="215" spans="1:8" ht="12.75" customHeight="1">
      <c r="A215" s="26">
        <v>43958</v>
      </c>
      <c r="B215" s="27"/>
      <c r="C215" s="30">
        <f>ROUND(2.95,5)</f>
        <v>2.95</v>
      </c>
      <c r="D215" s="30">
        <f>F215</f>
        <v>165.49679</v>
      </c>
      <c r="E215" s="30">
        <f>F215</f>
        <v>165.49679</v>
      </c>
      <c r="F215" s="30">
        <f>ROUND(165.49679,5)</f>
        <v>165.49679</v>
      </c>
      <c r="G215" s="28"/>
      <c r="H215" s="40"/>
    </row>
    <row r="216" spans="1:8" ht="12.75" customHeight="1">
      <c r="A216" s="26">
        <v>44049</v>
      </c>
      <c r="B216" s="27"/>
      <c r="C216" s="30">
        <f>ROUND(2.95,5)</f>
        <v>2.95</v>
      </c>
      <c r="D216" s="30">
        <f>F216</f>
        <v>166.31904</v>
      </c>
      <c r="E216" s="30">
        <f>F216</f>
        <v>166.31904</v>
      </c>
      <c r="F216" s="30">
        <f>ROUND(166.31904,5)</f>
        <v>166.31904</v>
      </c>
      <c r="G216" s="28"/>
      <c r="H216" s="40"/>
    </row>
    <row r="217" spans="1:8" ht="12.75" customHeight="1">
      <c r="A217" s="26">
        <v>44140</v>
      </c>
      <c r="B217" s="27"/>
      <c r="C217" s="30">
        <f>ROUND(2.95,5)</f>
        <v>2.95</v>
      </c>
      <c r="D217" s="30">
        <f>F217</f>
        <v>169.277</v>
      </c>
      <c r="E217" s="30">
        <f>F217</f>
        <v>169.277</v>
      </c>
      <c r="F217" s="30">
        <f>ROUND(169.277,5)</f>
        <v>169.277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ROUND(9.045,5)</f>
        <v>9.045</v>
      </c>
      <c r="D219" s="30">
        <f>F219</f>
        <v>9.05424</v>
      </c>
      <c r="E219" s="30">
        <f>F219</f>
        <v>9.05424</v>
      </c>
      <c r="F219" s="30">
        <f>ROUND(9.05424,5)</f>
        <v>9.05424</v>
      </c>
      <c r="G219" s="28"/>
      <c r="H219" s="40"/>
    </row>
    <row r="220" spans="1:8" ht="12.75" customHeight="1">
      <c r="A220" s="26">
        <v>43867</v>
      </c>
      <c r="B220" s="27"/>
      <c r="C220" s="30">
        <f>ROUND(9.045,5)</f>
        <v>9.045</v>
      </c>
      <c r="D220" s="30">
        <f>F220</f>
        <v>9.11689</v>
      </c>
      <c r="E220" s="30">
        <f>F220</f>
        <v>9.11689</v>
      </c>
      <c r="F220" s="30">
        <f>ROUND(9.11689,5)</f>
        <v>9.11689</v>
      </c>
      <c r="G220" s="28"/>
      <c r="H220" s="40"/>
    </row>
    <row r="221" spans="1:8" ht="12.75" customHeight="1">
      <c r="A221" s="26">
        <v>43958</v>
      </c>
      <c r="B221" s="27"/>
      <c r="C221" s="30">
        <f>ROUND(9.045,5)</f>
        <v>9.045</v>
      </c>
      <c r="D221" s="30">
        <f>F221</f>
        <v>9.17415</v>
      </c>
      <c r="E221" s="30">
        <f>F221</f>
        <v>9.17415</v>
      </c>
      <c r="F221" s="30">
        <f>ROUND(9.17415,5)</f>
        <v>9.17415</v>
      </c>
      <c r="G221" s="28"/>
      <c r="H221" s="40"/>
    </row>
    <row r="222" spans="1:8" ht="12.75" customHeight="1">
      <c r="A222" s="26">
        <v>44049</v>
      </c>
      <c r="B222" s="27"/>
      <c r="C222" s="30">
        <f>ROUND(9.045,5)</f>
        <v>9.045</v>
      </c>
      <c r="D222" s="30">
        <f>F222</f>
        <v>9.22771</v>
      </c>
      <c r="E222" s="30">
        <f>F222</f>
        <v>9.22771</v>
      </c>
      <c r="F222" s="30">
        <f>ROUND(9.22771,5)</f>
        <v>9.22771</v>
      </c>
      <c r="G222" s="28"/>
      <c r="H222" s="40"/>
    </row>
    <row r="223" spans="1:8" ht="12.75" customHeight="1">
      <c r="A223" s="26">
        <v>44140</v>
      </c>
      <c r="B223" s="27"/>
      <c r="C223" s="30">
        <f>ROUND(9.045,5)</f>
        <v>9.045</v>
      </c>
      <c r="D223" s="30">
        <f>F223</f>
        <v>9.30454</v>
      </c>
      <c r="E223" s="30">
        <f>F223</f>
        <v>9.30454</v>
      </c>
      <c r="F223" s="30">
        <f>ROUND(9.30454,5)</f>
        <v>9.30454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0">
        <f>ROUND(9.7,5)</f>
        <v>9.7</v>
      </c>
      <c r="D225" s="30">
        <f>F225</f>
        <v>9.70944</v>
      </c>
      <c r="E225" s="30">
        <f>F225</f>
        <v>9.70944</v>
      </c>
      <c r="F225" s="30">
        <f>ROUND(9.70944,5)</f>
        <v>9.70944</v>
      </c>
      <c r="G225" s="28"/>
      <c r="H225" s="40"/>
    </row>
    <row r="226" spans="1:8" ht="12.75" customHeight="1">
      <c r="A226" s="26">
        <v>43867</v>
      </c>
      <c r="B226" s="27"/>
      <c r="C226" s="30">
        <f>ROUND(9.7,5)</f>
        <v>9.7</v>
      </c>
      <c r="D226" s="30">
        <f>F226</f>
        <v>9.77413</v>
      </c>
      <c r="E226" s="30">
        <f>F226</f>
        <v>9.77413</v>
      </c>
      <c r="F226" s="30">
        <f>ROUND(9.77413,5)</f>
        <v>9.77413</v>
      </c>
      <c r="G226" s="28"/>
      <c r="H226" s="40"/>
    </row>
    <row r="227" spans="1:8" ht="12.75" customHeight="1">
      <c r="A227" s="26">
        <v>43958</v>
      </c>
      <c r="B227" s="27"/>
      <c r="C227" s="30">
        <f>ROUND(9.7,5)</f>
        <v>9.7</v>
      </c>
      <c r="D227" s="30">
        <f>F227</f>
        <v>9.83393</v>
      </c>
      <c r="E227" s="30">
        <f>F227</f>
        <v>9.83393</v>
      </c>
      <c r="F227" s="30">
        <f>ROUND(9.83393,5)</f>
        <v>9.83393</v>
      </c>
      <c r="G227" s="28"/>
      <c r="H227" s="40"/>
    </row>
    <row r="228" spans="1:8" ht="12.75" customHeight="1">
      <c r="A228" s="26">
        <v>44049</v>
      </c>
      <c r="B228" s="27"/>
      <c r="C228" s="30">
        <f>ROUND(9.7,5)</f>
        <v>9.7</v>
      </c>
      <c r="D228" s="30">
        <f>F228</f>
        <v>9.89096</v>
      </c>
      <c r="E228" s="30">
        <f>F228</f>
        <v>9.89096</v>
      </c>
      <c r="F228" s="30">
        <f>ROUND(9.89096,5)</f>
        <v>9.89096</v>
      </c>
      <c r="G228" s="28"/>
      <c r="H228" s="40"/>
    </row>
    <row r="229" spans="1:8" ht="12.75" customHeight="1">
      <c r="A229" s="26">
        <v>44140</v>
      </c>
      <c r="B229" s="27"/>
      <c r="C229" s="30">
        <f>ROUND(9.7,5)</f>
        <v>9.7</v>
      </c>
      <c r="D229" s="30">
        <f>F229</f>
        <v>9.9651</v>
      </c>
      <c r="E229" s="30">
        <f>F229</f>
        <v>9.9651</v>
      </c>
      <c r="F229" s="30">
        <f>ROUND(9.9651,5)</f>
        <v>9.9651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43776</v>
      </c>
      <c r="B231" s="27"/>
      <c r="C231" s="30">
        <f>ROUND(9.78,5)</f>
        <v>9.78</v>
      </c>
      <c r="D231" s="30">
        <f>F231</f>
        <v>9.7897</v>
      </c>
      <c r="E231" s="30">
        <f>F231</f>
        <v>9.7897</v>
      </c>
      <c r="F231" s="30">
        <f>ROUND(9.7897,5)</f>
        <v>9.7897</v>
      </c>
      <c r="G231" s="28"/>
      <c r="H231" s="40"/>
    </row>
    <row r="232" spans="1:8" ht="12.75" customHeight="1">
      <c r="A232" s="26">
        <v>43867</v>
      </c>
      <c r="B232" s="27"/>
      <c r="C232" s="30">
        <f>ROUND(9.78,5)</f>
        <v>9.78</v>
      </c>
      <c r="D232" s="30">
        <f>F232</f>
        <v>9.85634</v>
      </c>
      <c r="E232" s="30">
        <f>F232</f>
        <v>9.85634</v>
      </c>
      <c r="F232" s="30">
        <f>ROUND(9.85634,5)</f>
        <v>9.85634</v>
      </c>
      <c r="G232" s="28"/>
      <c r="H232" s="40"/>
    </row>
    <row r="233" spans="1:8" ht="12.75" customHeight="1">
      <c r="A233" s="26">
        <v>43958</v>
      </c>
      <c r="B233" s="27"/>
      <c r="C233" s="30">
        <f>ROUND(9.78,5)</f>
        <v>9.78</v>
      </c>
      <c r="D233" s="30">
        <f>F233</f>
        <v>9.91801</v>
      </c>
      <c r="E233" s="30">
        <f>F233</f>
        <v>9.91801</v>
      </c>
      <c r="F233" s="30">
        <f>ROUND(9.91801,5)</f>
        <v>9.91801</v>
      </c>
      <c r="G233" s="28"/>
      <c r="H233" s="40"/>
    </row>
    <row r="234" spans="1:8" ht="12.75" customHeight="1">
      <c r="A234" s="26">
        <v>44049</v>
      </c>
      <c r="B234" s="27"/>
      <c r="C234" s="30">
        <f>ROUND(9.78,5)</f>
        <v>9.78</v>
      </c>
      <c r="D234" s="30">
        <f>F234</f>
        <v>9.97703</v>
      </c>
      <c r="E234" s="30">
        <f>F234</f>
        <v>9.97703</v>
      </c>
      <c r="F234" s="30">
        <f>ROUND(9.97703,5)</f>
        <v>9.97703</v>
      </c>
      <c r="G234" s="28"/>
      <c r="H234" s="40"/>
    </row>
    <row r="235" spans="1:8" ht="12.75" customHeight="1">
      <c r="A235" s="26">
        <v>44140</v>
      </c>
      <c r="B235" s="27"/>
      <c r="C235" s="30">
        <f>ROUND(9.78,5)</f>
        <v>9.78</v>
      </c>
      <c r="D235" s="30">
        <f>F235</f>
        <v>10.05311</v>
      </c>
      <c r="E235" s="30">
        <f>F235</f>
        <v>10.05311</v>
      </c>
      <c r="F235" s="30">
        <f>ROUND(10.05311,5)</f>
        <v>10.05311</v>
      </c>
      <c r="G235" s="28"/>
      <c r="H235" s="40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0"/>
    </row>
    <row r="237" spans="1:8" ht="12.75" customHeight="1">
      <c r="A237" s="26">
        <v>43776</v>
      </c>
      <c r="B237" s="27"/>
      <c r="C237" s="31">
        <f>ROUND(757.756,3)</f>
        <v>757.756</v>
      </c>
      <c r="D237" s="31">
        <f>F237</f>
        <v>759.659</v>
      </c>
      <c r="E237" s="31">
        <f>F237</f>
        <v>759.659</v>
      </c>
      <c r="F237" s="31">
        <f>ROUND(759.659,3)</f>
        <v>759.659</v>
      </c>
      <c r="G237" s="28"/>
      <c r="H237" s="40"/>
    </row>
    <row r="238" spans="1:8" ht="12.75" customHeight="1">
      <c r="A238" s="26">
        <v>43867</v>
      </c>
      <c r="B238" s="27"/>
      <c r="C238" s="31">
        <f>ROUND(757.756,3)</f>
        <v>757.756</v>
      </c>
      <c r="D238" s="31">
        <f>F238</f>
        <v>773.362</v>
      </c>
      <c r="E238" s="31">
        <f>F238</f>
        <v>773.362</v>
      </c>
      <c r="F238" s="31">
        <f>ROUND(773.362,3)</f>
        <v>773.362</v>
      </c>
      <c r="G238" s="28"/>
      <c r="H238" s="40"/>
    </row>
    <row r="239" spans="1:8" ht="12.75" customHeight="1">
      <c r="A239" s="26">
        <v>43958</v>
      </c>
      <c r="B239" s="27"/>
      <c r="C239" s="31">
        <f>ROUND(757.756,3)</f>
        <v>757.756</v>
      </c>
      <c r="D239" s="31">
        <f>F239</f>
        <v>787.431</v>
      </c>
      <c r="E239" s="31">
        <f>F239</f>
        <v>787.431</v>
      </c>
      <c r="F239" s="31">
        <f>ROUND(787.431,3)</f>
        <v>787.431</v>
      </c>
      <c r="G239" s="28"/>
      <c r="H239" s="40"/>
    </row>
    <row r="240" spans="1:8" ht="12.75" customHeight="1">
      <c r="A240" s="26">
        <v>44049</v>
      </c>
      <c r="B240" s="27"/>
      <c r="C240" s="31">
        <f>ROUND(757.756,3)</f>
        <v>757.756</v>
      </c>
      <c r="D240" s="31">
        <f>F240</f>
        <v>802.074</v>
      </c>
      <c r="E240" s="31">
        <f>F240</f>
        <v>802.074</v>
      </c>
      <c r="F240" s="31">
        <f>ROUND(802.074,3)</f>
        <v>802.074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43776</v>
      </c>
      <c r="B242" s="27"/>
      <c r="C242" s="31">
        <f>ROUND(667.81,3)</f>
        <v>667.81</v>
      </c>
      <c r="D242" s="31">
        <f>F242</f>
        <v>669.487</v>
      </c>
      <c r="E242" s="31">
        <f>F242</f>
        <v>669.487</v>
      </c>
      <c r="F242" s="31">
        <f>ROUND(669.487,3)</f>
        <v>669.487</v>
      </c>
      <c r="G242" s="28"/>
      <c r="H242" s="40"/>
    </row>
    <row r="243" spans="1:8" ht="12.75" customHeight="1">
      <c r="A243" s="26">
        <v>43867</v>
      </c>
      <c r="B243" s="27"/>
      <c r="C243" s="31">
        <f>ROUND(667.81,3)</f>
        <v>667.81</v>
      </c>
      <c r="D243" s="31">
        <f>F243</f>
        <v>681.564</v>
      </c>
      <c r="E243" s="31">
        <f>F243</f>
        <v>681.564</v>
      </c>
      <c r="F243" s="31">
        <f>ROUND(681.564,3)</f>
        <v>681.564</v>
      </c>
      <c r="G243" s="28"/>
      <c r="H243" s="40"/>
    </row>
    <row r="244" spans="1:8" ht="12.75" customHeight="1">
      <c r="A244" s="26">
        <v>43958</v>
      </c>
      <c r="B244" s="27"/>
      <c r="C244" s="31">
        <f>ROUND(667.81,3)</f>
        <v>667.81</v>
      </c>
      <c r="D244" s="31">
        <f>F244</f>
        <v>693.962</v>
      </c>
      <c r="E244" s="31">
        <f>F244</f>
        <v>693.962</v>
      </c>
      <c r="F244" s="31">
        <f>ROUND(693.962,3)</f>
        <v>693.962</v>
      </c>
      <c r="G244" s="28"/>
      <c r="H244" s="40"/>
    </row>
    <row r="245" spans="1:8" ht="12.75" customHeight="1">
      <c r="A245" s="26">
        <v>44049</v>
      </c>
      <c r="B245" s="27"/>
      <c r="C245" s="31">
        <f>ROUND(667.81,3)</f>
        <v>667.81</v>
      </c>
      <c r="D245" s="31">
        <f>F245</f>
        <v>706.868</v>
      </c>
      <c r="E245" s="31">
        <f>F245</f>
        <v>706.868</v>
      </c>
      <c r="F245" s="31">
        <f>ROUND(706.868,3)</f>
        <v>706.868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43776</v>
      </c>
      <c r="B247" s="27"/>
      <c r="C247" s="31">
        <f>ROUND(778.348,3)</f>
        <v>778.348</v>
      </c>
      <c r="D247" s="31">
        <f>F247</f>
        <v>780.303</v>
      </c>
      <c r="E247" s="31">
        <f>F247</f>
        <v>780.303</v>
      </c>
      <c r="F247" s="31">
        <f>ROUND(780.303,3)</f>
        <v>780.303</v>
      </c>
      <c r="G247" s="28"/>
      <c r="H247" s="40"/>
    </row>
    <row r="248" spans="1:8" ht="12.75" customHeight="1">
      <c r="A248" s="26">
        <v>43867</v>
      </c>
      <c r="B248" s="27"/>
      <c r="C248" s="31">
        <f>ROUND(778.348,3)</f>
        <v>778.348</v>
      </c>
      <c r="D248" s="31">
        <f>F248</f>
        <v>794.378</v>
      </c>
      <c r="E248" s="31">
        <f>F248</f>
        <v>794.378</v>
      </c>
      <c r="F248" s="31">
        <f>ROUND(794.378,3)</f>
        <v>794.378</v>
      </c>
      <c r="G248" s="28"/>
      <c r="H248" s="40"/>
    </row>
    <row r="249" spans="1:8" ht="12.75" customHeight="1">
      <c r="A249" s="26">
        <v>43958</v>
      </c>
      <c r="B249" s="27"/>
      <c r="C249" s="31">
        <f>ROUND(778.348,3)</f>
        <v>778.348</v>
      </c>
      <c r="D249" s="31">
        <f>F249</f>
        <v>808.829</v>
      </c>
      <c r="E249" s="31">
        <f>F249</f>
        <v>808.829</v>
      </c>
      <c r="F249" s="31">
        <f>ROUND(808.829,3)</f>
        <v>808.829</v>
      </c>
      <c r="G249" s="28"/>
      <c r="H249" s="40"/>
    </row>
    <row r="250" spans="1:8" ht="12.75" customHeight="1">
      <c r="A250" s="26">
        <v>44049</v>
      </c>
      <c r="B250" s="27"/>
      <c r="C250" s="31">
        <f>ROUND(778.348,3)</f>
        <v>778.348</v>
      </c>
      <c r="D250" s="31">
        <f>F250</f>
        <v>823.871</v>
      </c>
      <c r="E250" s="31">
        <f>F250</f>
        <v>823.871</v>
      </c>
      <c r="F250" s="31">
        <f>ROUND(823.871,3)</f>
        <v>823.871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ROUND(698.61,3)</f>
        <v>698.61</v>
      </c>
      <c r="D252" s="31">
        <f>F252</f>
        <v>700.364</v>
      </c>
      <c r="E252" s="31">
        <f>F252</f>
        <v>700.364</v>
      </c>
      <c r="F252" s="31">
        <f>ROUND(700.364,3)</f>
        <v>700.364</v>
      </c>
      <c r="G252" s="28"/>
      <c r="H252" s="40"/>
    </row>
    <row r="253" spans="1:8" ht="12.75" customHeight="1">
      <c r="A253" s="26">
        <v>43867</v>
      </c>
      <c r="B253" s="27"/>
      <c r="C253" s="31">
        <f>ROUND(698.61,3)</f>
        <v>698.61</v>
      </c>
      <c r="D253" s="31">
        <f>F253</f>
        <v>712.998</v>
      </c>
      <c r="E253" s="31">
        <f>F253</f>
        <v>712.998</v>
      </c>
      <c r="F253" s="31">
        <f>ROUND(712.998,3)</f>
        <v>712.998</v>
      </c>
      <c r="G253" s="28"/>
      <c r="H253" s="40"/>
    </row>
    <row r="254" spans="1:8" ht="12.75" customHeight="1">
      <c r="A254" s="26">
        <v>43958</v>
      </c>
      <c r="B254" s="27"/>
      <c r="C254" s="31">
        <f>ROUND(698.61,3)</f>
        <v>698.61</v>
      </c>
      <c r="D254" s="31">
        <f>F254</f>
        <v>725.969</v>
      </c>
      <c r="E254" s="31">
        <f>F254</f>
        <v>725.969</v>
      </c>
      <c r="F254" s="31">
        <f>ROUND(725.969,3)</f>
        <v>725.969</v>
      </c>
      <c r="G254" s="28"/>
      <c r="H254" s="40"/>
    </row>
    <row r="255" spans="1:8" ht="12.75" customHeight="1">
      <c r="A255" s="26">
        <v>44049</v>
      </c>
      <c r="B255" s="27"/>
      <c r="C255" s="31">
        <f>ROUND(698.61,3)</f>
        <v>698.61</v>
      </c>
      <c r="D255" s="31">
        <f>F255</f>
        <v>739.469</v>
      </c>
      <c r="E255" s="31">
        <f>F255</f>
        <v>739.469</v>
      </c>
      <c r="F255" s="31">
        <f>ROUND(739.469,3)</f>
        <v>739.469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43776</v>
      </c>
      <c r="B257" s="27"/>
      <c r="C257" s="31">
        <f>ROUND(260.695924298091,3)</f>
        <v>260.696</v>
      </c>
      <c r="D257" s="31">
        <f>F257</f>
        <v>261.36</v>
      </c>
      <c r="E257" s="31">
        <f>F257</f>
        <v>261.36</v>
      </c>
      <c r="F257" s="31">
        <f>ROUND(261.36,3)</f>
        <v>261.36</v>
      </c>
      <c r="G257" s="28"/>
      <c r="H257" s="40"/>
    </row>
    <row r="258" spans="1:8" ht="12.75" customHeight="1">
      <c r="A258" s="26">
        <v>43867</v>
      </c>
      <c r="B258" s="27"/>
      <c r="C258" s="31">
        <f>ROUND(260.695924298091,3)</f>
        <v>260.696</v>
      </c>
      <c r="D258" s="31">
        <f>F258</f>
        <v>266.139</v>
      </c>
      <c r="E258" s="31">
        <f>F258</f>
        <v>266.139</v>
      </c>
      <c r="F258" s="31">
        <f>ROUND(266.139,3)</f>
        <v>266.139</v>
      </c>
      <c r="G258" s="28"/>
      <c r="H258" s="40"/>
    </row>
    <row r="259" spans="1:8" ht="12.75" customHeight="1">
      <c r="A259" s="26">
        <v>43958</v>
      </c>
      <c r="B259" s="27"/>
      <c r="C259" s="31">
        <f>ROUND(260.695924298091,3)</f>
        <v>260.696</v>
      </c>
      <c r="D259" s="31">
        <f>F259</f>
        <v>271.044</v>
      </c>
      <c r="E259" s="31">
        <f>F259</f>
        <v>271.044</v>
      </c>
      <c r="F259" s="31">
        <f>ROUND(271.044,3)</f>
        <v>271.044</v>
      </c>
      <c r="G259" s="28"/>
      <c r="H259" s="40"/>
    </row>
    <row r="260" spans="1:8" ht="12.75" customHeight="1">
      <c r="A260" s="26">
        <v>44049</v>
      </c>
      <c r="B260" s="27"/>
      <c r="C260" s="31">
        <f>ROUND(260.695924298091,3)</f>
        <v>260.696</v>
      </c>
      <c r="D260" s="31">
        <f>F260</f>
        <v>276.147</v>
      </c>
      <c r="E260" s="31">
        <f>F260</f>
        <v>276.147</v>
      </c>
      <c r="F260" s="31">
        <f>ROUND(276.147,3)</f>
        <v>276.147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43817</v>
      </c>
      <c r="B262" s="27"/>
      <c r="C262" s="31">
        <f>ROUND(6.783,3)</f>
        <v>6.783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40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43776</v>
      </c>
      <c r="B264" s="27"/>
      <c r="C264" s="31">
        <f>ROUND(691.531,3)</f>
        <v>691.531</v>
      </c>
      <c r="D264" s="31">
        <f>F264</f>
        <v>693.268</v>
      </c>
      <c r="E264" s="31">
        <f>F264</f>
        <v>693.268</v>
      </c>
      <c r="F264" s="31">
        <f>ROUND(693.268,3)</f>
        <v>693.268</v>
      </c>
      <c r="G264" s="28"/>
      <c r="H264" s="40"/>
    </row>
    <row r="265" spans="1:8" ht="12.75" customHeight="1">
      <c r="A265" s="26">
        <v>43867</v>
      </c>
      <c r="B265" s="27"/>
      <c r="C265" s="31">
        <f>ROUND(691.531,3)</f>
        <v>691.531</v>
      </c>
      <c r="D265" s="31">
        <f>F265</f>
        <v>705.773</v>
      </c>
      <c r="E265" s="31">
        <f>F265</f>
        <v>705.773</v>
      </c>
      <c r="F265" s="31">
        <f>ROUND(705.773,3)</f>
        <v>705.773</v>
      </c>
      <c r="G265" s="28"/>
      <c r="H265" s="40"/>
    </row>
    <row r="266" spans="1:8" ht="12.75" customHeight="1">
      <c r="A266" s="26">
        <v>43958</v>
      </c>
      <c r="B266" s="27"/>
      <c r="C266" s="31">
        <f>ROUND(691.531,3)</f>
        <v>691.531</v>
      </c>
      <c r="D266" s="31">
        <f>F266</f>
        <v>718.612</v>
      </c>
      <c r="E266" s="31">
        <f>F266</f>
        <v>718.612</v>
      </c>
      <c r="F266" s="31">
        <f>ROUND(718.612,3)</f>
        <v>718.612</v>
      </c>
      <c r="G266" s="28"/>
      <c r="H266" s="40"/>
    </row>
    <row r="267" spans="1:8" ht="12.75" customHeight="1">
      <c r="A267" s="26">
        <v>44049</v>
      </c>
      <c r="B267" s="27"/>
      <c r="C267" s="31">
        <f>ROUND(691.531,3)</f>
        <v>691.531</v>
      </c>
      <c r="D267" s="31">
        <f>F267</f>
        <v>731.976</v>
      </c>
      <c r="E267" s="31">
        <f>F267</f>
        <v>731.976</v>
      </c>
      <c r="F267" s="31">
        <f>ROUND(731.976,3)</f>
        <v>731.976</v>
      </c>
      <c r="G267" s="28"/>
      <c r="H267" s="40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43913</v>
      </c>
      <c r="B269" s="27"/>
      <c r="C269" s="28">
        <f>ROUND(98.7471341490933,2)</f>
        <v>98.75</v>
      </c>
      <c r="D269" s="28">
        <f>F269</f>
        <v>98.56</v>
      </c>
      <c r="E269" s="28">
        <f>F269</f>
        <v>98.56</v>
      </c>
      <c r="F269" s="28">
        <f>ROUND(98.5610620747332,2)</f>
        <v>98.56</v>
      </c>
      <c r="G269" s="28"/>
      <c r="H269" s="40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45007</v>
      </c>
      <c r="B271" s="27"/>
      <c r="C271" s="28">
        <f>ROUND(94.7157615853614,2)</f>
        <v>94.72</v>
      </c>
      <c r="D271" s="28">
        <f>F271</f>
        <v>93.6</v>
      </c>
      <c r="E271" s="28">
        <f>F271</f>
        <v>93.6</v>
      </c>
      <c r="F271" s="28">
        <f>ROUND(93.5952033545637,2)</f>
        <v>93.6</v>
      </c>
      <c r="G271" s="28"/>
      <c r="H271" s="40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46834</v>
      </c>
      <c r="B273" s="27"/>
      <c r="C273" s="28">
        <f>ROUND(91.6826604529536,2)</f>
        <v>91.68</v>
      </c>
      <c r="D273" s="28">
        <f>F273</f>
        <v>90.94</v>
      </c>
      <c r="E273" s="28">
        <f>F273</f>
        <v>90.94</v>
      </c>
      <c r="F273" s="28">
        <f>ROUND(90.9429630008905,2)</f>
        <v>90.94</v>
      </c>
      <c r="G273" s="28"/>
      <c r="H273" s="40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44004</v>
      </c>
      <c r="B275" s="27"/>
      <c r="C275" s="28">
        <f>ROUND(98.7471341490933,2)</f>
        <v>98.75</v>
      </c>
      <c r="D275" s="28">
        <f>F275</f>
        <v>101.97</v>
      </c>
      <c r="E275" s="28">
        <f>F275</f>
        <v>101.97</v>
      </c>
      <c r="F275" s="28">
        <f>ROUND(101.966419443544,2)</f>
        <v>101.97</v>
      </c>
      <c r="G275" s="28"/>
      <c r="H275" s="40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44095</v>
      </c>
      <c r="B277" s="27"/>
      <c r="C277" s="28">
        <f>ROUND(98.7471341490933,2)</f>
        <v>98.75</v>
      </c>
      <c r="D277" s="28">
        <f>F277</f>
        <v>98.75</v>
      </c>
      <c r="E277" s="28">
        <f>F277</f>
        <v>98.75</v>
      </c>
      <c r="F277" s="28">
        <f>ROUND(98.7471341490933,2)</f>
        <v>98.75</v>
      </c>
      <c r="G277" s="28"/>
      <c r="H277" s="40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44182</v>
      </c>
      <c r="B279" s="27"/>
      <c r="C279" s="30">
        <f>ROUND(94.7157615853614,5)</f>
        <v>94.71576</v>
      </c>
      <c r="D279" s="30">
        <f>F279</f>
        <v>95.33963</v>
      </c>
      <c r="E279" s="30">
        <f>F279</f>
        <v>95.33963</v>
      </c>
      <c r="F279" s="30">
        <f>ROUND(95.3396283598135,5)</f>
        <v>95.33963</v>
      </c>
      <c r="G279" s="28"/>
      <c r="H279" s="40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44271</v>
      </c>
      <c r="B281" s="27"/>
      <c r="C281" s="30">
        <f>ROUND(94.7157615853614,5)</f>
        <v>94.71576</v>
      </c>
      <c r="D281" s="30">
        <f>F281</f>
        <v>94.28002</v>
      </c>
      <c r="E281" s="30">
        <f>F281</f>
        <v>94.28002</v>
      </c>
      <c r="F281" s="30">
        <f>ROUND(94.2800240242111,5)</f>
        <v>94.28002</v>
      </c>
      <c r="G281" s="28"/>
      <c r="H281" s="40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44362</v>
      </c>
      <c r="B283" s="27"/>
      <c r="C283" s="30">
        <f>ROUND(94.7157615853614,5)</f>
        <v>94.71576</v>
      </c>
      <c r="D283" s="30">
        <f>F283</f>
        <v>93.17754</v>
      </c>
      <c r="E283" s="30">
        <f>F283</f>
        <v>93.17754</v>
      </c>
      <c r="F283" s="30">
        <f>ROUND(93.1775354986638,5)</f>
        <v>93.17754</v>
      </c>
      <c r="G283" s="28"/>
      <c r="H283" s="40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44460</v>
      </c>
      <c r="B285" s="27"/>
      <c r="C285" s="30">
        <f>ROUND(94.7157615853614,5)</f>
        <v>94.71576</v>
      </c>
      <c r="D285" s="30">
        <f>F285</f>
        <v>93.03303</v>
      </c>
      <c r="E285" s="30">
        <f>F285</f>
        <v>93.03303</v>
      </c>
      <c r="F285" s="30">
        <f>ROUND(93.0330295339684,5)</f>
        <v>93.03303</v>
      </c>
      <c r="G285" s="28"/>
      <c r="H285" s="40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44551</v>
      </c>
      <c r="B287" s="27"/>
      <c r="C287" s="30">
        <f>ROUND(94.7157615853614,5)</f>
        <v>94.71576</v>
      </c>
      <c r="D287" s="30">
        <f>F287</f>
        <v>94.97149</v>
      </c>
      <c r="E287" s="30">
        <f>F287</f>
        <v>94.97149</v>
      </c>
      <c r="F287" s="30">
        <f>ROUND(94.9714881135784,5)</f>
        <v>94.97149</v>
      </c>
      <c r="G287" s="28"/>
      <c r="H287" s="40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44635</v>
      </c>
      <c r="B289" s="27"/>
      <c r="C289" s="30">
        <f>ROUND(94.7157615853614,5)</f>
        <v>94.71576</v>
      </c>
      <c r="D289" s="30">
        <f>F289</f>
        <v>94.87726</v>
      </c>
      <c r="E289" s="30">
        <f>F289</f>
        <v>94.87726</v>
      </c>
      <c r="F289" s="30">
        <f>ROUND(94.8772579290848,5)</f>
        <v>94.87726</v>
      </c>
      <c r="G289" s="28"/>
      <c r="H289" s="40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44733</v>
      </c>
      <c r="B291" s="27"/>
      <c r="C291" s="30">
        <f>ROUND(94.7157615853614,5)</f>
        <v>94.71576</v>
      </c>
      <c r="D291" s="30">
        <f>F291</f>
        <v>95.80225</v>
      </c>
      <c r="E291" s="30">
        <f>F291</f>
        <v>95.80225</v>
      </c>
      <c r="F291" s="30">
        <f>ROUND(95.8022517392658,5)</f>
        <v>95.80225</v>
      </c>
      <c r="G291" s="28"/>
      <c r="H291" s="40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44824</v>
      </c>
      <c r="B293" s="27"/>
      <c r="C293" s="30">
        <f>ROUND(94.7157615853614,5)</f>
        <v>94.71576</v>
      </c>
      <c r="D293" s="30">
        <f>F293</f>
        <v>99.51432</v>
      </c>
      <c r="E293" s="30">
        <f>F293</f>
        <v>99.51432</v>
      </c>
      <c r="F293" s="30">
        <f>ROUND(99.5143189409254,5)</f>
        <v>99.51432</v>
      </c>
      <c r="G293" s="28"/>
      <c r="H293" s="40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45097</v>
      </c>
      <c r="B295" s="27"/>
      <c r="C295" s="28">
        <f>ROUND(94.7157615853614,2)</f>
        <v>94.72</v>
      </c>
      <c r="D295" s="28">
        <f>F295</f>
        <v>99.49</v>
      </c>
      <c r="E295" s="28">
        <f>F295</f>
        <v>99.49</v>
      </c>
      <c r="F295" s="28">
        <f>ROUND(99.4887427380218,2)</f>
        <v>99.49</v>
      </c>
      <c r="G295" s="28"/>
      <c r="H295" s="40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45188</v>
      </c>
      <c r="B297" s="27"/>
      <c r="C297" s="28">
        <f>ROUND(94.7157615853614,2)</f>
        <v>94.72</v>
      </c>
      <c r="D297" s="28">
        <f>F297</f>
        <v>94.72</v>
      </c>
      <c r="E297" s="28">
        <f>F297</f>
        <v>94.72</v>
      </c>
      <c r="F297" s="28">
        <f>ROUND(94.7157615853614,2)</f>
        <v>94.72</v>
      </c>
      <c r="G297" s="28"/>
      <c r="H297" s="40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46008</v>
      </c>
      <c r="B299" s="27"/>
      <c r="C299" s="30">
        <f>ROUND(91.6826604529536,5)</f>
        <v>91.68266</v>
      </c>
      <c r="D299" s="30">
        <f>F299</f>
        <v>89.86005</v>
      </c>
      <c r="E299" s="30">
        <f>F299</f>
        <v>89.86005</v>
      </c>
      <c r="F299" s="30">
        <f>ROUND(89.8600517154525,5)</f>
        <v>89.86005</v>
      </c>
      <c r="G299" s="28"/>
      <c r="H299" s="40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46097</v>
      </c>
      <c r="B301" s="27"/>
      <c r="C301" s="30">
        <f>ROUND(91.6826604529536,5)</f>
        <v>91.68266</v>
      </c>
      <c r="D301" s="30">
        <f>F301</f>
        <v>86.66255</v>
      </c>
      <c r="E301" s="30">
        <f>F301</f>
        <v>86.66255</v>
      </c>
      <c r="F301" s="30">
        <f>ROUND(86.6625471942348,5)</f>
        <v>86.66255</v>
      </c>
      <c r="G301" s="28"/>
      <c r="H301" s="40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46188</v>
      </c>
      <c r="B303" s="27"/>
      <c r="C303" s="30">
        <f>ROUND(91.6826604529536,5)</f>
        <v>91.68266</v>
      </c>
      <c r="D303" s="30">
        <f>F303</f>
        <v>85.25655</v>
      </c>
      <c r="E303" s="30">
        <f>F303</f>
        <v>85.25655</v>
      </c>
      <c r="F303" s="30">
        <f>ROUND(85.2565502316837,5)</f>
        <v>85.25655</v>
      </c>
      <c r="G303" s="28"/>
      <c r="H303" s="40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46286</v>
      </c>
      <c r="B305" s="27"/>
      <c r="C305" s="30">
        <f>ROUND(91.6826604529536,5)</f>
        <v>91.68266</v>
      </c>
      <c r="D305" s="30">
        <f>F305</f>
        <v>87.36817</v>
      </c>
      <c r="E305" s="30">
        <f>F305</f>
        <v>87.36817</v>
      </c>
      <c r="F305" s="30">
        <f>ROUND(87.3681697064337,5)</f>
        <v>87.36817</v>
      </c>
      <c r="G305" s="28"/>
      <c r="H305" s="40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46377</v>
      </c>
      <c r="B307" s="27"/>
      <c r="C307" s="30">
        <f>ROUND(91.6826604529536,5)</f>
        <v>91.68266</v>
      </c>
      <c r="D307" s="30">
        <f>F307</f>
        <v>91.19842</v>
      </c>
      <c r="E307" s="30">
        <f>F307</f>
        <v>91.19842</v>
      </c>
      <c r="F307" s="30">
        <f>ROUND(91.1984193049581,5)</f>
        <v>91.19842</v>
      </c>
      <c r="G307" s="28"/>
      <c r="H307" s="40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46461</v>
      </c>
      <c r="B309" s="27"/>
      <c r="C309" s="30">
        <f>ROUND(91.6826604529536,5)</f>
        <v>91.68266</v>
      </c>
      <c r="D309" s="30">
        <f>F309</f>
        <v>89.67311</v>
      </c>
      <c r="E309" s="30">
        <f>F309</f>
        <v>89.67311</v>
      </c>
      <c r="F309" s="30">
        <f>ROUND(89.6731077473331,5)</f>
        <v>89.67311</v>
      </c>
      <c r="G309" s="28"/>
      <c r="H309" s="40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46559</v>
      </c>
      <c r="B311" s="27"/>
      <c r="C311" s="30">
        <f>ROUND(91.6826604529536,5)</f>
        <v>91.68266</v>
      </c>
      <c r="D311" s="30">
        <f>F311</f>
        <v>91.75083</v>
      </c>
      <c r="E311" s="30">
        <f>F311</f>
        <v>91.75083</v>
      </c>
      <c r="F311" s="30">
        <f>ROUND(91.7508313994355,5)</f>
        <v>91.75083</v>
      </c>
      <c r="G311" s="28"/>
      <c r="H311" s="40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46650</v>
      </c>
      <c r="B313" s="27"/>
      <c r="C313" s="30">
        <f>ROUND(91.6826604529536,5)</f>
        <v>91.68266</v>
      </c>
      <c r="D313" s="30">
        <f>F313</f>
        <v>97.29941</v>
      </c>
      <c r="E313" s="30">
        <f>F313</f>
        <v>97.29941</v>
      </c>
      <c r="F313" s="30">
        <f>ROUND(97.2994051388759,5)</f>
        <v>97.29941</v>
      </c>
      <c r="G313" s="28"/>
      <c r="H313" s="40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46924</v>
      </c>
      <c r="B315" s="27"/>
      <c r="C315" s="28">
        <f>ROUND(91.6826604529536,2)</f>
        <v>91.68</v>
      </c>
      <c r="D315" s="28">
        <f>F315</f>
        <v>98.33</v>
      </c>
      <c r="E315" s="28">
        <f>F315</f>
        <v>98.33</v>
      </c>
      <c r="F315" s="28">
        <f>ROUND(98.328694253425,2)</f>
        <v>98.33</v>
      </c>
      <c r="G315" s="28"/>
      <c r="H315" s="40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40"/>
    </row>
    <row r="317" spans="1:8" ht="12.75" customHeight="1" thickBot="1">
      <c r="A317" s="36">
        <v>47015</v>
      </c>
      <c r="B317" s="37"/>
      <c r="C317" s="38">
        <f>ROUND(91.6826604529536,2)</f>
        <v>91.68</v>
      </c>
      <c r="D317" s="38">
        <f>F317</f>
        <v>91.68</v>
      </c>
      <c r="E317" s="38">
        <f>F317</f>
        <v>91.68</v>
      </c>
      <c r="F317" s="38">
        <f>ROUND(91.6826604529536,2)</f>
        <v>91.68</v>
      </c>
      <c r="G317" s="38"/>
      <c r="H317" s="41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2019-10-25T15:44:02Z</dcterms:modified>
  <cp:category/>
  <cp:version/>
  <cp:contentType/>
  <cp:contentStatus/>
</cp:coreProperties>
</file>