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<sst xmlns="http://schemas.openxmlformats.org/spreadsheetml/2006/main" count="91" uniqueCount="88">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</sst>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292">
      <selection activeCell="J13" sqref="J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43780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ROUND(102.042148732743,2)</f>
        <v>102.04</v>
      </c>
      <c r="D6" s="28">
        <f>F6</f>
        <v>102.7</v>
      </c>
      <c r="E6" s="28">
        <f>F6</f>
        <v>102.7</v>
      </c>
      <c r="F6" s="28">
        <f>ROUND(102.70167720184,2)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ROUND(102.042148732743,2)</f>
        <v>102.04</v>
      </c>
      <c r="D7" s="28">
        <f>F7</f>
        <v>98.59</v>
      </c>
      <c r="E7" s="28">
        <f>F7</f>
        <v>98.59</v>
      </c>
      <c r="F7" s="28">
        <f>ROUND(98.5863627383255,2)</f>
        <v>98.59</v>
      </c>
      <c r="G7" s="28"/>
      <c r="H7" s="38"/>
    </row>
    <row r="8" spans="1:8" ht="12.75" customHeight="1">
      <c r="A8" s="26">
        <v>44004</v>
      </c>
      <c r="B8" s="27"/>
      <c r="C8" s="28">
        <f>ROUND(102.042148732743,2)</f>
        <v>102.04</v>
      </c>
      <c r="D8" s="28">
        <f>F8</f>
        <v>102.04</v>
      </c>
      <c r="E8" s="28">
        <f>F8</f>
        <v>102.04</v>
      </c>
      <c r="F8" s="28">
        <f>ROUND(102.042148732743,2)</f>
        <v>102.04</v>
      </c>
      <c r="G8" s="28"/>
      <c r="H8" s="38"/>
    </row>
    <row r="9" spans="1:8" ht="12.75" customHeight="1">
      <c r="A9" s="26">
        <v>44095</v>
      </c>
      <c r="B9" s="27"/>
      <c r="C9" s="28">
        <f>ROUND(102.042148732743,2)</f>
        <v>102.04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ROUND(100.558222616444,2)</f>
        <v>100.56</v>
      </c>
      <c r="D11" s="28">
        <f>F11</f>
        <v>95.58</v>
      </c>
      <c r="E11" s="28">
        <f>F11</f>
        <v>95.58</v>
      </c>
      <c r="F11" s="28">
        <f>ROUND(95.5753276069475,2)</f>
        <v>95.58</v>
      </c>
      <c r="G11" s="28"/>
      <c r="H11" s="38"/>
    </row>
    <row r="12" spans="1:8" ht="12.75" customHeight="1">
      <c r="A12" s="26">
        <v>44271</v>
      </c>
      <c r="B12" s="27"/>
      <c r="C12" s="28">
        <f>ROUND(100.558222616444,2)</f>
        <v>100.56</v>
      </c>
      <c r="D12" s="28">
        <f>F12</f>
        <v>94.6</v>
      </c>
      <c r="E12" s="28">
        <f>F12</f>
        <v>94.6</v>
      </c>
      <c r="F12" s="28">
        <f>ROUND(94.5995845875867,2)</f>
        <v>94.6</v>
      </c>
      <c r="G12" s="28"/>
      <c r="H12" s="38"/>
    </row>
    <row r="13" spans="1:8" ht="12.75" customHeight="1">
      <c r="A13" s="26">
        <v>44362</v>
      </c>
      <c r="B13" s="27"/>
      <c r="C13" s="28">
        <f>ROUND(100.558222616444,2)</f>
        <v>100.56</v>
      </c>
      <c r="D13" s="28">
        <f>F13</f>
        <v>93.59</v>
      </c>
      <c r="E13" s="28">
        <f>F13</f>
        <v>93.59</v>
      </c>
      <c r="F13" s="28">
        <f>ROUND(93.5858311541518,2)</f>
        <v>93.59</v>
      </c>
      <c r="G13" s="28"/>
      <c r="H13" s="38"/>
    </row>
    <row r="14" spans="1:8" ht="12.75" customHeight="1">
      <c r="A14" s="26">
        <v>44460</v>
      </c>
      <c r="B14" s="27"/>
      <c r="C14" s="28">
        <f>ROUND(100.558222616444,2)</f>
        <v>100.56</v>
      </c>
      <c r="D14" s="28">
        <f>F14</f>
        <v>93.54</v>
      </c>
      <c r="E14" s="28">
        <f>F14</f>
        <v>93.54</v>
      </c>
      <c r="F14" s="28">
        <f>ROUND(93.5410729776292,2)</f>
        <v>93.54</v>
      </c>
      <c r="G14" s="28"/>
      <c r="H14" s="38"/>
    </row>
    <row r="15" spans="1:8" ht="12.75" customHeight="1">
      <c r="A15" s="26">
        <v>44551</v>
      </c>
      <c r="B15" s="27"/>
      <c r="C15" s="28">
        <f>ROUND(100.558222616444,2)</f>
        <v>100.56</v>
      </c>
      <c r="D15" s="28">
        <f>F15</f>
        <v>95.57</v>
      </c>
      <c r="E15" s="28">
        <f>F15</f>
        <v>95.57</v>
      </c>
      <c r="F15" s="28">
        <f>ROUND(95.5664618601627,2)</f>
        <v>95.57</v>
      </c>
      <c r="G15" s="28"/>
      <c r="H15" s="38"/>
    </row>
    <row r="16" spans="1:8" ht="12.75" customHeight="1">
      <c r="A16" s="26">
        <v>44635</v>
      </c>
      <c r="B16" s="27"/>
      <c r="C16" s="28">
        <f>ROUND(100.558222616444,2)</f>
        <v>100.56</v>
      </c>
      <c r="D16" s="28">
        <f>F16</f>
        <v>95.54</v>
      </c>
      <c r="E16" s="28">
        <f>F16</f>
        <v>95.54</v>
      </c>
      <c r="F16" s="28">
        <f>ROUND(95.5437139090627,2)</f>
        <v>95.54</v>
      </c>
      <c r="G16" s="28"/>
      <c r="H16" s="38"/>
    </row>
    <row r="17" spans="1:8" ht="12.75" customHeight="1">
      <c r="A17" s="26">
        <v>44733</v>
      </c>
      <c r="B17" s="27"/>
      <c r="C17" s="28">
        <f>ROUND(100.558222616444,2)</f>
        <v>100.56</v>
      </c>
      <c r="D17" s="28">
        <f>F17</f>
        <v>96.55</v>
      </c>
      <c r="E17" s="28">
        <f>F17</f>
        <v>96.55</v>
      </c>
      <c r="F17" s="28">
        <f>ROUND(96.5544079840395,2)</f>
        <v>96.55</v>
      </c>
      <c r="G17" s="28"/>
      <c r="H17" s="38"/>
    </row>
    <row r="18" spans="1:8" ht="12.75" customHeight="1">
      <c r="A18" s="26">
        <v>44824</v>
      </c>
      <c r="B18" s="27"/>
      <c r="C18" s="28">
        <f>ROUND(100.558222616444,2)</f>
        <v>100.56</v>
      </c>
      <c r="D18" s="28">
        <f>F18</f>
        <v>100.34</v>
      </c>
      <c r="E18" s="28">
        <f>F18</f>
        <v>100.34</v>
      </c>
      <c r="F18" s="28">
        <f>ROUND(100.338775159293,2)</f>
        <v>100.34</v>
      </c>
      <c r="G18" s="28"/>
      <c r="H18" s="38"/>
    </row>
    <row r="19" spans="1:8" ht="12.75" customHeight="1">
      <c r="A19" s="26">
        <v>44915</v>
      </c>
      <c r="B19" s="27"/>
      <c r="C19" s="28">
        <f>ROUND(100.558222616444,2)</f>
        <v>100.56</v>
      </c>
      <c r="D19" s="28">
        <f>F19</f>
        <v>101.45</v>
      </c>
      <c r="E19" s="28">
        <f>F19</f>
        <v>101.45</v>
      </c>
      <c r="F19" s="28">
        <f>ROUND(101.446399568146,2)</f>
        <v>101.45</v>
      </c>
      <c r="G19" s="28"/>
      <c r="H19" s="38"/>
    </row>
    <row r="20" spans="1:8" ht="12.75" customHeight="1">
      <c r="A20" s="26">
        <v>45007</v>
      </c>
      <c r="B20" s="27"/>
      <c r="C20" s="28">
        <f>ROUND(100.558222616444,2)</f>
        <v>100.56</v>
      </c>
      <c r="D20" s="28">
        <f>F20</f>
        <v>94.6</v>
      </c>
      <c r="E20" s="28">
        <f>F20</f>
        <v>94.6</v>
      </c>
      <c r="F20" s="28">
        <f>ROUND(94.5989753015919,2)</f>
        <v>94.6</v>
      </c>
      <c r="G20" s="28"/>
      <c r="H20" s="38"/>
    </row>
    <row r="21" spans="1:8" ht="12.75" customHeight="1">
      <c r="A21" s="26">
        <v>45097</v>
      </c>
      <c r="B21" s="27"/>
      <c r="C21" s="28">
        <f>ROUND(100.558222616444,2)</f>
        <v>100.56</v>
      </c>
      <c r="D21" s="28">
        <f>F21</f>
        <v>100.56</v>
      </c>
      <c r="E21" s="28">
        <f>F21</f>
        <v>100.56</v>
      </c>
      <c r="F21" s="28">
        <f>ROUND(100.558222616444,2)</f>
        <v>100.56</v>
      </c>
      <c r="G21" s="28"/>
      <c r="H21" s="38"/>
    </row>
    <row r="22" spans="1:8" ht="12.75" customHeight="1">
      <c r="A22" s="26">
        <v>45188</v>
      </c>
      <c r="B22" s="27"/>
      <c r="C22" s="28">
        <f>ROUND(100.558222616444,2)</f>
        <v>100.56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ROUND(100.493683392433,2)</f>
        <v>100.49</v>
      </c>
      <c r="D24" s="28">
        <f>F24</f>
        <v>91.68</v>
      </c>
      <c r="E24" s="28">
        <f>F24</f>
        <v>91.68</v>
      </c>
      <c r="F24" s="28">
        <f>ROUND(91.6751366971449,2)</f>
        <v>91.68</v>
      </c>
      <c r="G24" s="28"/>
      <c r="H24" s="38"/>
    </row>
    <row r="25" spans="1:8" ht="12.75" customHeight="1">
      <c r="A25" s="26">
        <v>46097</v>
      </c>
      <c r="B25" s="27"/>
      <c r="C25" s="28">
        <f>ROUND(100.493683392433,2)</f>
        <v>100.49</v>
      </c>
      <c r="D25" s="28">
        <f>F25</f>
        <v>88.56</v>
      </c>
      <c r="E25" s="28">
        <f>F25</f>
        <v>88.56</v>
      </c>
      <c r="F25" s="28">
        <f>ROUND(88.5572326138002,2)</f>
        <v>88.56</v>
      </c>
      <c r="G25" s="28"/>
      <c r="H25" s="38"/>
    </row>
    <row r="26" spans="1:8" ht="12.75" customHeight="1">
      <c r="A26" s="26">
        <v>46188</v>
      </c>
      <c r="B26" s="27"/>
      <c r="C26" s="28">
        <f>ROUND(100.493683392433,2)</f>
        <v>100.49</v>
      </c>
      <c r="D26" s="28">
        <f>F26</f>
        <v>87.22</v>
      </c>
      <c r="E26" s="28">
        <f>F26</f>
        <v>87.22</v>
      </c>
      <c r="F26" s="28">
        <f>ROUND(87.217929486444,2)</f>
        <v>87.22</v>
      </c>
      <c r="G26" s="28"/>
      <c r="H26" s="38"/>
    </row>
    <row r="27" spans="1:8" ht="12.75" customHeight="1">
      <c r="A27" s="26">
        <v>46286</v>
      </c>
      <c r="B27" s="27"/>
      <c r="C27" s="28">
        <f>ROUND(100.493683392433,2)</f>
        <v>100.49</v>
      </c>
      <c r="D27" s="28">
        <f>F27</f>
        <v>89.37</v>
      </c>
      <c r="E27" s="28">
        <f>F27</f>
        <v>89.37</v>
      </c>
      <c r="F27" s="28">
        <f>ROUND(89.3713355401099,2)</f>
        <v>89.37</v>
      </c>
      <c r="G27" s="28"/>
      <c r="H27" s="38"/>
    </row>
    <row r="28" spans="1:8" ht="12.75" customHeight="1">
      <c r="A28" s="26">
        <v>46377</v>
      </c>
      <c r="B28" s="27"/>
      <c r="C28" s="28">
        <f>ROUND(100.493683392433,2)</f>
        <v>100.49</v>
      </c>
      <c r="D28" s="28">
        <f>F28</f>
        <v>93.21</v>
      </c>
      <c r="E28" s="28">
        <f>F28</f>
        <v>93.21</v>
      </c>
      <c r="F28" s="28">
        <f>ROUND(93.2101490492849,2)</f>
        <v>93.21</v>
      </c>
      <c r="G28" s="28"/>
      <c r="H28" s="38"/>
    </row>
    <row r="29" spans="1:8" ht="12.75" customHeight="1">
      <c r="A29" s="26">
        <v>46461</v>
      </c>
      <c r="B29" s="27"/>
      <c r="C29" s="28">
        <f>ROUND(100.493683392433,2)</f>
        <v>100.49</v>
      </c>
      <c r="D29" s="28">
        <f>F29</f>
        <v>91.72</v>
      </c>
      <c r="E29" s="28">
        <f>F29</f>
        <v>91.72</v>
      </c>
      <c r="F29" s="28">
        <f>ROUND(91.7211740339205,2)</f>
        <v>91.72</v>
      </c>
      <c r="G29" s="28"/>
      <c r="H29" s="38"/>
    </row>
    <row r="30" spans="1:8" ht="12.75" customHeight="1">
      <c r="A30" s="26">
        <v>46559</v>
      </c>
      <c r="B30" s="27"/>
      <c r="C30" s="28">
        <f>ROUND(100.493683392433,2)</f>
        <v>100.49</v>
      </c>
      <c r="D30" s="28">
        <f>F30</f>
        <v>93.81</v>
      </c>
      <c r="E30" s="28">
        <f>F30</f>
        <v>93.81</v>
      </c>
      <c r="F30" s="28">
        <f>ROUND(93.8092653018214,2)</f>
        <v>93.81</v>
      </c>
      <c r="G30" s="28"/>
      <c r="H30" s="38"/>
    </row>
    <row r="31" spans="1:8" ht="12.75" customHeight="1">
      <c r="A31" s="26">
        <v>46650</v>
      </c>
      <c r="B31" s="27"/>
      <c r="C31" s="28">
        <f>ROUND(100.493683392433,2)</f>
        <v>100.49</v>
      </c>
      <c r="D31" s="28">
        <f>F31</f>
        <v>99.35</v>
      </c>
      <c r="E31" s="28">
        <f>F31</f>
        <v>99.35</v>
      </c>
      <c r="F31" s="28">
        <f>ROUND(99.345906096961,2)</f>
        <v>99.35</v>
      </c>
      <c r="G31" s="28"/>
      <c r="H31" s="38"/>
    </row>
    <row r="32" spans="1:8" ht="12.75" customHeight="1">
      <c r="A32" s="26">
        <v>46741</v>
      </c>
      <c r="B32" s="27"/>
      <c r="C32" s="28">
        <f>ROUND(100.493683392433,2)</f>
        <v>100.49</v>
      </c>
      <c r="D32" s="28">
        <f>F32</f>
        <v>99.72</v>
      </c>
      <c r="E32" s="28">
        <f>F32</f>
        <v>99.72</v>
      </c>
      <c r="F32" s="28">
        <f>ROUND(99.7166966473476,2)</f>
        <v>99.72</v>
      </c>
      <c r="G32" s="28"/>
      <c r="H32" s="38"/>
    </row>
    <row r="33" spans="1:8" ht="12.75" customHeight="1">
      <c r="A33" s="26">
        <v>46834</v>
      </c>
      <c r="B33" s="27"/>
      <c r="C33" s="28">
        <f>ROUND(100.493683392433,2)</f>
        <v>100.49</v>
      </c>
      <c r="D33" s="28">
        <f>F33</f>
        <v>93.12</v>
      </c>
      <c r="E33" s="28">
        <f>F33</f>
        <v>93.12</v>
      </c>
      <c r="F33" s="28">
        <f>ROUND(93.1236888198612,2)</f>
        <v>93.12</v>
      </c>
      <c r="G33" s="28"/>
      <c r="H33" s="38"/>
    </row>
    <row r="34" spans="1:8" ht="12.75" customHeight="1">
      <c r="A34" s="26">
        <v>46924</v>
      </c>
      <c r="B34" s="27"/>
      <c r="C34" s="28">
        <f>ROUND(100.493683392433,2)</f>
        <v>100.49</v>
      </c>
      <c r="D34" s="28">
        <f>F34</f>
        <v>100.49</v>
      </c>
      <c r="E34" s="28">
        <f>F34</f>
        <v>100.49</v>
      </c>
      <c r="F34" s="28">
        <f>ROUND(100.493683392433,2)</f>
        <v>100.49</v>
      </c>
      <c r="G34" s="28"/>
      <c r="H34" s="38"/>
    </row>
    <row r="35" spans="1:8" ht="12.75" customHeight="1">
      <c r="A35" s="26">
        <v>47015</v>
      </c>
      <c r="B35" s="27"/>
      <c r="C35" s="28">
        <f>ROUND(100.493683392433,2)</f>
        <v>100.49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ROUND(3.44,5)</f>
        <v>3.44</v>
      </c>
      <c r="D37" s="30">
        <f>F37</f>
        <v>3.44</v>
      </c>
      <c r="E37" s="30">
        <f>F37</f>
        <v>3.44</v>
      </c>
      <c r="F37" s="30">
        <f>ROUND(3.44,5)</f>
        <v>3.44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ROUND(3.735,5)</f>
        <v>3.735</v>
      </c>
      <c r="D39" s="30">
        <f>F39</f>
        <v>3.735</v>
      </c>
      <c r="E39" s="30">
        <f>F39</f>
        <v>3.735</v>
      </c>
      <c r="F39" s="30">
        <f>ROUND(3.735,5)</f>
        <v>3.735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ROUND(3.83,5)</f>
        <v>3.83</v>
      </c>
      <c r="D41" s="30">
        <f>F41</f>
        <v>3.83</v>
      </c>
      <c r="E41" s="30">
        <f>F41</f>
        <v>3.83</v>
      </c>
      <c r="F41" s="30">
        <f>ROUND(3.83,5)</f>
        <v>3.83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ROUND(4.48,5)</f>
        <v>4.48</v>
      </c>
      <c r="D43" s="30">
        <f>F43</f>
        <v>4.48</v>
      </c>
      <c r="E43" s="30">
        <f>F43</f>
        <v>4.48</v>
      </c>
      <c r="F43" s="30">
        <f>ROUND(4.48,5)</f>
        <v>4.48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ROUND(10.96,5)</f>
        <v>10.96</v>
      </c>
      <c r="D45" s="30">
        <f>F45</f>
        <v>10.96</v>
      </c>
      <c r="E45" s="30">
        <f>F45</f>
        <v>10.96</v>
      </c>
      <c r="F45" s="30">
        <f>ROUND(10.96,5)</f>
        <v>10.96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ROUND(7.47,5)</f>
        <v>7.47</v>
      </c>
      <c r="D47" s="30">
        <f>F47</f>
        <v>7.47</v>
      </c>
      <c r="E47" s="30">
        <f>F47</f>
        <v>7.47</v>
      </c>
      <c r="F47" s="30">
        <f>ROUND(7.47,5)</f>
        <v>7.47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ROUND(8.49,3)</f>
        <v>8.49</v>
      </c>
      <c r="D49" s="31">
        <f>F49</f>
        <v>8.49</v>
      </c>
      <c r="E49" s="31">
        <f>F49</f>
        <v>8.49</v>
      </c>
      <c r="F49" s="31">
        <f>ROUND(8.49,3)</f>
        <v>8.49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ROUND(3.065,3)</f>
        <v>3.065</v>
      </c>
      <c r="D51" s="31">
        <f>F51</f>
        <v>3.065</v>
      </c>
      <c r="E51" s="31">
        <f>F51</f>
        <v>3.065</v>
      </c>
      <c r="F51" s="31">
        <f>ROUND(3.065,3)</f>
        <v>3.065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ROUND(3.66,3)</f>
        <v>3.66</v>
      </c>
      <c r="D53" s="31">
        <f>F53</f>
        <v>3.66</v>
      </c>
      <c r="E53" s="31">
        <f>F53</f>
        <v>3.66</v>
      </c>
      <c r="F53" s="31">
        <f>ROUND(3.66,3)</f>
        <v>3.66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ROUND(6.92,3)</f>
        <v>6.92</v>
      </c>
      <c r="D55" s="31">
        <f>F55</f>
        <v>6.92</v>
      </c>
      <c r="E55" s="31">
        <f>F55</f>
        <v>6.92</v>
      </c>
      <c r="F55" s="31">
        <f>ROUND(6.92,3)</f>
        <v>6.92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ROUND(6.695,3)</f>
        <v>6.695</v>
      </c>
      <c r="D57" s="31">
        <f>F57</f>
        <v>6.695</v>
      </c>
      <c r="E57" s="31">
        <f>F57</f>
        <v>6.695</v>
      </c>
      <c r="F57" s="31">
        <f>ROUND(6.695,3)</f>
        <v>6.695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ROUND(9.81,3)</f>
        <v>9.81</v>
      </c>
      <c r="D59" s="31">
        <f>F59</f>
        <v>9.81</v>
      </c>
      <c r="E59" s="31">
        <f>F59</f>
        <v>9.81</v>
      </c>
      <c r="F59" s="31">
        <f>ROUND(9.81,3)</f>
        <v>9.81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ROUND(3.56,3)</f>
        <v>3.56</v>
      </c>
      <c r="D61" s="31">
        <f>F61</f>
        <v>3.56</v>
      </c>
      <c r="E61" s="31">
        <f>F61</f>
        <v>3.56</v>
      </c>
      <c r="F61" s="31">
        <f>ROUND(3.56,3)</f>
        <v>3.56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ROUND(3.07,3)</f>
        <v>3.07</v>
      </c>
      <c r="D63" s="31">
        <f>F63</f>
        <v>3.07</v>
      </c>
      <c r="E63" s="31">
        <f>F63</f>
        <v>3.07</v>
      </c>
      <c r="F63" s="31">
        <f>ROUND(3.07,3)</f>
        <v>3.07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ROUND(9.39,3)</f>
        <v>9.39</v>
      </c>
      <c r="D65" s="31">
        <f>F65</f>
        <v>9.39</v>
      </c>
      <c r="E65" s="31">
        <f>F65</f>
        <v>9.39</v>
      </c>
      <c r="F65" s="31">
        <f>ROUND(9.39,3)</f>
        <v>9.39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43867</v>
      </c>
      <c r="B67" s="27"/>
      <c r="C67" s="30">
        <f>ROUND(3.44,5)</f>
        <v>3.44</v>
      </c>
      <c r="D67" s="30">
        <f>F67</f>
        <v>137.28648</v>
      </c>
      <c r="E67" s="30">
        <f>F67</f>
        <v>137.28648</v>
      </c>
      <c r="F67" s="30">
        <f>ROUND(137.28648,5)</f>
        <v>137.28648</v>
      </c>
      <c r="G67" s="28"/>
      <c r="H67" s="38"/>
    </row>
    <row r="68" spans="1:8" ht="12.75" customHeight="1">
      <c r="A68" s="26">
        <v>43958</v>
      </c>
      <c r="B68" s="27"/>
      <c r="C68" s="30">
        <f>ROUND(3.44,5)</f>
        <v>3.44</v>
      </c>
      <c r="D68" s="30">
        <f>F68</f>
        <v>139.81698</v>
      </c>
      <c r="E68" s="30">
        <f>F68</f>
        <v>139.81698</v>
      </c>
      <c r="F68" s="30">
        <f>ROUND(139.81698,5)</f>
        <v>139.81698</v>
      </c>
      <c r="G68" s="28"/>
      <c r="H68" s="38"/>
    </row>
    <row r="69" spans="1:8" ht="12.75" customHeight="1">
      <c r="A69" s="26">
        <v>44049</v>
      </c>
      <c r="B69" s="27"/>
      <c r="C69" s="30">
        <f>ROUND(3.44,5)</f>
        <v>3.44</v>
      </c>
      <c r="D69" s="30">
        <f>F69</f>
        <v>140.89307</v>
      </c>
      <c r="E69" s="30">
        <f>F69</f>
        <v>140.89307</v>
      </c>
      <c r="F69" s="30">
        <f>ROUND(140.89307,5)</f>
        <v>140.89307</v>
      </c>
      <c r="G69" s="28"/>
      <c r="H69" s="38"/>
    </row>
    <row r="70" spans="1:8" ht="12.75" customHeight="1">
      <c r="A70" s="26">
        <v>44140</v>
      </c>
      <c r="B70" s="27"/>
      <c r="C70" s="30">
        <f>ROUND(3.44,5)</f>
        <v>3.44</v>
      </c>
      <c r="D70" s="30">
        <f>F70</f>
        <v>143.51521</v>
      </c>
      <c r="E70" s="30">
        <f>F70</f>
        <v>143.51521</v>
      </c>
      <c r="F70" s="30">
        <f>ROUND(143.51521,5)</f>
        <v>143.51521</v>
      </c>
      <c r="G70" s="28"/>
      <c r="H70" s="38"/>
    </row>
    <row r="71" spans="1:8" ht="12.75" customHeight="1">
      <c r="A71" s="26">
        <v>44231</v>
      </c>
      <c r="B71" s="27"/>
      <c r="C71" s="30">
        <f>ROUND(3.44,5)</f>
        <v>3.44</v>
      </c>
      <c r="D71" s="30">
        <f>F71</f>
        <v>144.48835</v>
      </c>
      <c r="E71" s="30">
        <f>F71</f>
        <v>144.48835</v>
      </c>
      <c r="F71" s="30">
        <f>ROUND(144.48835,5)</f>
        <v>144.48835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43867</v>
      </c>
      <c r="B73" s="27"/>
      <c r="C73" s="30">
        <f>ROUND(100.75986,5)</f>
        <v>100.75986</v>
      </c>
      <c r="D73" s="30">
        <f>F73</f>
        <v>102.50882</v>
      </c>
      <c r="E73" s="30">
        <f>F73</f>
        <v>102.50882</v>
      </c>
      <c r="F73" s="30">
        <f>ROUND(102.50882,5)</f>
        <v>102.50882</v>
      </c>
      <c r="G73" s="28"/>
      <c r="H73" s="38"/>
    </row>
    <row r="74" spans="1:8" ht="12.75" customHeight="1">
      <c r="A74" s="26">
        <v>43958</v>
      </c>
      <c r="B74" s="27"/>
      <c r="C74" s="30">
        <f>ROUND(100.75986,5)</f>
        <v>100.75986</v>
      </c>
      <c r="D74" s="30">
        <f>F74</f>
        <v>103.28572</v>
      </c>
      <c r="E74" s="30">
        <f>F74</f>
        <v>103.28572</v>
      </c>
      <c r="F74" s="30">
        <f>ROUND(103.28572,5)</f>
        <v>103.28572</v>
      </c>
      <c r="G74" s="28"/>
      <c r="H74" s="38"/>
    </row>
    <row r="75" spans="1:8" ht="12.75" customHeight="1">
      <c r="A75" s="26">
        <v>44049</v>
      </c>
      <c r="B75" s="27"/>
      <c r="C75" s="30">
        <f>ROUND(100.75986,5)</f>
        <v>100.75986</v>
      </c>
      <c r="D75" s="30">
        <f>F75</f>
        <v>105.19272</v>
      </c>
      <c r="E75" s="30">
        <f>F75</f>
        <v>105.19272</v>
      </c>
      <c r="F75" s="30">
        <f>ROUND(105.19272,5)</f>
        <v>105.19272</v>
      </c>
      <c r="G75" s="28"/>
      <c r="H75" s="38"/>
    </row>
    <row r="76" spans="1:8" ht="12.75" customHeight="1">
      <c r="A76" s="26">
        <v>44140</v>
      </c>
      <c r="B76" s="27"/>
      <c r="C76" s="30">
        <f>ROUND(100.75986,5)</f>
        <v>100.75986</v>
      </c>
      <c r="D76" s="30">
        <f>F76</f>
        <v>106.00771</v>
      </c>
      <c r="E76" s="30">
        <f>F76</f>
        <v>106.00771</v>
      </c>
      <c r="F76" s="30">
        <f>ROUND(106.00771,5)</f>
        <v>106.00771</v>
      </c>
      <c r="G76" s="28"/>
      <c r="H76" s="38"/>
    </row>
    <row r="77" spans="1:8" ht="12.75" customHeight="1">
      <c r="A77" s="26">
        <v>44231</v>
      </c>
      <c r="B77" s="27"/>
      <c r="C77" s="30">
        <f>ROUND(100.75986,5)</f>
        <v>100.75986</v>
      </c>
      <c r="D77" s="30">
        <f>F77</f>
        <v>107.86217</v>
      </c>
      <c r="E77" s="30">
        <f>F77</f>
        <v>107.86217</v>
      </c>
      <c r="F77" s="30">
        <f>ROUND(107.86217,5)</f>
        <v>107.86217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43867</v>
      </c>
      <c r="B79" s="27"/>
      <c r="C79" s="30">
        <f>ROUND(9.19,5)</f>
        <v>9.19</v>
      </c>
      <c r="D79" s="30">
        <f>F79</f>
        <v>9.2654</v>
      </c>
      <c r="E79" s="30">
        <f>F79</f>
        <v>9.2654</v>
      </c>
      <c r="F79" s="30">
        <f>ROUND(9.2654,5)</f>
        <v>9.2654</v>
      </c>
      <c r="G79" s="28"/>
      <c r="H79" s="38"/>
    </row>
    <row r="80" spans="1:8" ht="12.75" customHeight="1">
      <c r="A80" s="26">
        <v>43958</v>
      </c>
      <c r="B80" s="27"/>
      <c r="C80" s="30">
        <f>ROUND(9.19,5)</f>
        <v>9.19</v>
      </c>
      <c r="D80" s="30">
        <f>F80</f>
        <v>9.33806</v>
      </c>
      <c r="E80" s="30">
        <f>F80</f>
        <v>9.33806</v>
      </c>
      <c r="F80" s="30">
        <f>ROUND(9.33806,5)</f>
        <v>9.33806</v>
      </c>
      <c r="G80" s="28"/>
      <c r="H80" s="38"/>
    </row>
    <row r="81" spans="1:8" ht="12.75" customHeight="1">
      <c r="A81" s="26">
        <v>44049</v>
      </c>
      <c r="B81" s="27"/>
      <c r="C81" s="30">
        <f>ROUND(9.19,5)</f>
        <v>9.19</v>
      </c>
      <c r="D81" s="30">
        <f>F81</f>
        <v>9.41924</v>
      </c>
      <c r="E81" s="30">
        <f>F81</f>
        <v>9.41924</v>
      </c>
      <c r="F81" s="30">
        <f>ROUND(9.41924,5)</f>
        <v>9.41924</v>
      </c>
      <c r="G81" s="28"/>
      <c r="H81" s="38"/>
    </row>
    <row r="82" spans="1:8" ht="12.75" customHeight="1">
      <c r="A82" s="26">
        <v>44140</v>
      </c>
      <c r="B82" s="27"/>
      <c r="C82" s="30">
        <f>ROUND(9.19,5)</f>
        <v>9.19</v>
      </c>
      <c r="D82" s="30">
        <f>F82</f>
        <v>9.48929</v>
      </c>
      <c r="E82" s="30">
        <f>F82</f>
        <v>9.48929</v>
      </c>
      <c r="F82" s="30">
        <f>ROUND(9.48929,5)</f>
        <v>9.48929</v>
      </c>
      <c r="G82" s="28"/>
      <c r="H82" s="38"/>
    </row>
    <row r="83" spans="1:8" ht="12.75" customHeight="1">
      <c r="A83" s="26">
        <v>44231</v>
      </c>
      <c r="B83" s="27"/>
      <c r="C83" s="30">
        <f>ROUND(9.19,5)</f>
        <v>9.19</v>
      </c>
      <c r="D83" s="30">
        <f>F83</f>
        <v>9.58885</v>
      </c>
      <c r="E83" s="30">
        <f>F83</f>
        <v>9.58885</v>
      </c>
      <c r="F83" s="30">
        <f>ROUND(9.58885,5)</f>
        <v>9.58885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43867</v>
      </c>
      <c r="B85" s="27"/>
      <c r="C85" s="30">
        <f>ROUND(9.53,5)</f>
        <v>9.53</v>
      </c>
      <c r="D85" s="30">
        <f>F85</f>
        <v>9.61012</v>
      </c>
      <c r="E85" s="30">
        <f>F85</f>
        <v>9.61012</v>
      </c>
      <c r="F85" s="30">
        <f>ROUND(9.61012,5)</f>
        <v>9.61012</v>
      </c>
      <c r="G85" s="28"/>
      <c r="H85" s="38"/>
    </row>
    <row r="86" spans="1:8" ht="12.75" customHeight="1">
      <c r="A86" s="26">
        <v>43958</v>
      </c>
      <c r="B86" s="27"/>
      <c r="C86" s="30">
        <f>ROUND(9.53,5)</f>
        <v>9.53</v>
      </c>
      <c r="D86" s="30">
        <f>F86</f>
        <v>9.68632</v>
      </c>
      <c r="E86" s="30">
        <f>F86</f>
        <v>9.68632</v>
      </c>
      <c r="F86" s="30">
        <f>ROUND(9.68632,5)</f>
        <v>9.68632</v>
      </c>
      <c r="G86" s="28"/>
      <c r="H86" s="38"/>
    </row>
    <row r="87" spans="1:8" ht="12.75" customHeight="1">
      <c r="A87" s="26">
        <v>44049</v>
      </c>
      <c r="B87" s="27"/>
      <c r="C87" s="30">
        <f>ROUND(9.53,5)</f>
        <v>9.53</v>
      </c>
      <c r="D87" s="30">
        <f>F87</f>
        <v>9.76938</v>
      </c>
      <c r="E87" s="30">
        <f>F87</f>
        <v>9.76938</v>
      </c>
      <c r="F87" s="30">
        <f>ROUND(9.76938,5)</f>
        <v>9.76938</v>
      </c>
      <c r="G87" s="28"/>
      <c r="H87" s="38"/>
    </row>
    <row r="88" spans="1:8" ht="12.75" customHeight="1">
      <c r="A88" s="26">
        <v>44140</v>
      </c>
      <c r="B88" s="27"/>
      <c r="C88" s="30">
        <f>ROUND(9.53,5)</f>
        <v>9.53</v>
      </c>
      <c r="D88" s="30">
        <f>F88</f>
        <v>9.84747</v>
      </c>
      <c r="E88" s="30">
        <f>F88</f>
        <v>9.84747</v>
      </c>
      <c r="F88" s="30">
        <f>ROUND(9.84747,5)</f>
        <v>9.84747</v>
      </c>
      <c r="G88" s="28"/>
      <c r="H88" s="38"/>
    </row>
    <row r="89" spans="1:8" ht="12.75" customHeight="1">
      <c r="A89" s="26">
        <v>44231</v>
      </c>
      <c r="B89" s="27"/>
      <c r="C89" s="30">
        <f>ROUND(9.53,5)</f>
        <v>9.53</v>
      </c>
      <c r="D89" s="30">
        <f>F89</f>
        <v>9.95147</v>
      </c>
      <c r="E89" s="30">
        <f>F89</f>
        <v>9.95147</v>
      </c>
      <c r="F89" s="30">
        <f>ROUND(9.95147,5)</f>
        <v>9.95147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43867</v>
      </c>
      <c r="B91" s="27"/>
      <c r="C91" s="30">
        <f>ROUND(100.72875,5)</f>
        <v>100.72875</v>
      </c>
      <c r="D91" s="30">
        <f>F91</f>
        <v>102.47724</v>
      </c>
      <c r="E91" s="30">
        <f>F91</f>
        <v>102.47724</v>
      </c>
      <c r="F91" s="30">
        <f>ROUND(102.47724,5)</f>
        <v>102.47724</v>
      </c>
      <c r="G91" s="28"/>
      <c r="H91" s="38"/>
    </row>
    <row r="92" spans="1:8" ht="12.75" customHeight="1">
      <c r="A92" s="26">
        <v>43958</v>
      </c>
      <c r="B92" s="27"/>
      <c r="C92" s="30">
        <f>ROUND(100.72875,5)</f>
        <v>100.72875</v>
      </c>
      <c r="D92" s="30">
        <f>F92</f>
        <v>103.17062</v>
      </c>
      <c r="E92" s="30">
        <f>F92</f>
        <v>103.17062</v>
      </c>
      <c r="F92" s="30">
        <f>ROUND(103.17062,5)</f>
        <v>103.17062</v>
      </c>
      <c r="G92" s="28"/>
      <c r="H92" s="38"/>
    </row>
    <row r="93" spans="1:8" ht="12.75" customHeight="1">
      <c r="A93" s="26">
        <v>44049</v>
      </c>
      <c r="B93" s="27"/>
      <c r="C93" s="30">
        <f>ROUND(100.72875,5)</f>
        <v>100.72875</v>
      </c>
      <c r="D93" s="30">
        <f>F93</f>
        <v>105.07553</v>
      </c>
      <c r="E93" s="30">
        <f>F93</f>
        <v>105.07553</v>
      </c>
      <c r="F93" s="30">
        <f>ROUND(105.07553,5)</f>
        <v>105.07553</v>
      </c>
      <c r="G93" s="28"/>
      <c r="H93" s="38"/>
    </row>
    <row r="94" spans="1:8" ht="12.75" customHeight="1">
      <c r="A94" s="26">
        <v>44140</v>
      </c>
      <c r="B94" s="27"/>
      <c r="C94" s="30">
        <f>ROUND(100.72875,5)</f>
        <v>100.72875</v>
      </c>
      <c r="D94" s="30">
        <f>F94</f>
        <v>105.80979</v>
      </c>
      <c r="E94" s="30">
        <f>F94</f>
        <v>105.80979</v>
      </c>
      <c r="F94" s="30">
        <f>ROUND(105.80979,5)</f>
        <v>105.80979</v>
      </c>
      <c r="G94" s="28"/>
      <c r="H94" s="38"/>
    </row>
    <row r="95" spans="1:8" ht="12.75" customHeight="1">
      <c r="A95" s="26">
        <v>44231</v>
      </c>
      <c r="B95" s="27"/>
      <c r="C95" s="30">
        <f>ROUND(100.72875,5)</f>
        <v>100.72875</v>
      </c>
      <c r="D95" s="30">
        <f>F95</f>
        <v>107.66102</v>
      </c>
      <c r="E95" s="30">
        <f>F95</f>
        <v>107.66102</v>
      </c>
      <c r="F95" s="30">
        <f>ROUND(107.66102,5)</f>
        <v>107.66102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43867</v>
      </c>
      <c r="B97" s="27"/>
      <c r="C97" s="30">
        <f>ROUND(9.945,5)</f>
        <v>9.945</v>
      </c>
      <c r="D97" s="30">
        <f>F97</f>
        <v>10.02671</v>
      </c>
      <c r="E97" s="30">
        <f>F97</f>
        <v>10.02671</v>
      </c>
      <c r="F97" s="30">
        <f>ROUND(10.02671,5)</f>
        <v>10.02671</v>
      </c>
      <c r="G97" s="28"/>
      <c r="H97" s="38"/>
    </row>
    <row r="98" spans="1:8" ht="12.75" customHeight="1">
      <c r="A98" s="26">
        <v>43958</v>
      </c>
      <c r="B98" s="27"/>
      <c r="C98" s="30">
        <f>ROUND(9.945,5)</f>
        <v>9.945</v>
      </c>
      <c r="D98" s="30">
        <f>F98</f>
        <v>10.10634</v>
      </c>
      <c r="E98" s="30">
        <f>F98</f>
        <v>10.10634</v>
      </c>
      <c r="F98" s="30">
        <f>ROUND(10.10634,5)</f>
        <v>10.10634</v>
      </c>
      <c r="G98" s="28"/>
      <c r="H98" s="38"/>
    </row>
    <row r="99" spans="1:8" ht="12.75" customHeight="1">
      <c r="A99" s="26">
        <v>44049</v>
      </c>
      <c r="B99" s="27"/>
      <c r="C99" s="30">
        <f>ROUND(9.945,5)</f>
        <v>9.945</v>
      </c>
      <c r="D99" s="30">
        <f>F99</f>
        <v>10.1933</v>
      </c>
      <c r="E99" s="30">
        <f>F99</f>
        <v>10.1933</v>
      </c>
      <c r="F99" s="30">
        <f>ROUND(10.1933,5)</f>
        <v>10.1933</v>
      </c>
      <c r="G99" s="28"/>
      <c r="H99" s="38"/>
    </row>
    <row r="100" spans="1:8" ht="12.75" customHeight="1">
      <c r="A100" s="26">
        <v>44140</v>
      </c>
      <c r="B100" s="27"/>
      <c r="C100" s="30">
        <f>ROUND(9.945,5)</f>
        <v>9.945</v>
      </c>
      <c r="D100" s="30">
        <f>F100</f>
        <v>10.27018</v>
      </c>
      <c r="E100" s="30">
        <f>F100</f>
        <v>10.27018</v>
      </c>
      <c r="F100" s="30">
        <f>ROUND(10.27018,5)</f>
        <v>10.27018</v>
      </c>
      <c r="G100" s="28"/>
      <c r="H100" s="38"/>
    </row>
    <row r="101" spans="1:8" ht="12.75" customHeight="1">
      <c r="A101" s="26">
        <v>44231</v>
      </c>
      <c r="B101" s="27"/>
      <c r="C101" s="30">
        <f>ROUND(9.945,5)</f>
        <v>9.945</v>
      </c>
      <c r="D101" s="30">
        <f>F101</f>
        <v>10.37054</v>
      </c>
      <c r="E101" s="30">
        <f>F101</f>
        <v>10.37054</v>
      </c>
      <c r="F101" s="30">
        <f>ROUND(10.37054,5)</f>
        <v>10.37054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43867</v>
      </c>
      <c r="B103" s="27"/>
      <c r="C103" s="30">
        <f>ROUND(3.735,5)</f>
        <v>3.735</v>
      </c>
      <c r="D103" s="30">
        <f>F103</f>
        <v>118.44665</v>
      </c>
      <c r="E103" s="30">
        <f>F103</f>
        <v>118.44665</v>
      </c>
      <c r="F103" s="30">
        <f>ROUND(118.44665,5)</f>
        <v>118.44665</v>
      </c>
      <c r="G103" s="28"/>
      <c r="H103" s="38"/>
    </row>
    <row r="104" spans="1:8" ht="12.75" customHeight="1">
      <c r="A104" s="26">
        <v>43958</v>
      </c>
      <c r="B104" s="27"/>
      <c r="C104" s="30">
        <f>ROUND(3.735,5)</f>
        <v>3.735</v>
      </c>
      <c r="D104" s="30">
        <f>F104</f>
        <v>120.62989</v>
      </c>
      <c r="E104" s="30">
        <f>F104</f>
        <v>120.62989</v>
      </c>
      <c r="F104" s="30">
        <f>ROUND(120.62989,5)</f>
        <v>120.62989</v>
      </c>
      <c r="G104" s="28"/>
      <c r="H104" s="38"/>
    </row>
    <row r="105" spans="1:8" ht="12.75" customHeight="1">
      <c r="A105" s="26">
        <v>44049</v>
      </c>
      <c r="B105" s="27"/>
      <c r="C105" s="30">
        <f>ROUND(3.735,5)</f>
        <v>3.735</v>
      </c>
      <c r="D105" s="30">
        <f>F105</f>
        <v>121.16367</v>
      </c>
      <c r="E105" s="30">
        <f>F105</f>
        <v>121.16367</v>
      </c>
      <c r="F105" s="30">
        <f>ROUND(121.16367,5)</f>
        <v>121.16367</v>
      </c>
      <c r="G105" s="28"/>
      <c r="H105" s="38"/>
    </row>
    <row r="106" spans="1:8" ht="12.75" customHeight="1">
      <c r="A106" s="26">
        <v>44140</v>
      </c>
      <c r="B106" s="27"/>
      <c r="C106" s="30">
        <f>ROUND(3.735,5)</f>
        <v>3.735</v>
      </c>
      <c r="D106" s="30">
        <f>F106</f>
        <v>123.41856</v>
      </c>
      <c r="E106" s="30">
        <f>F106</f>
        <v>123.41856</v>
      </c>
      <c r="F106" s="30">
        <f>ROUND(123.41856,5)</f>
        <v>123.41856</v>
      </c>
      <c r="G106" s="28"/>
      <c r="H106" s="38"/>
    </row>
    <row r="107" spans="1:8" ht="12.75" customHeight="1">
      <c r="A107" s="26">
        <v>44231</v>
      </c>
      <c r="B107" s="27"/>
      <c r="C107" s="30">
        <f>ROUND(3.735,5)</f>
        <v>3.735</v>
      </c>
      <c r="D107" s="30">
        <f>F107</f>
        <v>123.84719</v>
      </c>
      <c r="E107" s="30">
        <f>F107</f>
        <v>123.84719</v>
      </c>
      <c r="F107" s="30">
        <f>ROUND(123.84719,5)</f>
        <v>123.84719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43867</v>
      </c>
      <c r="B109" s="27"/>
      <c r="C109" s="30">
        <f>ROUND(10.09,5)</f>
        <v>10.09</v>
      </c>
      <c r="D109" s="30">
        <f>F109</f>
        <v>10.17283</v>
      </c>
      <c r="E109" s="30">
        <f>F109</f>
        <v>10.17283</v>
      </c>
      <c r="F109" s="30">
        <f>ROUND(10.17283,5)</f>
        <v>10.17283</v>
      </c>
      <c r="G109" s="28"/>
      <c r="H109" s="38"/>
    </row>
    <row r="110" spans="1:8" ht="12.75" customHeight="1">
      <c r="A110" s="26">
        <v>43958</v>
      </c>
      <c r="B110" s="27"/>
      <c r="C110" s="30">
        <f>ROUND(10.09,5)</f>
        <v>10.09</v>
      </c>
      <c r="D110" s="30">
        <f>F110</f>
        <v>10.25365</v>
      </c>
      <c r="E110" s="30">
        <f>F110</f>
        <v>10.25365</v>
      </c>
      <c r="F110" s="30">
        <f>ROUND(10.25365,5)</f>
        <v>10.25365</v>
      </c>
      <c r="G110" s="28"/>
      <c r="H110" s="38"/>
    </row>
    <row r="111" spans="1:8" ht="12.75" customHeight="1">
      <c r="A111" s="26">
        <v>44049</v>
      </c>
      <c r="B111" s="27"/>
      <c r="C111" s="30">
        <f>ROUND(10.09,5)</f>
        <v>10.09</v>
      </c>
      <c r="D111" s="30">
        <f>F111</f>
        <v>10.34168</v>
      </c>
      <c r="E111" s="30">
        <f>F111</f>
        <v>10.34168</v>
      </c>
      <c r="F111" s="30">
        <f>ROUND(10.34168,5)</f>
        <v>10.34168</v>
      </c>
      <c r="G111" s="28"/>
      <c r="H111" s="38"/>
    </row>
    <row r="112" spans="1:8" ht="12.75" customHeight="1">
      <c r="A112" s="26">
        <v>44140</v>
      </c>
      <c r="B112" s="27"/>
      <c r="C112" s="30">
        <f>ROUND(10.09,5)</f>
        <v>10.09</v>
      </c>
      <c r="D112" s="30">
        <f>F112</f>
        <v>10.41973</v>
      </c>
      <c r="E112" s="30">
        <f>F112</f>
        <v>10.41973</v>
      </c>
      <c r="F112" s="30">
        <f>ROUND(10.41973,5)</f>
        <v>10.41973</v>
      </c>
      <c r="G112" s="28"/>
      <c r="H112" s="38"/>
    </row>
    <row r="113" spans="1:8" ht="12.75" customHeight="1">
      <c r="A113" s="26">
        <v>44231</v>
      </c>
      <c r="B113" s="27"/>
      <c r="C113" s="30">
        <f>ROUND(10.09,5)</f>
        <v>10.09</v>
      </c>
      <c r="D113" s="30">
        <f>F113</f>
        <v>10.52051</v>
      </c>
      <c r="E113" s="30">
        <f>F113</f>
        <v>10.52051</v>
      </c>
      <c r="F113" s="30">
        <f>ROUND(10.52051,5)</f>
        <v>10.52051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43867</v>
      </c>
      <c r="B115" s="27"/>
      <c r="C115" s="30">
        <f>ROUND(10.145,5)</f>
        <v>10.145</v>
      </c>
      <c r="D115" s="30">
        <f>F115</f>
        <v>10.22533</v>
      </c>
      <c r="E115" s="30">
        <f>F115</f>
        <v>10.22533</v>
      </c>
      <c r="F115" s="30">
        <f>ROUND(10.22533,5)</f>
        <v>10.22533</v>
      </c>
      <c r="G115" s="28"/>
      <c r="H115" s="38"/>
    </row>
    <row r="116" spans="1:8" ht="12.75" customHeight="1">
      <c r="A116" s="26">
        <v>43958</v>
      </c>
      <c r="B116" s="27"/>
      <c r="C116" s="30">
        <f>ROUND(10.145,5)</f>
        <v>10.145</v>
      </c>
      <c r="D116" s="30">
        <f>F116</f>
        <v>10.30362</v>
      </c>
      <c r="E116" s="30">
        <f>F116</f>
        <v>10.30362</v>
      </c>
      <c r="F116" s="30">
        <f>ROUND(10.30362,5)</f>
        <v>10.30362</v>
      </c>
      <c r="G116" s="28"/>
      <c r="H116" s="38"/>
    </row>
    <row r="117" spans="1:8" ht="12.75" customHeight="1">
      <c r="A117" s="26">
        <v>44049</v>
      </c>
      <c r="B117" s="27"/>
      <c r="C117" s="30">
        <f>ROUND(10.145,5)</f>
        <v>10.145</v>
      </c>
      <c r="D117" s="30">
        <f>F117</f>
        <v>10.38869</v>
      </c>
      <c r="E117" s="30">
        <f>F117</f>
        <v>10.38869</v>
      </c>
      <c r="F117" s="30">
        <f>ROUND(10.38869,5)</f>
        <v>10.38869</v>
      </c>
      <c r="G117" s="28"/>
      <c r="H117" s="38"/>
    </row>
    <row r="118" spans="1:8" ht="12.75" customHeight="1">
      <c r="A118" s="26">
        <v>44140</v>
      </c>
      <c r="B118" s="27"/>
      <c r="C118" s="30">
        <f>ROUND(10.145,5)</f>
        <v>10.145</v>
      </c>
      <c r="D118" s="30">
        <f>F118</f>
        <v>10.46407</v>
      </c>
      <c r="E118" s="30">
        <f>F118</f>
        <v>10.46407</v>
      </c>
      <c r="F118" s="30">
        <f>ROUND(10.46407,5)</f>
        <v>10.46407</v>
      </c>
      <c r="G118" s="28"/>
      <c r="H118" s="38"/>
    </row>
    <row r="119" spans="1:8" ht="12.75" customHeight="1">
      <c r="A119" s="26">
        <v>44231</v>
      </c>
      <c r="B119" s="27"/>
      <c r="C119" s="30">
        <f>ROUND(10.145,5)</f>
        <v>10.145</v>
      </c>
      <c r="D119" s="30">
        <f>F119</f>
        <v>10.56093</v>
      </c>
      <c r="E119" s="30">
        <f>F119</f>
        <v>10.56093</v>
      </c>
      <c r="F119" s="30">
        <f>ROUND(10.56093,5)</f>
        <v>10.56093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43867</v>
      </c>
      <c r="B121" s="27"/>
      <c r="C121" s="30">
        <f>ROUND(107.61497,5)</f>
        <v>107.61497</v>
      </c>
      <c r="D121" s="30">
        <f>F121</f>
        <v>109.48288</v>
      </c>
      <c r="E121" s="30">
        <f>F121</f>
        <v>109.48288</v>
      </c>
      <c r="F121" s="30">
        <f>ROUND(109.48288,5)</f>
        <v>109.48288</v>
      </c>
      <c r="G121" s="28"/>
      <c r="H121" s="38"/>
    </row>
    <row r="122" spans="1:8" ht="12.75" customHeight="1">
      <c r="A122" s="26">
        <v>43958</v>
      </c>
      <c r="B122" s="27"/>
      <c r="C122" s="30">
        <f>ROUND(107.61497,5)</f>
        <v>107.61497</v>
      </c>
      <c r="D122" s="30">
        <f>F122</f>
        <v>109.75284</v>
      </c>
      <c r="E122" s="30">
        <f>F122</f>
        <v>109.75284</v>
      </c>
      <c r="F122" s="30">
        <f>ROUND(109.75284,5)</f>
        <v>109.75284</v>
      </c>
      <c r="G122" s="28"/>
      <c r="H122" s="38"/>
    </row>
    <row r="123" spans="1:8" ht="12.75" customHeight="1">
      <c r="A123" s="26">
        <v>44049</v>
      </c>
      <c r="B123" s="27"/>
      <c r="C123" s="30">
        <f>ROUND(107.61497,5)</f>
        <v>107.61497</v>
      </c>
      <c r="D123" s="30">
        <f>F123</f>
        <v>111.77909</v>
      </c>
      <c r="E123" s="30">
        <f>F123</f>
        <v>111.77909</v>
      </c>
      <c r="F123" s="30">
        <f>ROUND(111.77909,5)</f>
        <v>111.77909</v>
      </c>
      <c r="G123" s="28"/>
      <c r="H123" s="38"/>
    </row>
    <row r="124" spans="1:8" ht="12.75" customHeight="1">
      <c r="A124" s="26">
        <v>44140</v>
      </c>
      <c r="B124" s="27"/>
      <c r="C124" s="30">
        <f>ROUND(107.61497,5)</f>
        <v>107.61497</v>
      </c>
      <c r="D124" s="30">
        <f>F124</f>
        <v>112.06378</v>
      </c>
      <c r="E124" s="30">
        <f>F124</f>
        <v>112.06378</v>
      </c>
      <c r="F124" s="30">
        <f>ROUND(112.06378,5)</f>
        <v>112.06378</v>
      </c>
      <c r="G124" s="28"/>
      <c r="H124" s="38"/>
    </row>
    <row r="125" spans="1:8" ht="12.75" customHeight="1">
      <c r="A125" s="26">
        <v>44231</v>
      </c>
      <c r="B125" s="27"/>
      <c r="C125" s="30">
        <f>ROUND(107.61497,5)</f>
        <v>107.61497</v>
      </c>
      <c r="D125" s="30">
        <f>F125</f>
        <v>114.02319</v>
      </c>
      <c r="E125" s="30">
        <f>F125</f>
        <v>114.02319</v>
      </c>
      <c r="F125" s="30">
        <f>ROUND(114.02319,5)</f>
        <v>114.02319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43867</v>
      </c>
      <c r="B127" s="27"/>
      <c r="C127" s="30">
        <f>ROUND(3.83,5)</f>
        <v>3.83</v>
      </c>
      <c r="D127" s="30">
        <f>F127</f>
        <v>111.81473</v>
      </c>
      <c r="E127" s="30">
        <f>F127</f>
        <v>111.81473</v>
      </c>
      <c r="F127" s="30">
        <f>ROUND(111.81473,5)</f>
        <v>111.81473</v>
      </c>
      <c r="G127" s="28"/>
      <c r="H127" s="38"/>
    </row>
    <row r="128" spans="1:8" ht="12.75" customHeight="1">
      <c r="A128" s="26">
        <v>43958</v>
      </c>
      <c r="B128" s="27"/>
      <c r="C128" s="30">
        <f>ROUND(3.83,5)</f>
        <v>3.83</v>
      </c>
      <c r="D128" s="30">
        <f>F128</f>
        <v>113.8756</v>
      </c>
      <c r="E128" s="30">
        <f>F128</f>
        <v>113.8756</v>
      </c>
      <c r="F128" s="30">
        <f>ROUND(113.8756,5)</f>
        <v>113.8756</v>
      </c>
      <c r="G128" s="28"/>
      <c r="H128" s="38"/>
    </row>
    <row r="129" spans="1:8" ht="12.75" customHeight="1">
      <c r="A129" s="26">
        <v>44049</v>
      </c>
      <c r="B129" s="27"/>
      <c r="C129" s="30">
        <f>ROUND(3.83,5)</f>
        <v>3.83</v>
      </c>
      <c r="D129" s="30">
        <f>F129</f>
        <v>114.09821</v>
      </c>
      <c r="E129" s="30">
        <f>F129</f>
        <v>114.09821</v>
      </c>
      <c r="F129" s="30">
        <f>ROUND(114.09821,5)</f>
        <v>114.09821</v>
      </c>
      <c r="G129" s="28"/>
      <c r="H129" s="38"/>
    </row>
    <row r="130" spans="1:8" ht="12.75" customHeight="1">
      <c r="A130" s="26">
        <v>44140</v>
      </c>
      <c r="B130" s="27"/>
      <c r="C130" s="30">
        <f>ROUND(3.83,5)</f>
        <v>3.83</v>
      </c>
      <c r="D130" s="30">
        <f>F130</f>
        <v>116.22181</v>
      </c>
      <c r="E130" s="30">
        <f>F130</f>
        <v>116.22181</v>
      </c>
      <c r="F130" s="30">
        <f>ROUND(116.22181,5)</f>
        <v>116.22181</v>
      </c>
      <c r="G130" s="28"/>
      <c r="H130" s="38"/>
    </row>
    <row r="131" spans="1:8" ht="12.75" customHeight="1">
      <c r="A131" s="26">
        <v>44231</v>
      </c>
      <c r="B131" s="27"/>
      <c r="C131" s="30">
        <f>ROUND(3.83,5)</f>
        <v>3.83</v>
      </c>
      <c r="D131" s="30">
        <f>F131</f>
        <v>116.33507</v>
      </c>
      <c r="E131" s="30">
        <f>F131</f>
        <v>116.33507</v>
      </c>
      <c r="F131" s="30">
        <f>ROUND(116.33507,5)</f>
        <v>116.33507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43867</v>
      </c>
      <c r="B133" s="27"/>
      <c r="C133" s="30">
        <f>ROUND(4.48,5)</f>
        <v>4.48</v>
      </c>
      <c r="D133" s="30">
        <f>F133</f>
        <v>130.33254</v>
      </c>
      <c r="E133" s="30">
        <f>F133</f>
        <v>130.33254</v>
      </c>
      <c r="F133" s="30">
        <f>ROUND(130.33254,5)</f>
        <v>130.33254</v>
      </c>
      <c r="G133" s="28"/>
      <c r="H133" s="38"/>
    </row>
    <row r="134" spans="1:8" ht="12.75" customHeight="1">
      <c r="A134" s="26">
        <v>43958</v>
      </c>
      <c r="B134" s="27"/>
      <c r="C134" s="30">
        <f>ROUND(4.48,5)</f>
        <v>4.48</v>
      </c>
      <c r="D134" s="30">
        <f>F134</f>
        <v>130.82653</v>
      </c>
      <c r="E134" s="30">
        <f>F134</f>
        <v>130.82653</v>
      </c>
      <c r="F134" s="30">
        <f>ROUND(130.82653,5)</f>
        <v>130.82653</v>
      </c>
      <c r="G134" s="28"/>
      <c r="H134" s="38"/>
    </row>
    <row r="135" spans="1:8" ht="12.75" customHeight="1">
      <c r="A135" s="26">
        <v>44049</v>
      </c>
      <c r="B135" s="27"/>
      <c r="C135" s="30">
        <f>ROUND(4.48,5)</f>
        <v>4.48</v>
      </c>
      <c r="D135" s="30">
        <f>F135</f>
        <v>133.2419</v>
      </c>
      <c r="E135" s="30">
        <f>F135</f>
        <v>133.2419</v>
      </c>
      <c r="F135" s="30">
        <f>ROUND(133.2419,5)</f>
        <v>133.2419</v>
      </c>
      <c r="G135" s="28"/>
      <c r="H135" s="38"/>
    </row>
    <row r="136" spans="1:8" ht="12.75" customHeight="1">
      <c r="A136" s="26">
        <v>44140</v>
      </c>
      <c r="B136" s="27"/>
      <c r="C136" s="30">
        <f>ROUND(4.48,5)</f>
        <v>4.48</v>
      </c>
      <c r="D136" s="30">
        <f>F136</f>
        <v>133.75168</v>
      </c>
      <c r="E136" s="30">
        <f>F136</f>
        <v>133.75168</v>
      </c>
      <c r="F136" s="30">
        <f>ROUND(133.75168,5)</f>
        <v>133.75168</v>
      </c>
      <c r="G136" s="28"/>
      <c r="H136" s="38"/>
    </row>
    <row r="137" spans="1:8" ht="12.75" customHeight="1">
      <c r="A137" s="26">
        <v>44231</v>
      </c>
      <c r="B137" s="27"/>
      <c r="C137" s="30">
        <f>ROUND(4.48,5)</f>
        <v>4.48</v>
      </c>
      <c r="D137" s="30">
        <f>F137</f>
        <v>136.0902</v>
      </c>
      <c r="E137" s="30">
        <f>F137</f>
        <v>136.0902</v>
      </c>
      <c r="F137" s="30">
        <f>ROUND(136.0902,5)</f>
        <v>136.0902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43867</v>
      </c>
      <c r="B139" s="27"/>
      <c r="C139" s="30">
        <f>ROUND(10.96,5)</f>
        <v>10.96</v>
      </c>
      <c r="D139" s="30">
        <f>F139</f>
        <v>11.08574</v>
      </c>
      <c r="E139" s="30">
        <f>F139</f>
        <v>11.08574</v>
      </c>
      <c r="F139" s="30">
        <f>ROUND(11.08574,5)</f>
        <v>11.08574</v>
      </c>
      <c r="G139" s="28"/>
      <c r="H139" s="38"/>
    </row>
    <row r="140" spans="1:8" ht="12.75" customHeight="1">
      <c r="A140" s="26">
        <v>43958</v>
      </c>
      <c r="B140" s="27"/>
      <c r="C140" s="30">
        <f>ROUND(10.96,5)</f>
        <v>10.96</v>
      </c>
      <c r="D140" s="30">
        <f>F140</f>
        <v>11.2072</v>
      </c>
      <c r="E140" s="30">
        <f>F140</f>
        <v>11.2072</v>
      </c>
      <c r="F140" s="30">
        <f>ROUND(11.2072,5)</f>
        <v>11.2072</v>
      </c>
      <c r="G140" s="28"/>
      <c r="H140" s="38"/>
    </row>
    <row r="141" spans="1:8" ht="12.75" customHeight="1">
      <c r="A141" s="26">
        <v>44049</v>
      </c>
      <c r="B141" s="27"/>
      <c r="C141" s="30">
        <f>ROUND(10.96,5)</f>
        <v>10.96</v>
      </c>
      <c r="D141" s="30">
        <f>F141</f>
        <v>11.33724</v>
      </c>
      <c r="E141" s="30">
        <f>F141</f>
        <v>11.33724</v>
      </c>
      <c r="F141" s="30">
        <f>ROUND(11.33724,5)</f>
        <v>11.33724</v>
      </c>
      <c r="G141" s="28"/>
      <c r="H141" s="38"/>
    </row>
    <row r="142" spans="1:8" ht="12.75" customHeight="1">
      <c r="A142" s="26">
        <v>44140</v>
      </c>
      <c r="B142" s="27"/>
      <c r="C142" s="30">
        <f>ROUND(10.96,5)</f>
        <v>10.96</v>
      </c>
      <c r="D142" s="30">
        <f>F142</f>
        <v>11.46557</v>
      </c>
      <c r="E142" s="30">
        <f>F142</f>
        <v>11.46557</v>
      </c>
      <c r="F142" s="30">
        <f>ROUND(11.46557,5)</f>
        <v>11.46557</v>
      </c>
      <c r="G142" s="28"/>
      <c r="H142" s="38"/>
    </row>
    <row r="143" spans="1:8" ht="12.75" customHeight="1">
      <c r="A143" s="26">
        <v>44231</v>
      </c>
      <c r="B143" s="27"/>
      <c r="C143" s="30">
        <f>ROUND(10.96,5)</f>
        <v>10.96</v>
      </c>
      <c r="D143" s="30">
        <f>F143</f>
        <v>11.62446</v>
      </c>
      <c r="E143" s="30">
        <f>F143</f>
        <v>11.62446</v>
      </c>
      <c r="F143" s="30">
        <f>ROUND(11.62446,5)</f>
        <v>11.62446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43867</v>
      </c>
      <c r="B145" s="27"/>
      <c r="C145" s="30">
        <f>ROUND(11.305,5)</f>
        <v>11.305</v>
      </c>
      <c r="D145" s="30">
        <f>F145</f>
        <v>11.42496</v>
      </c>
      <c r="E145" s="30">
        <f>F145</f>
        <v>11.42496</v>
      </c>
      <c r="F145" s="30">
        <f>ROUND(11.42496,5)</f>
        <v>11.42496</v>
      </c>
      <c r="G145" s="28"/>
      <c r="H145" s="38"/>
    </row>
    <row r="146" spans="1:8" ht="12.75" customHeight="1">
      <c r="A146" s="26">
        <v>43958</v>
      </c>
      <c r="B146" s="27"/>
      <c r="C146" s="30">
        <f>ROUND(11.305,5)</f>
        <v>11.305</v>
      </c>
      <c r="D146" s="30">
        <f>F146</f>
        <v>11.54595</v>
      </c>
      <c r="E146" s="30">
        <f>F146</f>
        <v>11.54595</v>
      </c>
      <c r="F146" s="30">
        <f>ROUND(11.54595,5)</f>
        <v>11.54595</v>
      </c>
      <c r="G146" s="28"/>
      <c r="H146" s="38"/>
    </row>
    <row r="147" spans="1:8" ht="12.75" customHeight="1">
      <c r="A147" s="26">
        <v>44049</v>
      </c>
      <c r="B147" s="27"/>
      <c r="C147" s="30">
        <f>ROUND(11.305,5)</f>
        <v>11.305</v>
      </c>
      <c r="D147" s="30">
        <f>F147</f>
        <v>11.67302</v>
      </c>
      <c r="E147" s="30">
        <f>F147</f>
        <v>11.67302</v>
      </c>
      <c r="F147" s="30">
        <f>ROUND(11.67302,5)</f>
        <v>11.67302</v>
      </c>
      <c r="G147" s="28"/>
      <c r="H147" s="38"/>
    </row>
    <row r="148" spans="1:8" ht="12.75" customHeight="1">
      <c r="A148" s="26">
        <v>44140</v>
      </c>
      <c r="B148" s="27"/>
      <c r="C148" s="30">
        <f>ROUND(11.305,5)</f>
        <v>11.305</v>
      </c>
      <c r="D148" s="30">
        <f>F148</f>
        <v>11.79771</v>
      </c>
      <c r="E148" s="30">
        <f>F148</f>
        <v>11.79771</v>
      </c>
      <c r="F148" s="30">
        <f>ROUND(11.79771,5)</f>
        <v>11.79771</v>
      </c>
      <c r="G148" s="28"/>
      <c r="H148" s="38"/>
    </row>
    <row r="149" spans="1:8" ht="12.75" customHeight="1">
      <c r="A149" s="26">
        <v>44231</v>
      </c>
      <c r="B149" s="27"/>
      <c r="C149" s="30">
        <f>ROUND(11.305,5)</f>
        <v>11.305</v>
      </c>
      <c r="D149" s="30">
        <f>F149</f>
        <v>11.9457</v>
      </c>
      <c r="E149" s="30">
        <f>F149</f>
        <v>11.9457</v>
      </c>
      <c r="F149" s="30">
        <f>ROUND(11.9457,5)</f>
        <v>11.9457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43867</v>
      </c>
      <c r="B151" s="27"/>
      <c r="C151" s="30">
        <f>ROUND(7.47,5)</f>
        <v>7.47</v>
      </c>
      <c r="D151" s="30">
        <f>F151</f>
        <v>7.51108</v>
      </c>
      <c r="E151" s="30">
        <f>F151</f>
        <v>7.51108</v>
      </c>
      <c r="F151" s="30">
        <f>ROUND(7.51108,5)</f>
        <v>7.51108</v>
      </c>
      <c r="G151" s="28"/>
      <c r="H151" s="38"/>
    </row>
    <row r="152" spans="1:8" ht="12.75" customHeight="1">
      <c r="A152" s="26">
        <v>43958</v>
      </c>
      <c r="B152" s="27"/>
      <c r="C152" s="30">
        <f>ROUND(7.47,5)</f>
        <v>7.47</v>
      </c>
      <c r="D152" s="30">
        <f>F152</f>
        <v>7.51854</v>
      </c>
      <c r="E152" s="30">
        <f>F152</f>
        <v>7.51854</v>
      </c>
      <c r="F152" s="30">
        <f>ROUND(7.51854,5)</f>
        <v>7.51854</v>
      </c>
      <c r="G152" s="28"/>
      <c r="H152" s="38"/>
    </row>
    <row r="153" spans="1:8" ht="12.75" customHeight="1">
      <c r="A153" s="26">
        <v>44049</v>
      </c>
      <c r="B153" s="27"/>
      <c r="C153" s="30">
        <f>ROUND(7.47,5)</f>
        <v>7.47</v>
      </c>
      <c r="D153" s="30">
        <f>F153</f>
        <v>7.5317</v>
      </c>
      <c r="E153" s="30">
        <f>F153</f>
        <v>7.5317</v>
      </c>
      <c r="F153" s="30">
        <f>ROUND(7.5317,5)</f>
        <v>7.5317</v>
      </c>
      <c r="G153" s="28"/>
      <c r="H153" s="38"/>
    </row>
    <row r="154" spans="1:8" ht="12.75" customHeight="1">
      <c r="A154" s="26">
        <v>44140</v>
      </c>
      <c r="B154" s="27"/>
      <c r="C154" s="30">
        <f>ROUND(7.47,5)</f>
        <v>7.47</v>
      </c>
      <c r="D154" s="30">
        <f>F154</f>
        <v>7.53523</v>
      </c>
      <c r="E154" s="30">
        <f>F154</f>
        <v>7.53523</v>
      </c>
      <c r="F154" s="30">
        <f>ROUND(7.53523,5)</f>
        <v>7.53523</v>
      </c>
      <c r="G154" s="28"/>
      <c r="H154" s="38"/>
    </row>
    <row r="155" spans="1:8" ht="12.75" customHeight="1">
      <c r="A155" s="26">
        <v>44231</v>
      </c>
      <c r="B155" s="27"/>
      <c r="C155" s="30">
        <f>ROUND(7.47,5)</f>
        <v>7.47</v>
      </c>
      <c r="D155" s="30">
        <f>F155</f>
        <v>7.61824</v>
      </c>
      <c r="E155" s="30">
        <f>F155</f>
        <v>7.61824</v>
      </c>
      <c r="F155" s="30">
        <f>ROUND(7.61824,5)</f>
        <v>7.61824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43867</v>
      </c>
      <c r="B157" s="27"/>
      <c r="C157" s="30">
        <f>ROUND(9.795,5)</f>
        <v>9.795</v>
      </c>
      <c r="D157" s="30">
        <f>F157</f>
        <v>9.88102</v>
      </c>
      <c r="E157" s="30">
        <f>F157</f>
        <v>9.88102</v>
      </c>
      <c r="F157" s="30">
        <f>ROUND(9.88102,5)</f>
        <v>9.88102</v>
      </c>
      <c r="G157" s="28"/>
      <c r="H157" s="38"/>
    </row>
    <row r="158" spans="1:8" ht="12.75" customHeight="1">
      <c r="A158" s="26">
        <v>43958</v>
      </c>
      <c r="B158" s="27"/>
      <c r="C158" s="30">
        <f>ROUND(9.795,5)</f>
        <v>9.795</v>
      </c>
      <c r="D158" s="30">
        <f>F158</f>
        <v>9.95683</v>
      </c>
      <c r="E158" s="30">
        <f>F158</f>
        <v>9.95683</v>
      </c>
      <c r="F158" s="30">
        <f>ROUND(9.95683,5)</f>
        <v>9.95683</v>
      </c>
      <c r="G158" s="28"/>
      <c r="H158" s="38"/>
    </row>
    <row r="159" spans="1:8" ht="12.75" customHeight="1">
      <c r="A159" s="26">
        <v>44049</v>
      </c>
      <c r="B159" s="27"/>
      <c r="C159" s="30">
        <f>ROUND(9.795,5)</f>
        <v>9.795</v>
      </c>
      <c r="D159" s="30">
        <f>F159</f>
        <v>10.03873</v>
      </c>
      <c r="E159" s="30">
        <f>F159</f>
        <v>10.03873</v>
      </c>
      <c r="F159" s="30">
        <f>ROUND(10.03873,5)</f>
        <v>10.03873</v>
      </c>
      <c r="G159" s="28"/>
      <c r="H159" s="38"/>
    </row>
    <row r="160" spans="1:8" ht="12.75" customHeight="1">
      <c r="A160" s="26">
        <v>44140</v>
      </c>
      <c r="B160" s="27"/>
      <c r="C160" s="30">
        <f>ROUND(9.795,5)</f>
        <v>9.795</v>
      </c>
      <c r="D160" s="30">
        <f>F160</f>
        <v>10.11922</v>
      </c>
      <c r="E160" s="30">
        <f>F160</f>
        <v>10.11922</v>
      </c>
      <c r="F160" s="30">
        <f>ROUND(10.11922,5)</f>
        <v>10.11922</v>
      </c>
      <c r="G160" s="28"/>
      <c r="H160" s="38"/>
    </row>
    <row r="161" spans="1:8" ht="12.75" customHeight="1">
      <c r="A161" s="26">
        <v>44231</v>
      </c>
      <c r="B161" s="27"/>
      <c r="C161" s="30">
        <f>ROUND(9.795,5)</f>
        <v>9.795</v>
      </c>
      <c r="D161" s="30">
        <f>F161</f>
        <v>10.22539</v>
      </c>
      <c r="E161" s="30">
        <f>F161</f>
        <v>10.22539</v>
      </c>
      <c r="F161" s="30">
        <f>ROUND(10.22539,5)</f>
        <v>10.22539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43867</v>
      </c>
      <c r="B163" s="27"/>
      <c r="C163" s="30">
        <f>ROUND(8.49,5)</f>
        <v>8.49</v>
      </c>
      <c r="D163" s="30">
        <f>F163</f>
        <v>8.55799</v>
      </c>
      <c r="E163" s="30">
        <f>F163</f>
        <v>8.55799</v>
      </c>
      <c r="F163" s="30">
        <f>ROUND(8.55799,5)</f>
        <v>8.55799</v>
      </c>
      <c r="G163" s="28"/>
      <c r="H163" s="38"/>
    </row>
    <row r="164" spans="1:8" ht="12.75" customHeight="1">
      <c r="A164" s="26">
        <v>43958</v>
      </c>
      <c r="B164" s="27"/>
      <c r="C164" s="30">
        <f>ROUND(8.49,5)</f>
        <v>8.49</v>
      </c>
      <c r="D164" s="30">
        <f>F164</f>
        <v>8.61853</v>
      </c>
      <c r="E164" s="30">
        <f>F164</f>
        <v>8.61853</v>
      </c>
      <c r="F164" s="30">
        <f>ROUND(8.61853,5)</f>
        <v>8.61853</v>
      </c>
      <c r="G164" s="28"/>
      <c r="H164" s="38"/>
    </row>
    <row r="165" spans="1:8" ht="12.75" customHeight="1">
      <c r="A165" s="26">
        <v>44049</v>
      </c>
      <c r="B165" s="27"/>
      <c r="C165" s="30">
        <f>ROUND(8.49,5)</f>
        <v>8.49</v>
      </c>
      <c r="D165" s="30">
        <f>F165</f>
        <v>8.68842</v>
      </c>
      <c r="E165" s="30">
        <f>F165</f>
        <v>8.68842</v>
      </c>
      <c r="F165" s="30">
        <f>ROUND(8.68842,5)</f>
        <v>8.68842</v>
      </c>
      <c r="G165" s="28"/>
      <c r="H165" s="38"/>
    </row>
    <row r="166" spans="1:8" ht="12.75" customHeight="1">
      <c r="A166" s="26">
        <v>44140</v>
      </c>
      <c r="B166" s="27"/>
      <c r="C166" s="30">
        <f>ROUND(8.49,5)</f>
        <v>8.49</v>
      </c>
      <c r="D166" s="30">
        <f>F166</f>
        <v>8.75002</v>
      </c>
      <c r="E166" s="30">
        <f>F166</f>
        <v>8.75002</v>
      </c>
      <c r="F166" s="30">
        <f>ROUND(8.75002,5)</f>
        <v>8.75002</v>
      </c>
      <c r="G166" s="28"/>
      <c r="H166" s="38"/>
    </row>
    <row r="167" spans="1:8" ht="12.75" customHeight="1">
      <c r="A167" s="26">
        <v>44231</v>
      </c>
      <c r="B167" s="27"/>
      <c r="C167" s="30">
        <f>ROUND(8.49,5)</f>
        <v>8.49</v>
      </c>
      <c r="D167" s="30">
        <f>F167</f>
        <v>8.85117</v>
      </c>
      <c r="E167" s="30">
        <f>F167</f>
        <v>8.85117</v>
      </c>
      <c r="F167" s="30">
        <f>ROUND(8.85117,5)</f>
        <v>8.85117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43867</v>
      </c>
      <c r="B169" s="27"/>
      <c r="C169" s="30">
        <f>ROUND(3.065,5)</f>
        <v>3.065</v>
      </c>
      <c r="D169" s="30">
        <f>F169</f>
        <v>303.86529</v>
      </c>
      <c r="E169" s="30">
        <f>F169</f>
        <v>303.86529</v>
      </c>
      <c r="F169" s="30">
        <f>ROUND(303.86529,5)</f>
        <v>303.86529</v>
      </c>
      <c r="G169" s="28"/>
      <c r="H169" s="38"/>
    </row>
    <row r="170" spans="1:8" ht="12.75" customHeight="1">
      <c r="A170" s="26">
        <v>43958</v>
      </c>
      <c r="B170" s="27"/>
      <c r="C170" s="30">
        <f>ROUND(3.065,5)</f>
        <v>3.065</v>
      </c>
      <c r="D170" s="30">
        <f>F170</f>
        <v>309.46596</v>
      </c>
      <c r="E170" s="30">
        <f>F170</f>
        <v>309.46596</v>
      </c>
      <c r="F170" s="30">
        <f>ROUND(309.46596,5)</f>
        <v>309.46596</v>
      </c>
      <c r="G170" s="28"/>
      <c r="H170" s="38"/>
    </row>
    <row r="171" spans="1:8" ht="12.75" customHeight="1">
      <c r="A171" s="26">
        <v>44049</v>
      </c>
      <c r="B171" s="27"/>
      <c r="C171" s="30">
        <f>ROUND(3.065,5)</f>
        <v>3.065</v>
      </c>
      <c r="D171" s="30">
        <f>F171</f>
        <v>307.3876</v>
      </c>
      <c r="E171" s="30">
        <f>F171</f>
        <v>307.3876</v>
      </c>
      <c r="F171" s="30">
        <f>ROUND(307.3876,5)</f>
        <v>307.3876</v>
      </c>
      <c r="G171" s="28"/>
      <c r="H171" s="38"/>
    </row>
    <row r="172" spans="1:8" ht="12.75" customHeight="1">
      <c r="A172" s="26">
        <v>44140</v>
      </c>
      <c r="B172" s="27"/>
      <c r="C172" s="30">
        <f>ROUND(3.065,5)</f>
        <v>3.065</v>
      </c>
      <c r="D172" s="30">
        <f>F172</f>
        <v>313.10846</v>
      </c>
      <c r="E172" s="30">
        <f>F172</f>
        <v>313.10846</v>
      </c>
      <c r="F172" s="30">
        <f>ROUND(313.10846,5)</f>
        <v>313.10846</v>
      </c>
      <c r="G172" s="28"/>
      <c r="H172" s="38"/>
    </row>
    <row r="173" spans="1:8" ht="12.75" customHeight="1">
      <c r="A173" s="26">
        <v>44231</v>
      </c>
      <c r="B173" s="27"/>
      <c r="C173" s="30">
        <f>ROUND(3.065,5)</f>
        <v>3.065</v>
      </c>
      <c r="D173" s="30">
        <f>F173</f>
        <v>310.59065</v>
      </c>
      <c r="E173" s="30">
        <f>F173</f>
        <v>310.59065</v>
      </c>
      <c r="F173" s="30">
        <f>ROUND(310.59065,5)</f>
        <v>310.59065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43867</v>
      </c>
      <c r="B175" s="27"/>
      <c r="C175" s="30">
        <f>ROUND(3.66,5)</f>
        <v>3.66</v>
      </c>
      <c r="D175" s="30">
        <f>F175</f>
        <v>230.36253</v>
      </c>
      <c r="E175" s="30">
        <f>F175</f>
        <v>230.36253</v>
      </c>
      <c r="F175" s="30">
        <f>ROUND(230.36253,5)</f>
        <v>230.36253</v>
      </c>
      <c r="G175" s="28"/>
      <c r="H175" s="38"/>
    </row>
    <row r="176" spans="1:8" ht="12.75" customHeight="1">
      <c r="A176" s="26">
        <v>43958</v>
      </c>
      <c r="B176" s="27"/>
      <c r="C176" s="30">
        <f>ROUND(3.66,5)</f>
        <v>3.66</v>
      </c>
      <c r="D176" s="30">
        <f>F176</f>
        <v>234.60827</v>
      </c>
      <c r="E176" s="30">
        <f>F176</f>
        <v>234.60827</v>
      </c>
      <c r="F176" s="30">
        <f>ROUND(234.60827,5)</f>
        <v>234.60827</v>
      </c>
      <c r="G176" s="28"/>
      <c r="H176" s="38"/>
    </row>
    <row r="177" spans="1:8" ht="12.75" customHeight="1">
      <c r="A177" s="26">
        <v>44049</v>
      </c>
      <c r="B177" s="27"/>
      <c r="C177" s="30">
        <f>ROUND(3.66,5)</f>
        <v>3.66</v>
      </c>
      <c r="D177" s="30">
        <f>F177</f>
        <v>234.80131</v>
      </c>
      <c r="E177" s="30">
        <f>F177</f>
        <v>234.80131</v>
      </c>
      <c r="F177" s="30">
        <f>ROUND(234.80131,5)</f>
        <v>234.80131</v>
      </c>
      <c r="G177" s="28"/>
      <c r="H177" s="38"/>
    </row>
    <row r="178" spans="1:8" ht="12.75" customHeight="1">
      <c r="A178" s="26">
        <v>44140</v>
      </c>
      <c r="B178" s="27"/>
      <c r="C178" s="30">
        <f>ROUND(3.66,5)</f>
        <v>3.66</v>
      </c>
      <c r="D178" s="30">
        <f>F178</f>
        <v>239.17114</v>
      </c>
      <c r="E178" s="30">
        <f>F178</f>
        <v>239.17114</v>
      </c>
      <c r="F178" s="30">
        <f>ROUND(239.17114,5)</f>
        <v>239.17114</v>
      </c>
      <c r="G178" s="28"/>
      <c r="H178" s="38"/>
    </row>
    <row r="179" spans="1:8" ht="12.75" customHeight="1">
      <c r="A179" s="26">
        <v>44231</v>
      </c>
      <c r="B179" s="27"/>
      <c r="C179" s="30">
        <f>ROUND(3.66,5)</f>
        <v>3.66</v>
      </c>
      <c r="D179" s="30">
        <f>F179</f>
        <v>239.10989</v>
      </c>
      <c r="E179" s="30">
        <f>F179</f>
        <v>239.10989</v>
      </c>
      <c r="F179" s="30">
        <f>ROUND(239.10989,5)</f>
        <v>239.10989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43867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43867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43958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43867</v>
      </c>
      <c r="B189" s="27"/>
      <c r="C189" s="30">
        <f>ROUND(6.92,5)</f>
        <v>6.92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43958</v>
      </c>
      <c r="B190" s="27"/>
      <c r="C190" s="30">
        <f>ROUND(6.92,5)</f>
        <v>6.92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44049</v>
      </c>
      <c r="B191" s="27"/>
      <c r="C191" s="30">
        <f>ROUND(6.92,5)</f>
        <v>6.92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44140</v>
      </c>
      <c r="B192" s="27"/>
      <c r="C192" s="30">
        <f>ROUND(6.92,5)</f>
        <v>6.92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>
        <v>44231</v>
      </c>
      <c r="B193" s="27"/>
      <c r="C193" s="30">
        <f>ROUND(6.92,5)</f>
        <v>6.92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43867</v>
      </c>
      <c r="B195" s="27"/>
      <c r="C195" s="30">
        <f>ROUND(6.695,5)</f>
        <v>6.695</v>
      </c>
      <c r="D195" s="30">
        <f>F195</f>
        <v>6.60403</v>
      </c>
      <c r="E195" s="30">
        <f>F195</f>
        <v>6.60403</v>
      </c>
      <c r="F195" s="30">
        <f>ROUND(6.60403,5)</f>
        <v>6.60403</v>
      </c>
      <c r="G195" s="28"/>
      <c r="H195" s="38"/>
    </row>
    <row r="196" spans="1:8" ht="12.75" customHeight="1">
      <c r="A196" s="26">
        <v>43958</v>
      </c>
      <c r="B196" s="27"/>
      <c r="C196" s="30">
        <f>ROUND(6.695,5)</f>
        <v>6.695</v>
      </c>
      <c r="D196" s="30">
        <f>F196</f>
        <v>6.37743</v>
      </c>
      <c r="E196" s="30">
        <f>F196</f>
        <v>6.37743</v>
      </c>
      <c r="F196" s="30">
        <f>ROUND(6.37743,5)</f>
        <v>6.37743</v>
      </c>
      <c r="G196" s="28"/>
      <c r="H196" s="38"/>
    </row>
    <row r="197" spans="1:8" ht="12.75" customHeight="1">
      <c r="A197" s="26">
        <v>44049</v>
      </c>
      <c r="B197" s="27"/>
      <c r="C197" s="30">
        <f>ROUND(6.695,5)</f>
        <v>6.695</v>
      </c>
      <c r="D197" s="30">
        <f>F197</f>
        <v>5.99668</v>
      </c>
      <c r="E197" s="30">
        <f>F197</f>
        <v>5.99668</v>
      </c>
      <c r="F197" s="30">
        <f>ROUND(5.99668,5)</f>
        <v>5.99668</v>
      </c>
      <c r="G197" s="28"/>
      <c r="H197" s="38"/>
    </row>
    <row r="198" spans="1:8" ht="12.75" customHeight="1">
      <c r="A198" s="26">
        <v>44140</v>
      </c>
      <c r="B198" s="27"/>
      <c r="C198" s="30">
        <f>ROUND(6.695,5)</f>
        <v>6.695</v>
      </c>
      <c r="D198" s="30">
        <f>F198</f>
        <v>5.00842</v>
      </c>
      <c r="E198" s="30">
        <f>F198</f>
        <v>5.00842</v>
      </c>
      <c r="F198" s="30">
        <f>ROUND(5.00842,5)</f>
        <v>5.00842</v>
      </c>
      <c r="G198" s="28"/>
      <c r="H198" s="38"/>
    </row>
    <row r="199" spans="1:8" ht="12.75" customHeight="1">
      <c r="A199" s="26">
        <v>44231</v>
      </c>
      <c r="B199" s="27"/>
      <c r="C199" s="30">
        <f>ROUND(6.695,5)</f>
        <v>6.695</v>
      </c>
      <c r="D199" s="30">
        <f>F199</f>
        <v>1.51106</v>
      </c>
      <c r="E199" s="30">
        <f>F199</f>
        <v>1.51106</v>
      </c>
      <c r="F199" s="30">
        <f>ROUND(1.51106,5)</f>
        <v>1.51106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43867</v>
      </c>
      <c r="B201" s="27"/>
      <c r="C201" s="30">
        <f>ROUND(9.81,5)</f>
        <v>9.81</v>
      </c>
      <c r="D201" s="30">
        <f>F201</f>
        <v>9.88405</v>
      </c>
      <c r="E201" s="30">
        <f>F201</f>
        <v>9.88405</v>
      </c>
      <c r="F201" s="30">
        <f>ROUND(9.88405,5)</f>
        <v>9.88405</v>
      </c>
      <c r="G201" s="28"/>
      <c r="H201" s="38"/>
    </row>
    <row r="202" spans="1:8" ht="12.75" customHeight="1">
      <c r="A202" s="26">
        <v>43958</v>
      </c>
      <c r="B202" s="27"/>
      <c r="C202" s="30">
        <f>ROUND(9.81,5)</f>
        <v>9.81</v>
      </c>
      <c r="D202" s="30">
        <f>F202</f>
        <v>9.95465</v>
      </c>
      <c r="E202" s="30">
        <f>F202</f>
        <v>9.95465</v>
      </c>
      <c r="F202" s="30">
        <f>ROUND(9.95465,5)</f>
        <v>9.95465</v>
      </c>
      <c r="G202" s="28"/>
      <c r="H202" s="38"/>
    </row>
    <row r="203" spans="1:8" ht="12.75" customHeight="1">
      <c r="A203" s="26">
        <v>44049</v>
      </c>
      <c r="B203" s="27"/>
      <c r="C203" s="30">
        <f>ROUND(9.81,5)</f>
        <v>9.81</v>
      </c>
      <c r="D203" s="30">
        <f>F203</f>
        <v>10.03058</v>
      </c>
      <c r="E203" s="30">
        <f>F203</f>
        <v>10.03058</v>
      </c>
      <c r="F203" s="30">
        <f>ROUND(10.03058,5)</f>
        <v>10.03058</v>
      </c>
      <c r="G203" s="28"/>
      <c r="H203" s="38"/>
    </row>
    <row r="204" spans="1:8" ht="12.75" customHeight="1">
      <c r="A204" s="26">
        <v>44140</v>
      </c>
      <c r="B204" s="27"/>
      <c r="C204" s="30">
        <f>ROUND(9.81,5)</f>
        <v>9.81</v>
      </c>
      <c r="D204" s="30">
        <f>F204</f>
        <v>10.10187</v>
      </c>
      <c r="E204" s="30">
        <f>F204</f>
        <v>10.10187</v>
      </c>
      <c r="F204" s="30">
        <f>ROUND(10.10187,5)</f>
        <v>10.10187</v>
      </c>
      <c r="G204" s="28"/>
      <c r="H204" s="38"/>
    </row>
    <row r="205" spans="1:8" ht="12.75" customHeight="1">
      <c r="A205" s="26">
        <v>44231</v>
      </c>
      <c r="B205" s="27"/>
      <c r="C205" s="30">
        <f>ROUND(9.81,5)</f>
        <v>9.81</v>
      </c>
      <c r="D205" s="30">
        <f>F205</f>
        <v>10.19387</v>
      </c>
      <c r="E205" s="30">
        <f>F205</f>
        <v>10.19387</v>
      </c>
      <c r="F205" s="30">
        <f>ROUND(10.19387,5)</f>
        <v>10.19387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43867</v>
      </c>
      <c r="B207" s="27"/>
      <c r="C207" s="30">
        <f>ROUND(3.56,5)</f>
        <v>3.56</v>
      </c>
      <c r="D207" s="30">
        <f>F207</f>
        <v>189.94149</v>
      </c>
      <c r="E207" s="30">
        <f>F207</f>
        <v>189.94149</v>
      </c>
      <c r="F207" s="30">
        <f>ROUND(189.94149,5)</f>
        <v>189.94149</v>
      </c>
      <c r="G207" s="28"/>
      <c r="H207" s="38"/>
    </row>
    <row r="208" spans="1:8" ht="12.75" customHeight="1">
      <c r="A208" s="26">
        <v>43958</v>
      </c>
      <c r="B208" s="27"/>
      <c r="C208" s="30">
        <f>ROUND(3.56,5)</f>
        <v>3.56</v>
      </c>
      <c r="D208" s="30">
        <f>F208</f>
        <v>190.79237</v>
      </c>
      <c r="E208" s="30">
        <f>F208</f>
        <v>190.79237</v>
      </c>
      <c r="F208" s="30">
        <f>ROUND(190.79237,5)</f>
        <v>190.79237</v>
      </c>
      <c r="G208" s="28"/>
      <c r="H208" s="38"/>
    </row>
    <row r="209" spans="1:8" ht="12.75" customHeight="1">
      <c r="A209" s="26">
        <v>44049</v>
      </c>
      <c r="B209" s="27"/>
      <c r="C209" s="30">
        <f>ROUND(3.56,5)</f>
        <v>3.56</v>
      </c>
      <c r="D209" s="30">
        <f>F209</f>
        <v>194.31496</v>
      </c>
      <c r="E209" s="30">
        <f>F209</f>
        <v>194.31496</v>
      </c>
      <c r="F209" s="30">
        <f>ROUND(194.31496,5)</f>
        <v>194.31496</v>
      </c>
      <c r="G209" s="28"/>
      <c r="H209" s="38"/>
    </row>
    <row r="210" spans="1:8" ht="12.75" customHeight="1">
      <c r="A210" s="26">
        <v>44140</v>
      </c>
      <c r="B210" s="27"/>
      <c r="C210" s="30">
        <f>ROUND(3.56,5)</f>
        <v>3.56</v>
      </c>
      <c r="D210" s="30">
        <f>F210</f>
        <v>195.20924</v>
      </c>
      <c r="E210" s="30">
        <f>F210</f>
        <v>195.20924</v>
      </c>
      <c r="F210" s="30">
        <f>ROUND(195.20924,5)</f>
        <v>195.20924</v>
      </c>
      <c r="G210" s="28"/>
      <c r="H210" s="38"/>
    </row>
    <row r="211" spans="1:8" ht="12.75" customHeight="1">
      <c r="A211" s="26">
        <v>44231</v>
      </c>
      <c r="B211" s="27"/>
      <c r="C211" s="30">
        <f>ROUND(3.56,5)</f>
        <v>3.56</v>
      </c>
      <c r="D211" s="30">
        <f>F211</f>
        <v>198.62328</v>
      </c>
      <c r="E211" s="30">
        <f>F211</f>
        <v>198.62328</v>
      </c>
      <c r="F211" s="30">
        <f>ROUND(198.62328,5)</f>
        <v>198.62328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43867</v>
      </c>
      <c r="B213" s="27"/>
      <c r="C213" s="30">
        <f>ROUND(3.07,5)</f>
        <v>3.07</v>
      </c>
      <c r="D213" s="30">
        <f>F213</f>
        <v>161.9399</v>
      </c>
      <c r="E213" s="30">
        <f>F213</f>
        <v>161.9399</v>
      </c>
      <c r="F213" s="30">
        <f>ROUND(161.9399,5)</f>
        <v>161.9399</v>
      </c>
      <c r="G213" s="28"/>
      <c r="H213" s="38"/>
    </row>
    <row r="214" spans="1:8" ht="12.75" customHeight="1">
      <c r="A214" s="26">
        <v>43958</v>
      </c>
      <c r="B214" s="27"/>
      <c r="C214" s="30">
        <f>ROUND(3.07,5)</f>
        <v>3.07</v>
      </c>
      <c r="D214" s="30">
        <f>F214</f>
        <v>164.92487</v>
      </c>
      <c r="E214" s="30">
        <f>F214</f>
        <v>164.92487</v>
      </c>
      <c r="F214" s="30">
        <f>ROUND(164.92487,5)</f>
        <v>164.92487</v>
      </c>
      <c r="G214" s="28"/>
      <c r="H214" s="38"/>
    </row>
    <row r="215" spans="1:8" ht="12.75" customHeight="1">
      <c r="A215" s="26">
        <v>44049</v>
      </c>
      <c r="B215" s="27"/>
      <c r="C215" s="30">
        <f>ROUND(3.07,5)</f>
        <v>3.07</v>
      </c>
      <c r="D215" s="30">
        <f>F215</f>
        <v>165.67617</v>
      </c>
      <c r="E215" s="30">
        <f>F215</f>
        <v>165.67617</v>
      </c>
      <c r="F215" s="30">
        <f>ROUND(165.67617,5)</f>
        <v>165.67617</v>
      </c>
      <c r="G215" s="28"/>
      <c r="H215" s="38"/>
    </row>
    <row r="216" spans="1:8" ht="12.75" customHeight="1">
      <c r="A216" s="26">
        <v>44140</v>
      </c>
      <c r="B216" s="27"/>
      <c r="C216" s="30">
        <f>ROUND(3.07,5)</f>
        <v>3.07</v>
      </c>
      <c r="D216" s="30">
        <f>F216</f>
        <v>168.75955</v>
      </c>
      <c r="E216" s="30">
        <f>F216</f>
        <v>168.75955</v>
      </c>
      <c r="F216" s="30">
        <f>ROUND(168.75955,5)</f>
        <v>168.75955</v>
      </c>
      <c r="G216" s="28"/>
      <c r="H216" s="38"/>
    </row>
    <row r="217" spans="1:8" ht="12.75" customHeight="1">
      <c r="A217" s="26">
        <v>44231</v>
      </c>
      <c r="B217" s="27"/>
      <c r="C217" s="30">
        <f>ROUND(3.07,5)</f>
        <v>3.07</v>
      </c>
      <c r="D217" s="30">
        <f>F217</f>
        <v>169.36817</v>
      </c>
      <c r="E217" s="30">
        <f>F217</f>
        <v>169.36817</v>
      </c>
      <c r="F217" s="30">
        <f>ROUND(169.36817,5)</f>
        <v>169.36817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43867</v>
      </c>
      <c r="B219" s="27"/>
      <c r="C219" s="30">
        <f>ROUND(9.39,5)</f>
        <v>9.39</v>
      </c>
      <c r="D219" s="30">
        <f>F219</f>
        <v>9.47065</v>
      </c>
      <c r="E219" s="30">
        <f>F219</f>
        <v>9.47065</v>
      </c>
      <c r="F219" s="30">
        <f>ROUND(9.47065,5)</f>
        <v>9.47065</v>
      </c>
      <c r="G219" s="28"/>
      <c r="H219" s="38"/>
    </row>
    <row r="220" spans="1:8" ht="12.75" customHeight="1">
      <c r="A220" s="26">
        <v>43958</v>
      </c>
      <c r="B220" s="27"/>
      <c r="C220" s="30">
        <f>ROUND(9.39,5)</f>
        <v>9.39</v>
      </c>
      <c r="D220" s="30">
        <f>F220</f>
        <v>9.54039</v>
      </c>
      <c r="E220" s="30">
        <f>F220</f>
        <v>9.54039</v>
      </c>
      <c r="F220" s="30">
        <f>ROUND(9.54039,5)</f>
        <v>9.54039</v>
      </c>
      <c r="G220" s="28"/>
      <c r="H220" s="38"/>
    </row>
    <row r="221" spans="1:8" ht="12.75" customHeight="1">
      <c r="A221" s="26">
        <v>44049</v>
      </c>
      <c r="B221" s="27"/>
      <c r="C221" s="30">
        <f>ROUND(9.39,5)</f>
        <v>9.39</v>
      </c>
      <c r="D221" s="30">
        <f>F221</f>
        <v>9.61644</v>
      </c>
      <c r="E221" s="30">
        <f>F221</f>
        <v>9.61644</v>
      </c>
      <c r="F221" s="30">
        <f>ROUND(9.61644,5)</f>
        <v>9.61644</v>
      </c>
      <c r="G221" s="28"/>
      <c r="H221" s="38"/>
    </row>
    <row r="222" spans="1:8" ht="12.75" customHeight="1">
      <c r="A222" s="26">
        <v>44140</v>
      </c>
      <c r="B222" s="27"/>
      <c r="C222" s="30">
        <f>ROUND(9.39,5)</f>
        <v>9.39</v>
      </c>
      <c r="D222" s="30">
        <f>F222</f>
        <v>9.69138</v>
      </c>
      <c r="E222" s="30">
        <f>F222</f>
        <v>9.69138</v>
      </c>
      <c r="F222" s="30">
        <f>ROUND(9.69138,5)</f>
        <v>9.69138</v>
      </c>
      <c r="G222" s="28"/>
      <c r="H222" s="38"/>
    </row>
    <row r="223" spans="1:8" ht="12.75" customHeight="1">
      <c r="A223" s="26">
        <v>44231</v>
      </c>
      <c r="B223" s="27"/>
      <c r="C223" s="30">
        <f>ROUND(9.39,5)</f>
        <v>9.39</v>
      </c>
      <c r="D223" s="30">
        <f>F223</f>
        <v>9.79442</v>
      </c>
      <c r="E223" s="30">
        <f>F223</f>
        <v>9.79442</v>
      </c>
      <c r="F223" s="30">
        <f>ROUND(9.79442,5)</f>
        <v>9.79442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43867</v>
      </c>
      <c r="B225" s="27"/>
      <c r="C225" s="30">
        <f>ROUND(10.055,5)</f>
        <v>10.055</v>
      </c>
      <c r="D225" s="30">
        <f>F225</f>
        <v>10.1343</v>
      </c>
      <c r="E225" s="30">
        <f>F225</f>
        <v>10.1343</v>
      </c>
      <c r="F225" s="30">
        <f>ROUND(10.1343,5)</f>
        <v>10.1343</v>
      </c>
      <c r="G225" s="28"/>
      <c r="H225" s="38"/>
    </row>
    <row r="226" spans="1:8" ht="12.75" customHeight="1">
      <c r="A226" s="26">
        <v>43958</v>
      </c>
      <c r="B226" s="27"/>
      <c r="C226" s="30">
        <f>ROUND(10.055,5)</f>
        <v>10.055</v>
      </c>
      <c r="D226" s="30">
        <f>F226</f>
        <v>10.20459</v>
      </c>
      <c r="E226" s="30">
        <f>F226</f>
        <v>10.20459</v>
      </c>
      <c r="F226" s="30">
        <f>ROUND(10.20459,5)</f>
        <v>10.20459</v>
      </c>
      <c r="G226" s="28"/>
      <c r="H226" s="38"/>
    </row>
    <row r="227" spans="1:8" ht="12.75" customHeight="1">
      <c r="A227" s="26">
        <v>44049</v>
      </c>
      <c r="B227" s="27"/>
      <c r="C227" s="30">
        <f>ROUND(10.055,5)</f>
        <v>10.055</v>
      </c>
      <c r="D227" s="30">
        <f>F227</f>
        <v>10.27979</v>
      </c>
      <c r="E227" s="30">
        <f>F227</f>
        <v>10.27979</v>
      </c>
      <c r="F227" s="30">
        <f>ROUND(10.27979,5)</f>
        <v>10.27979</v>
      </c>
      <c r="G227" s="28"/>
      <c r="H227" s="38"/>
    </row>
    <row r="228" spans="1:8" ht="12.75" customHeight="1">
      <c r="A228" s="26">
        <v>44140</v>
      </c>
      <c r="B228" s="27"/>
      <c r="C228" s="30">
        <f>ROUND(10.055,5)</f>
        <v>10.055</v>
      </c>
      <c r="D228" s="30">
        <f>F228</f>
        <v>10.35333</v>
      </c>
      <c r="E228" s="30">
        <f>F228</f>
        <v>10.35333</v>
      </c>
      <c r="F228" s="30">
        <f>ROUND(10.35333,5)</f>
        <v>10.35333</v>
      </c>
      <c r="G228" s="28"/>
      <c r="H228" s="38"/>
    </row>
    <row r="229" spans="1:8" ht="12.75" customHeight="1">
      <c r="A229" s="26">
        <v>44231</v>
      </c>
      <c r="B229" s="27"/>
      <c r="C229" s="30">
        <f>ROUND(10.055,5)</f>
        <v>10.055</v>
      </c>
      <c r="D229" s="30">
        <f>F229</f>
        <v>10.44798</v>
      </c>
      <c r="E229" s="30">
        <f>F229</f>
        <v>10.44798</v>
      </c>
      <c r="F229" s="30">
        <f>ROUND(10.44798,5)</f>
        <v>10.44798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43867</v>
      </c>
      <c r="B231" s="27"/>
      <c r="C231" s="30">
        <f>ROUND(10.125,5)</f>
        <v>10.125</v>
      </c>
      <c r="D231" s="30">
        <f>F231</f>
        <v>10.20633</v>
      </c>
      <c r="E231" s="30">
        <f>F231</f>
        <v>10.20633</v>
      </c>
      <c r="F231" s="30">
        <f>ROUND(10.20633,5)</f>
        <v>10.20633</v>
      </c>
      <c r="G231" s="28"/>
      <c r="H231" s="38"/>
    </row>
    <row r="232" spans="1:8" ht="12.75" customHeight="1">
      <c r="A232" s="26">
        <v>43958</v>
      </c>
      <c r="B232" s="27"/>
      <c r="C232" s="30">
        <f>ROUND(10.125,5)</f>
        <v>10.125</v>
      </c>
      <c r="D232" s="30">
        <f>F232</f>
        <v>10.27859</v>
      </c>
      <c r="E232" s="30">
        <f>F232</f>
        <v>10.27859</v>
      </c>
      <c r="F232" s="30">
        <f>ROUND(10.27859,5)</f>
        <v>10.27859</v>
      </c>
      <c r="G232" s="28"/>
      <c r="H232" s="38"/>
    </row>
    <row r="233" spans="1:8" ht="12.75" customHeight="1">
      <c r="A233" s="26">
        <v>44049</v>
      </c>
      <c r="B233" s="27"/>
      <c r="C233" s="30">
        <f>ROUND(10.125,5)</f>
        <v>10.125</v>
      </c>
      <c r="D233" s="30">
        <f>F233</f>
        <v>10.35594</v>
      </c>
      <c r="E233" s="30">
        <f>F233</f>
        <v>10.35594</v>
      </c>
      <c r="F233" s="30">
        <f>ROUND(10.35594,5)</f>
        <v>10.35594</v>
      </c>
      <c r="G233" s="28"/>
      <c r="H233" s="38"/>
    </row>
    <row r="234" spans="1:8" ht="12.75" customHeight="1">
      <c r="A234" s="26">
        <v>44140</v>
      </c>
      <c r="B234" s="27"/>
      <c r="C234" s="30">
        <f>ROUND(10.125,5)</f>
        <v>10.125</v>
      </c>
      <c r="D234" s="30">
        <f>F234</f>
        <v>10.43155</v>
      </c>
      <c r="E234" s="30">
        <f>F234</f>
        <v>10.43155</v>
      </c>
      <c r="F234" s="30">
        <f>ROUND(10.43155,5)</f>
        <v>10.43155</v>
      </c>
      <c r="G234" s="28"/>
      <c r="H234" s="38"/>
    </row>
    <row r="235" spans="1:8" ht="12.75" customHeight="1">
      <c r="A235" s="26">
        <v>44231</v>
      </c>
      <c r="B235" s="27"/>
      <c r="C235" s="30">
        <f>ROUND(10.125,5)</f>
        <v>10.125</v>
      </c>
      <c r="D235" s="30">
        <f>F235</f>
        <v>10.52857</v>
      </c>
      <c r="E235" s="30">
        <f>F235</f>
        <v>10.52857</v>
      </c>
      <c r="F235" s="30">
        <f>ROUND(10.52857,5)</f>
        <v>10.52857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43867</v>
      </c>
      <c r="B237" s="27"/>
      <c r="C237" s="31">
        <f>ROUND(738.343,3)</f>
        <v>738.343</v>
      </c>
      <c r="D237" s="31">
        <f>F237</f>
        <v>750.695</v>
      </c>
      <c r="E237" s="31">
        <f>F237</f>
        <v>750.695</v>
      </c>
      <c r="F237" s="31">
        <f>ROUND(750.695,3)</f>
        <v>750.695</v>
      </c>
      <c r="G237" s="28"/>
      <c r="H237" s="38"/>
    </row>
    <row r="238" spans="1:8" ht="12.75" customHeight="1">
      <c r="A238" s="26">
        <v>43958</v>
      </c>
      <c r="B238" s="27"/>
      <c r="C238" s="31">
        <f>ROUND(738.343,3)</f>
        <v>738.343</v>
      </c>
      <c r="D238" s="31">
        <f>F238</f>
        <v>764.347</v>
      </c>
      <c r="E238" s="31">
        <f>F238</f>
        <v>764.347</v>
      </c>
      <c r="F238" s="31">
        <f>ROUND(764.347,3)</f>
        <v>764.347</v>
      </c>
      <c r="G238" s="28"/>
      <c r="H238" s="38"/>
    </row>
    <row r="239" spans="1:8" ht="12.75" customHeight="1">
      <c r="A239" s="26">
        <v>44049</v>
      </c>
      <c r="B239" s="27"/>
      <c r="C239" s="31">
        <f>ROUND(738.343,3)</f>
        <v>738.343</v>
      </c>
      <c r="D239" s="31">
        <f>F239</f>
        <v>778.135</v>
      </c>
      <c r="E239" s="31">
        <f>F239</f>
        <v>778.135</v>
      </c>
      <c r="F239" s="31">
        <f>ROUND(778.135,3)</f>
        <v>778.135</v>
      </c>
      <c r="G239" s="28"/>
      <c r="H239" s="38"/>
    </row>
    <row r="240" spans="1:8" ht="12.75" customHeight="1">
      <c r="A240" s="26">
        <v>44140</v>
      </c>
      <c r="B240" s="27"/>
      <c r="C240" s="31">
        <f>ROUND(738.343,3)</f>
        <v>738.343</v>
      </c>
      <c r="D240" s="31">
        <f>F240</f>
        <v>792.596</v>
      </c>
      <c r="E240" s="31">
        <f>F240</f>
        <v>792.596</v>
      </c>
      <c r="F240" s="31">
        <f>ROUND(792.596,3)</f>
        <v>792.596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43867</v>
      </c>
      <c r="B242" s="27"/>
      <c r="C242" s="31">
        <f>ROUND(664.98,3)</f>
        <v>664.98</v>
      </c>
      <c r="D242" s="31">
        <f>F242</f>
        <v>676.105</v>
      </c>
      <c r="E242" s="31">
        <f>F242</f>
        <v>676.105</v>
      </c>
      <c r="F242" s="31">
        <f>ROUND(676.105,3)</f>
        <v>676.105</v>
      </c>
      <c r="G242" s="28"/>
      <c r="H242" s="38"/>
    </row>
    <row r="243" spans="1:8" ht="12.75" customHeight="1">
      <c r="A243" s="26">
        <v>43958</v>
      </c>
      <c r="B243" s="27"/>
      <c r="C243" s="31">
        <f>ROUND(664.98,3)</f>
        <v>664.98</v>
      </c>
      <c r="D243" s="31">
        <f>F243</f>
        <v>688.4</v>
      </c>
      <c r="E243" s="31">
        <f>F243</f>
        <v>688.4</v>
      </c>
      <c r="F243" s="31">
        <f>ROUND(688.4,3)</f>
        <v>688.4</v>
      </c>
      <c r="G243" s="28"/>
      <c r="H243" s="38"/>
    </row>
    <row r="244" spans="1:8" ht="12.75" customHeight="1">
      <c r="A244" s="26">
        <v>44049</v>
      </c>
      <c r="B244" s="27"/>
      <c r="C244" s="31">
        <f>ROUND(664.98,3)</f>
        <v>664.98</v>
      </c>
      <c r="D244" s="31">
        <f>F244</f>
        <v>700.818</v>
      </c>
      <c r="E244" s="31">
        <f>F244</f>
        <v>700.818</v>
      </c>
      <c r="F244" s="31">
        <f>ROUND(700.818,3)</f>
        <v>700.818</v>
      </c>
      <c r="G244" s="28"/>
      <c r="H244" s="38"/>
    </row>
    <row r="245" spans="1:8" ht="12.75" customHeight="1">
      <c r="A245" s="26">
        <v>44140</v>
      </c>
      <c r="B245" s="27"/>
      <c r="C245" s="31">
        <f>ROUND(664.98,3)</f>
        <v>664.98</v>
      </c>
      <c r="D245" s="31">
        <f>F245</f>
        <v>713.842</v>
      </c>
      <c r="E245" s="31">
        <f>F245</f>
        <v>713.842</v>
      </c>
      <c r="F245" s="31">
        <f>ROUND(713.842,3)</f>
        <v>713.842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43867</v>
      </c>
      <c r="B247" s="27"/>
      <c r="C247" s="31">
        <f>ROUND(766.103,3)</f>
        <v>766.103</v>
      </c>
      <c r="D247" s="31">
        <f>F247</f>
        <v>778.92</v>
      </c>
      <c r="E247" s="31">
        <f>F247</f>
        <v>778.92</v>
      </c>
      <c r="F247" s="31">
        <f>ROUND(778.92,3)</f>
        <v>778.92</v>
      </c>
      <c r="G247" s="28"/>
      <c r="H247" s="38"/>
    </row>
    <row r="248" spans="1:8" ht="12.75" customHeight="1">
      <c r="A248" s="26">
        <v>43958</v>
      </c>
      <c r="B248" s="27"/>
      <c r="C248" s="31">
        <f>ROUND(766.103,3)</f>
        <v>766.103</v>
      </c>
      <c r="D248" s="31">
        <f>F248</f>
        <v>793.085</v>
      </c>
      <c r="E248" s="31">
        <f>F248</f>
        <v>793.085</v>
      </c>
      <c r="F248" s="31">
        <f>ROUND(793.085,3)</f>
        <v>793.085</v>
      </c>
      <c r="G248" s="28"/>
      <c r="H248" s="38"/>
    </row>
    <row r="249" spans="1:8" ht="12.75" customHeight="1">
      <c r="A249" s="26">
        <v>44049</v>
      </c>
      <c r="B249" s="27"/>
      <c r="C249" s="31">
        <f>ROUND(766.103,3)</f>
        <v>766.103</v>
      </c>
      <c r="D249" s="31">
        <f>F249</f>
        <v>807.391</v>
      </c>
      <c r="E249" s="31">
        <f>F249</f>
        <v>807.391</v>
      </c>
      <c r="F249" s="31">
        <f>ROUND(807.391,3)</f>
        <v>807.391</v>
      </c>
      <c r="G249" s="28"/>
      <c r="H249" s="38"/>
    </row>
    <row r="250" spans="1:8" ht="12.75" customHeight="1">
      <c r="A250" s="26">
        <v>44140</v>
      </c>
      <c r="B250" s="27"/>
      <c r="C250" s="31">
        <f>ROUND(766.103,3)</f>
        <v>766.103</v>
      </c>
      <c r="D250" s="31">
        <f>F250</f>
        <v>822.396</v>
      </c>
      <c r="E250" s="31">
        <f>F250</f>
        <v>822.396</v>
      </c>
      <c r="F250" s="31">
        <f>ROUND(822.396,3)</f>
        <v>822.396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43867</v>
      </c>
      <c r="B252" s="27"/>
      <c r="C252" s="31">
        <f>ROUND(684.991,3)</f>
        <v>684.991</v>
      </c>
      <c r="D252" s="31">
        <f>F252</f>
        <v>696.451</v>
      </c>
      <c r="E252" s="31">
        <f>F252</f>
        <v>696.451</v>
      </c>
      <c r="F252" s="31">
        <f>ROUND(696.451,3)</f>
        <v>696.451</v>
      </c>
      <c r="G252" s="28"/>
      <c r="H252" s="38"/>
    </row>
    <row r="253" spans="1:8" ht="12.75" customHeight="1">
      <c r="A253" s="26">
        <v>43958</v>
      </c>
      <c r="B253" s="27"/>
      <c r="C253" s="31">
        <f>ROUND(684.991,3)</f>
        <v>684.991</v>
      </c>
      <c r="D253" s="31">
        <f>F253</f>
        <v>709.116</v>
      </c>
      <c r="E253" s="31">
        <f>F253</f>
        <v>709.116</v>
      </c>
      <c r="F253" s="31">
        <f>ROUND(709.116,3)</f>
        <v>709.116</v>
      </c>
      <c r="G253" s="28"/>
      <c r="H253" s="38"/>
    </row>
    <row r="254" spans="1:8" ht="12.75" customHeight="1">
      <c r="A254" s="26">
        <v>44049</v>
      </c>
      <c r="B254" s="27"/>
      <c r="C254" s="31">
        <f>ROUND(684.991,3)</f>
        <v>684.991</v>
      </c>
      <c r="D254" s="31">
        <f>F254</f>
        <v>721.908</v>
      </c>
      <c r="E254" s="31">
        <f>F254</f>
        <v>721.908</v>
      </c>
      <c r="F254" s="31">
        <f>ROUND(721.908,3)</f>
        <v>721.908</v>
      </c>
      <c r="G254" s="28"/>
      <c r="H254" s="38"/>
    </row>
    <row r="255" spans="1:8" ht="12.75" customHeight="1">
      <c r="A255" s="26">
        <v>44140</v>
      </c>
      <c r="B255" s="27"/>
      <c r="C255" s="31">
        <f>ROUND(684.991,3)</f>
        <v>684.991</v>
      </c>
      <c r="D255" s="31">
        <f>F255</f>
        <v>735.324</v>
      </c>
      <c r="E255" s="31">
        <f>F255</f>
        <v>735.324</v>
      </c>
      <c r="F255" s="31">
        <f>ROUND(735.324,3)</f>
        <v>735.324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43867</v>
      </c>
      <c r="B257" s="27"/>
      <c r="C257" s="31">
        <f>ROUND(258.018235085858,3)</f>
        <v>258.018</v>
      </c>
      <c r="D257" s="31">
        <f>F257</f>
        <v>262.396</v>
      </c>
      <c r="E257" s="31">
        <f>F257</f>
        <v>262.396</v>
      </c>
      <c r="F257" s="31">
        <f>ROUND(262.396,3)</f>
        <v>262.396</v>
      </c>
      <c r="G257" s="28"/>
      <c r="H257" s="38"/>
    </row>
    <row r="258" spans="1:8" ht="12.75" customHeight="1">
      <c r="A258" s="26">
        <v>43958</v>
      </c>
      <c r="B258" s="27"/>
      <c r="C258" s="31">
        <f>ROUND(258.018235085858,3)</f>
        <v>258.018</v>
      </c>
      <c r="D258" s="31">
        <f>F258</f>
        <v>267.231</v>
      </c>
      <c r="E258" s="31">
        <f>F258</f>
        <v>267.231</v>
      </c>
      <c r="F258" s="31">
        <f>ROUND(267.231,3)</f>
        <v>267.231</v>
      </c>
      <c r="G258" s="28"/>
      <c r="H258" s="38"/>
    </row>
    <row r="259" spans="1:8" ht="12.75" customHeight="1">
      <c r="A259" s="26">
        <v>44049</v>
      </c>
      <c r="B259" s="27"/>
      <c r="C259" s="31">
        <f>ROUND(258.018235085858,3)</f>
        <v>258.018</v>
      </c>
      <c r="D259" s="31">
        <f>F259</f>
        <v>272.114</v>
      </c>
      <c r="E259" s="31">
        <f>F259</f>
        <v>272.114</v>
      </c>
      <c r="F259" s="31">
        <f>ROUND(272.114,3)</f>
        <v>272.114</v>
      </c>
      <c r="G259" s="28"/>
      <c r="H259" s="38"/>
    </row>
    <row r="260" spans="1:8" ht="12.75" customHeight="1">
      <c r="A260" s="26">
        <v>44140</v>
      </c>
      <c r="B260" s="27"/>
      <c r="C260" s="31">
        <f>ROUND(258.018235085858,3)</f>
        <v>258.018</v>
      </c>
      <c r="D260" s="31">
        <f>F260</f>
        <v>277.232</v>
      </c>
      <c r="E260" s="31">
        <f>F260</f>
        <v>277.232</v>
      </c>
      <c r="F260" s="31">
        <f>ROUND(277.232,3)</f>
        <v>277.232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ROUND(6.8,3)</f>
        <v>6.8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43867</v>
      </c>
      <c r="B264" s="27"/>
      <c r="C264" s="31">
        <f>ROUND(677.357,3)</f>
        <v>677.357</v>
      </c>
      <c r="D264" s="31">
        <f>F264</f>
        <v>688.689</v>
      </c>
      <c r="E264" s="31">
        <f>F264</f>
        <v>688.689</v>
      </c>
      <c r="F264" s="31">
        <f>ROUND(688.689,3)</f>
        <v>688.689</v>
      </c>
      <c r="G264" s="28"/>
      <c r="H264" s="38"/>
    </row>
    <row r="265" spans="1:8" ht="12.75" customHeight="1">
      <c r="A265" s="26">
        <v>43958</v>
      </c>
      <c r="B265" s="27"/>
      <c r="C265" s="31">
        <f>ROUND(677.357,3)</f>
        <v>677.357</v>
      </c>
      <c r="D265" s="31">
        <f>F265</f>
        <v>701.213</v>
      </c>
      <c r="E265" s="31">
        <f>F265</f>
        <v>701.213</v>
      </c>
      <c r="F265" s="31">
        <f>ROUND(701.213,3)</f>
        <v>701.213</v>
      </c>
      <c r="G265" s="28"/>
      <c r="H265" s="38"/>
    </row>
    <row r="266" spans="1:8" ht="12.75" customHeight="1">
      <c r="A266" s="26">
        <v>44049</v>
      </c>
      <c r="B266" s="27"/>
      <c r="C266" s="31">
        <f>ROUND(677.357,3)</f>
        <v>677.357</v>
      </c>
      <c r="D266" s="31">
        <f>F266</f>
        <v>713.863</v>
      </c>
      <c r="E266" s="31">
        <f>F266</f>
        <v>713.863</v>
      </c>
      <c r="F266" s="31">
        <f>ROUND(713.863,3)</f>
        <v>713.863</v>
      </c>
      <c r="G266" s="28"/>
      <c r="H266" s="38"/>
    </row>
    <row r="267" spans="1:8" ht="12.75" customHeight="1">
      <c r="A267" s="26">
        <v>44140</v>
      </c>
      <c r="B267" s="27"/>
      <c r="C267" s="31">
        <f>ROUND(677.357,3)</f>
        <v>677.357</v>
      </c>
      <c r="D267" s="31">
        <f>F267</f>
        <v>727.129</v>
      </c>
      <c r="E267" s="31">
        <f>F267</f>
        <v>727.129</v>
      </c>
      <c r="F267" s="31">
        <f>ROUND(727.129,3)</f>
        <v>727.129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ROUND(102.042148732743,2)</f>
        <v>102.04</v>
      </c>
      <c r="D269" s="28">
        <f>F269</f>
        <v>98.59</v>
      </c>
      <c r="E269" s="28">
        <f>F269</f>
        <v>98.59</v>
      </c>
      <c r="F269" s="28">
        <f>ROUND(98.5863627383255,2)</f>
        <v>98.59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ROUND(100.558222616444,2)</f>
        <v>100.56</v>
      </c>
      <c r="D271" s="28">
        <f>F271</f>
        <v>94.6</v>
      </c>
      <c r="E271" s="28">
        <f>F271</f>
        <v>94.6</v>
      </c>
      <c r="F271" s="28">
        <f>ROUND(94.5989753015919,2)</f>
        <v>94.6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ROUND(100.493683392433,2)</f>
        <v>100.49</v>
      </c>
      <c r="D273" s="28">
        <f>F273</f>
        <v>93.12</v>
      </c>
      <c r="E273" s="28">
        <f>F273</f>
        <v>93.12</v>
      </c>
      <c r="F273" s="28">
        <f>ROUND(93.1236888198612,2)</f>
        <v>93.12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ROUND(102.042148732743,2)</f>
        <v>102.04</v>
      </c>
      <c r="D275" s="28">
        <f>F275</f>
        <v>102.04</v>
      </c>
      <c r="E275" s="28">
        <f>F275</f>
        <v>102.04</v>
      </c>
      <c r="F275" s="28">
        <f>ROUND(102.042148732743,2)</f>
        <v>102.04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ROUND(102.042148732743,2)</f>
        <v>102.04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ROUND(100.558222616444,5)</f>
        <v>100.55822</v>
      </c>
      <c r="D279" s="30">
        <f>F279</f>
        <v>95.57533</v>
      </c>
      <c r="E279" s="30">
        <f>F279</f>
        <v>95.57533</v>
      </c>
      <c r="F279" s="30">
        <f>ROUND(95.5753276069475,5)</f>
        <v>95.57533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ROUND(100.558222616444,5)</f>
        <v>100.55822</v>
      </c>
      <c r="D281" s="30">
        <f>F281</f>
        <v>94.59958</v>
      </c>
      <c r="E281" s="30">
        <f>F281</f>
        <v>94.59958</v>
      </c>
      <c r="F281" s="30">
        <f>ROUND(94.5995845875867,5)</f>
        <v>94.59958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ROUND(100.558222616444,5)</f>
        <v>100.55822</v>
      </c>
      <c r="D283" s="30">
        <f>F283</f>
        <v>93.58583</v>
      </c>
      <c r="E283" s="30">
        <f>F283</f>
        <v>93.58583</v>
      </c>
      <c r="F283" s="30">
        <f>ROUND(93.5858311541518,5)</f>
        <v>93.58583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ROUND(100.558222616444,5)</f>
        <v>100.55822</v>
      </c>
      <c r="D285" s="30">
        <f>F285</f>
        <v>93.54107</v>
      </c>
      <c r="E285" s="30">
        <f>F285</f>
        <v>93.54107</v>
      </c>
      <c r="F285" s="30">
        <f>ROUND(93.5410729776292,5)</f>
        <v>93.54107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ROUND(100.558222616444,5)</f>
        <v>100.55822</v>
      </c>
      <c r="D287" s="30">
        <f>F287</f>
        <v>95.56646</v>
      </c>
      <c r="E287" s="30">
        <f>F287</f>
        <v>95.56646</v>
      </c>
      <c r="F287" s="30">
        <f>ROUND(95.5664618601627,5)</f>
        <v>95.56646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ROUND(100.558222616444,5)</f>
        <v>100.55822</v>
      </c>
      <c r="D289" s="30">
        <f>F289</f>
        <v>95.54371</v>
      </c>
      <c r="E289" s="30">
        <f>F289</f>
        <v>95.54371</v>
      </c>
      <c r="F289" s="30">
        <f>ROUND(95.5437139090627,5)</f>
        <v>95.54371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ROUND(100.558222616444,5)</f>
        <v>100.55822</v>
      </c>
      <c r="D291" s="30">
        <f>F291</f>
        <v>96.55441</v>
      </c>
      <c r="E291" s="30">
        <f>F291</f>
        <v>96.55441</v>
      </c>
      <c r="F291" s="30">
        <f>ROUND(96.5544079840395,5)</f>
        <v>96.55441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ROUND(100.558222616444,5)</f>
        <v>100.55822</v>
      </c>
      <c r="D293" s="30">
        <f>F293</f>
        <v>100.33878</v>
      </c>
      <c r="E293" s="30">
        <f>F293</f>
        <v>100.33878</v>
      </c>
      <c r="F293" s="30">
        <f>ROUND(100.338775159293,5)</f>
        <v>100.33878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ROUND(100.558222616444,2)</f>
        <v>100.56</v>
      </c>
      <c r="D295" s="28">
        <f>F295</f>
        <v>100.56</v>
      </c>
      <c r="E295" s="28">
        <f>F295</f>
        <v>100.56</v>
      </c>
      <c r="F295" s="28">
        <f>ROUND(100.558222616444,2)</f>
        <v>100.56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ROUND(100.558222616444,2)</f>
        <v>100.56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ROUND(100.493683392433,5)</f>
        <v>100.49368</v>
      </c>
      <c r="D299" s="30">
        <f>F299</f>
        <v>91.67514</v>
      </c>
      <c r="E299" s="30">
        <f>F299</f>
        <v>91.67514</v>
      </c>
      <c r="F299" s="30">
        <f>ROUND(91.6751366971449,5)</f>
        <v>91.67514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ROUND(100.493683392433,5)</f>
        <v>100.49368</v>
      </c>
      <c r="D301" s="30">
        <f>F301</f>
        <v>88.55723</v>
      </c>
      <c r="E301" s="30">
        <f>F301</f>
        <v>88.55723</v>
      </c>
      <c r="F301" s="30">
        <f>ROUND(88.5572326138002,5)</f>
        <v>88.55723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ROUND(100.493683392433,5)</f>
        <v>100.49368</v>
      </c>
      <c r="D303" s="30">
        <f>F303</f>
        <v>87.21793</v>
      </c>
      <c r="E303" s="30">
        <f>F303</f>
        <v>87.21793</v>
      </c>
      <c r="F303" s="30">
        <f>ROUND(87.217929486444,5)</f>
        <v>87.21793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ROUND(100.493683392433,5)</f>
        <v>100.49368</v>
      </c>
      <c r="D305" s="30">
        <f>F305</f>
        <v>89.37134</v>
      </c>
      <c r="E305" s="30">
        <f>F305</f>
        <v>89.37134</v>
      </c>
      <c r="F305" s="30">
        <f>ROUND(89.3713355401099,5)</f>
        <v>89.37134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ROUND(100.493683392433,5)</f>
        <v>100.49368</v>
      </c>
      <c r="D307" s="30">
        <f>F307</f>
        <v>93.21015</v>
      </c>
      <c r="E307" s="30">
        <f>F307</f>
        <v>93.21015</v>
      </c>
      <c r="F307" s="30">
        <f>ROUND(93.2101490492849,5)</f>
        <v>93.21015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ROUND(100.493683392433,5)</f>
        <v>100.49368</v>
      </c>
      <c r="D309" s="30">
        <f>F309</f>
        <v>91.72117</v>
      </c>
      <c r="E309" s="30">
        <f>F309</f>
        <v>91.72117</v>
      </c>
      <c r="F309" s="30">
        <f>ROUND(91.7211740339205,5)</f>
        <v>91.72117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ROUND(100.493683392433,5)</f>
        <v>100.49368</v>
      </c>
      <c r="D311" s="30">
        <f>F311</f>
        <v>93.80927</v>
      </c>
      <c r="E311" s="30">
        <f>F311</f>
        <v>93.80927</v>
      </c>
      <c r="F311" s="30">
        <f>ROUND(93.8092653018214,5)</f>
        <v>93.80927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ROUND(100.493683392433,5)</f>
        <v>100.49368</v>
      </c>
      <c r="D313" s="30">
        <f>F313</f>
        <v>99.34591</v>
      </c>
      <c r="E313" s="30">
        <f>F313</f>
        <v>99.34591</v>
      </c>
      <c r="F313" s="30">
        <f>ROUND(99.345906096961,5)</f>
        <v>99.34591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ROUND(100.493683392433,2)</f>
        <v>100.49</v>
      </c>
      <c r="D315" s="28">
        <f>F315</f>
        <v>100.49</v>
      </c>
      <c r="E315" s="28">
        <f>F315</f>
        <v>100.49</v>
      </c>
      <c r="F315" s="28">
        <f>ROUND(100.493683392433,2)</f>
        <v>100.49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ROUND(100.493683392433,2)</f>
        <v>100.49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2019-11-11T15:55:49Z</dcterms:modified>
  <cp:category/>
  <cp:version/>
  <cp:contentType/>
  <cp:contentStatus/>
</cp:coreProperties>
</file>