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<sst xmlns="http://schemas.openxmlformats.org/spreadsheetml/2006/main" count="91" uniqueCount="88">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</sst>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O19" sqref="O1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43783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ROUND(102.031208325015,2)</f>
        <v>102.03</v>
      </c>
      <c r="D6" s="20">
        <f>F6</f>
        <v>102.7</v>
      </c>
      <c r="E6" s="20">
        <f>F6</f>
        <v>102.7</v>
      </c>
      <c r="F6" s="20">
        <f>ROUND(102.701680882447,2)</f>
        <v>102.7</v>
      </c>
      <c r="G6" s="20"/>
      <c r="H6" s="28"/>
    </row>
    <row r="7" spans="1:8" ht="12.75" customHeight="1">
      <c r="A7" s="30">
        <v>43913</v>
      </c>
      <c r="B7" s="31"/>
      <c r="C7" s="20">
        <f>ROUND(102.031208325015,2)</f>
        <v>102.03</v>
      </c>
      <c r="D7" s="20">
        <f>F7</f>
        <v>98.58</v>
      </c>
      <c r="E7" s="20">
        <f>F7</f>
        <v>98.58</v>
      </c>
      <c r="F7" s="20">
        <f>ROUND(98.5845032791273,2)</f>
        <v>98.58</v>
      </c>
      <c r="G7" s="20"/>
      <c r="H7" s="28"/>
    </row>
    <row r="8" spans="1:8" ht="12.75" customHeight="1">
      <c r="A8" s="30">
        <v>44004</v>
      </c>
      <c r="B8" s="31"/>
      <c r="C8" s="20">
        <f>ROUND(102.031208325015,2)</f>
        <v>102.03</v>
      </c>
      <c r="D8" s="20">
        <f>F8</f>
        <v>102.03</v>
      </c>
      <c r="E8" s="20">
        <f>F8</f>
        <v>102.03</v>
      </c>
      <c r="F8" s="20">
        <f>ROUND(102.031208325015,2)</f>
        <v>102.03</v>
      </c>
      <c r="G8" s="20"/>
      <c r="H8" s="28"/>
    </row>
    <row r="9" spans="1:8" ht="12.75" customHeight="1">
      <c r="A9" s="30">
        <v>44095</v>
      </c>
      <c r="B9" s="31"/>
      <c r="C9" s="20">
        <f>ROUND(102.031208325015,2)</f>
        <v>102.03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ROUND(100.206011140708,2)</f>
        <v>100.21</v>
      </c>
      <c r="D11" s="20">
        <f aca="true" t="shared" si="1" ref="D11:D22">F11</f>
        <v>95.52</v>
      </c>
      <c r="E11" s="20">
        <f aca="true" t="shared" si="2" ref="E11:E22">F11</f>
        <v>95.52</v>
      </c>
      <c r="F11" s="20">
        <f>ROUND(95.5215605095888,2)</f>
        <v>95.52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100.21</v>
      </c>
      <c r="D12" s="20">
        <f t="shared" si="1"/>
        <v>94.52</v>
      </c>
      <c r="E12" s="20">
        <f t="shared" si="2"/>
        <v>94.52</v>
      </c>
      <c r="F12" s="20">
        <f>ROUND(94.5245011487096,2)</f>
        <v>94.52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100.21</v>
      </c>
      <c r="D13" s="20">
        <f t="shared" si="1"/>
        <v>93.48</v>
      </c>
      <c r="E13" s="20">
        <f t="shared" si="2"/>
        <v>93.48</v>
      </c>
      <c r="F13" s="20">
        <f>ROUND(93.4842240550042,2)</f>
        <v>93.48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100.21</v>
      </c>
      <c r="D14" s="20">
        <f t="shared" si="1"/>
        <v>93.41</v>
      </c>
      <c r="E14" s="20">
        <f t="shared" si="2"/>
        <v>93.41</v>
      </c>
      <c r="F14" s="20">
        <f>ROUND(93.4104537521918,2)</f>
        <v>93.41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100.21</v>
      </c>
      <c r="D15" s="20">
        <f t="shared" si="1"/>
        <v>95.41</v>
      </c>
      <c r="E15" s="20">
        <f t="shared" si="2"/>
        <v>95.41</v>
      </c>
      <c r="F15" s="20">
        <f>ROUND(95.4084767559256,2)</f>
        <v>95.41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100.21</v>
      </c>
      <c r="D16" s="20">
        <f t="shared" si="1"/>
        <v>95.36</v>
      </c>
      <c r="E16" s="20">
        <f t="shared" si="2"/>
        <v>95.36</v>
      </c>
      <c r="F16" s="20">
        <f>ROUND(95.3554929935461,2)</f>
        <v>95.36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100.21</v>
      </c>
      <c r="D17" s="20">
        <f t="shared" si="1"/>
        <v>96.33</v>
      </c>
      <c r="E17" s="20">
        <f t="shared" si="2"/>
        <v>96.33</v>
      </c>
      <c r="F17" s="20">
        <f>ROUND(96.3328314730286,2)</f>
        <v>96.33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100.21</v>
      </c>
      <c r="D18" s="20">
        <f t="shared" si="1"/>
        <v>100.09</v>
      </c>
      <c r="E18" s="20">
        <f t="shared" si="2"/>
        <v>100.09</v>
      </c>
      <c r="F18" s="20">
        <f>ROUND(100.085068490233,2)</f>
        <v>100.09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100.21</v>
      </c>
      <c r="D19" s="20">
        <f t="shared" si="1"/>
        <v>101.16</v>
      </c>
      <c r="E19" s="20">
        <f t="shared" si="2"/>
        <v>101.16</v>
      </c>
      <c r="F19" s="20">
        <f>ROUND(101.161103598259,2)</f>
        <v>101.16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100.21</v>
      </c>
      <c r="D20" s="20">
        <f t="shared" si="1"/>
        <v>94.28</v>
      </c>
      <c r="E20" s="20">
        <f t="shared" si="2"/>
        <v>94.28</v>
      </c>
      <c r="F20" s="20">
        <f>ROUND(94.2755178384756,2)</f>
        <v>94.28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100.21</v>
      </c>
      <c r="D21" s="20">
        <f t="shared" si="1"/>
        <v>100.21</v>
      </c>
      <c r="E21" s="20">
        <f t="shared" si="2"/>
        <v>100.21</v>
      </c>
      <c r="F21" s="20">
        <f>ROUND(100.206011140708,2)</f>
        <v>100.21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100.21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ROUND(99.7222802000752,2)</f>
        <v>99.72</v>
      </c>
      <c r="D24" s="20">
        <f aca="true" t="shared" si="4" ref="D24:D35">F24</f>
        <v>91.05</v>
      </c>
      <c r="E24" s="20">
        <f aca="true" t="shared" si="5" ref="E24:E35">F24</f>
        <v>91.05</v>
      </c>
      <c r="F24" s="20">
        <f>ROUND(91.047775816898,2)</f>
        <v>91.05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99.72</v>
      </c>
      <c r="D25" s="20">
        <f t="shared" si="4"/>
        <v>87.9</v>
      </c>
      <c r="E25" s="20">
        <f t="shared" si="5"/>
        <v>87.9</v>
      </c>
      <c r="F25" s="20">
        <f>ROUND(87.9015466751912,2)</f>
        <v>87.9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99.72</v>
      </c>
      <c r="D26" s="20">
        <f t="shared" si="4"/>
        <v>86.54</v>
      </c>
      <c r="E26" s="20">
        <f t="shared" si="5"/>
        <v>86.54</v>
      </c>
      <c r="F26" s="20">
        <f>ROUND(86.5388535309263,2)</f>
        <v>86.54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99.72</v>
      </c>
      <c r="D27" s="20">
        <f t="shared" si="4"/>
        <v>88.68</v>
      </c>
      <c r="E27" s="20">
        <f t="shared" si="5"/>
        <v>88.68</v>
      </c>
      <c r="F27" s="20">
        <f>ROUND(88.6809407615407,2)</f>
        <v>88.68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99.72</v>
      </c>
      <c r="D28" s="20">
        <f t="shared" si="4"/>
        <v>92.52</v>
      </c>
      <c r="E28" s="20">
        <f t="shared" si="5"/>
        <v>92.52</v>
      </c>
      <c r="F28" s="20">
        <f>ROUND(92.517094225557,2)</f>
        <v>92.52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99.72</v>
      </c>
      <c r="D29" s="20">
        <f t="shared" si="4"/>
        <v>91.01</v>
      </c>
      <c r="E29" s="20">
        <f t="shared" si="5"/>
        <v>91.01</v>
      </c>
      <c r="F29" s="20">
        <f>ROUND(91.0139435719602,2)</f>
        <v>91.01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99.72</v>
      </c>
      <c r="D30" s="20">
        <f t="shared" si="4"/>
        <v>93.1</v>
      </c>
      <c r="E30" s="20">
        <f t="shared" si="5"/>
        <v>93.1</v>
      </c>
      <c r="F30" s="20">
        <f>ROUND(93.102464114236,2)</f>
        <v>93.1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99.72</v>
      </c>
      <c r="D31" s="20">
        <f t="shared" si="4"/>
        <v>98.64</v>
      </c>
      <c r="E31" s="20">
        <f t="shared" si="5"/>
        <v>98.64</v>
      </c>
      <c r="F31" s="20">
        <f>ROUND(98.6418299806492,2)</f>
        <v>98.64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99.72</v>
      </c>
      <c r="D32" s="20">
        <f t="shared" si="4"/>
        <v>99</v>
      </c>
      <c r="E32" s="20">
        <f t="shared" si="5"/>
        <v>99</v>
      </c>
      <c r="F32" s="20">
        <f>ROUND(98.9961441785121,2)</f>
        <v>99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99.72</v>
      </c>
      <c r="D33" s="20">
        <f t="shared" si="4"/>
        <v>92.36</v>
      </c>
      <c r="E33" s="20">
        <f t="shared" si="5"/>
        <v>92.36</v>
      </c>
      <c r="F33" s="20">
        <f>ROUND(92.3585637892881,2)</f>
        <v>92.36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99.72</v>
      </c>
      <c r="D34" s="20">
        <f t="shared" si="4"/>
        <v>99.72</v>
      </c>
      <c r="E34" s="20">
        <f t="shared" si="5"/>
        <v>99.72</v>
      </c>
      <c r="F34" s="20">
        <f>ROUND(99.7222802000752,2)</f>
        <v>99.72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99.72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ROUND(3.46,5)</f>
        <v>3.46</v>
      </c>
      <c r="D37" s="22">
        <f>F37</f>
        <v>3.46</v>
      </c>
      <c r="E37" s="22">
        <f>F37</f>
        <v>3.46</v>
      </c>
      <c r="F37" s="22">
        <f>ROUND(3.46,5)</f>
        <v>3.46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ROUND(3.8,5)</f>
        <v>3.8</v>
      </c>
      <c r="D39" s="22">
        <f>F39</f>
        <v>3.8</v>
      </c>
      <c r="E39" s="22">
        <f>F39</f>
        <v>3.8</v>
      </c>
      <c r="F39" s="22">
        <f>ROUND(3.8,5)</f>
        <v>3.8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ROUND(3.9,5)</f>
        <v>3.9</v>
      </c>
      <c r="D41" s="22">
        <f>F41</f>
        <v>3.9</v>
      </c>
      <c r="E41" s="22">
        <f>F41</f>
        <v>3.9</v>
      </c>
      <c r="F41" s="22">
        <f>ROUND(3.9,5)</f>
        <v>3.9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ROUND(4.48,5)</f>
        <v>4.48</v>
      </c>
      <c r="D43" s="22">
        <f>F43</f>
        <v>4.48</v>
      </c>
      <c r="E43" s="22">
        <f>F43</f>
        <v>4.48</v>
      </c>
      <c r="F43" s="22">
        <f>ROUND(4.48,5)</f>
        <v>4.48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ROUND(10.915,5)</f>
        <v>10.915</v>
      </c>
      <c r="D45" s="22">
        <f>F45</f>
        <v>10.915</v>
      </c>
      <c r="E45" s="22">
        <f>F45</f>
        <v>10.915</v>
      </c>
      <c r="F45" s="22">
        <f>ROUND(10.915,5)</f>
        <v>10.915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ROUND(7.39,5)</f>
        <v>7.39</v>
      </c>
      <c r="D47" s="22">
        <f>F47</f>
        <v>7.39</v>
      </c>
      <c r="E47" s="22">
        <f>F47</f>
        <v>7.39</v>
      </c>
      <c r="F47" s="22">
        <f>ROUND(7.39,5)</f>
        <v>7.39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ROUND(8.425,3)</f>
        <v>8.425</v>
      </c>
      <c r="D49" s="23">
        <f>F49</f>
        <v>8.425</v>
      </c>
      <c r="E49" s="23">
        <f>F49</f>
        <v>8.425</v>
      </c>
      <c r="F49" s="23">
        <f>ROUND(8.425,3)</f>
        <v>8.425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ROUND(3.115,3)</f>
        <v>3.115</v>
      </c>
      <c r="D51" s="23">
        <f>F51</f>
        <v>3.115</v>
      </c>
      <c r="E51" s="23">
        <f>F51</f>
        <v>3.115</v>
      </c>
      <c r="F51" s="23">
        <f>ROUND(3.115,3)</f>
        <v>3.115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ROUND(3.66,3)</f>
        <v>3.66</v>
      </c>
      <c r="D53" s="23">
        <f>F53</f>
        <v>3.66</v>
      </c>
      <c r="E53" s="23">
        <f>F53</f>
        <v>3.66</v>
      </c>
      <c r="F53" s="23">
        <f>ROUND(3.66,3)</f>
        <v>3.66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ROUND(6.65,3)</f>
        <v>6.65</v>
      </c>
      <c r="D57" s="23">
        <f>F57</f>
        <v>6.65</v>
      </c>
      <c r="E57" s="23">
        <f>F57</f>
        <v>6.65</v>
      </c>
      <c r="F57" s="23">
        <f>ROUND(6.65,3)</f>
        <v>6.65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ROUND(9.765,3)</f>
        <v>9.765</v>
      </c>
      <c r="D59" s="23">
        <f>F59</f>
        <v>9.765</v>
      </c>
      <c r="E59" s="23">
        <f>F59</f>
        <v>9.765</v>
      </c>
      <c r="F59" s="23">
        <f>ROUND(9.765,3)</f>
        <v>9.765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ROUND(3.56,3)</f>
        <v>3.56</v>
      </c>
      <c r="D61" s="23">
        <f>F61</f>
        <v>3.56</v>
      </c>
      <c r="E61" s="23">
        <f>F61</f>
        <v>3.56</v>
      </c>
      <c r="F61" s="23">
        <f>ROUND(3.56,3)</f>
        <v>3.56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ROUND(3.07,3)</f>
        <v>3.07</v>
      </c>
      <c r="D63" s="23">
        <f>F63</f>
        <v>3.07</v>
      </c>
      <c r="E63" s="23">
        <f>F63</f>
        <v>3.07</v>
      </c>
      <c r="F63" s="23">
        <f>ROUND(3.07,3)</f>
        <v>3.07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ROUND(9.33,3)</f>
        <v>9.33</v>
      </c>
      <c r="D65" s="23">
        <f>F65</f>
        <v>9.33</v>
      </c>
      <c r="E65" s="23">
        <f>F65</f>
        <v>9.33</v>
      </c>
      <c r="F65" s="23">
        <f>ROUND(9.33,3)</f>
        <v>9.33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43867</v>
      </c>
      <c r="B67" s="31"/>
      <c r="C67" s="22">
        <f>ROUND(3.46,5)</f>
        <v>3.46</v>
      </c>
      <c r="D67" s="22">
        <f>F67</f>
        <v>137.21003</v>
      </c>
      <c r="E67" s="22">
        <f>F67</f>
        <v>137.21003</v>
      </c>
      <c r="F67" s="22">
        <f>ROUND(137.21003,5)</f>
        <v>137.21003</v>
      </c>
      <c r="G67" s="20"/>
      <c r="H67" s="28"/>
    </row>
    <row r="68" spans="1:8" ht="12.75" customHeight="1">
      <c r="A68" s="30">
        <v>43958</v>
      </c>
      <c r="B68" s="31"/>
      <c r="C68" s="22">
        <f>ROUND(3.46,5)</f>
        <v>3.46</v>
      </c>
      <c r="D68" s="22">
        <f>F68</f>
        <v>139.73392</v>
      </c>
      <c r="E68" s="22">
        <f>F68</f>
        <v>139.73392</v>
      </c>
      <c r="F68" s="22">
        <f>ROUND(139.73392,5)</f>
        <v>139.73392</v>
      </c>
      <c r="G68" s="20"/>
      <c r="H68" s="28"/>
    </row>
    <row r="69" spans="1:8" ht="12.75" customHeight="1">
      <c r="A69" s="30">
        <v>44049</v>
      </c>
      <c r="B69" s="31"/>
      <c r="C69" s="22">
        <f>ROUND(3.46,5)</f>
        <v>3.46</v>
      </c>
      <c r="D69" s="22">
        <f>F69</f>
        <v>140.86632</v>
      </c>
      <c r="E69" s="22">
        <f>F69</f>
        <v>140.86632</v>
      </c>
      <c r="F69" s="22">
        <f>ROUND(140.86632,5)</f>
        <v>140.86632</v>
      </c>
      <c r="G69" s="20"/>
      <c r="H69" s="28"/>
    </row>
    <row r="70" spans="1:8" ht="12.75" customHeight="1">
      <c r="A70" s="30">
        <v>44140</v>
      </c>
      <c r="B70" s="31"/>
      <c r="C70" s="22">
        <f>ROUND(3.46,5)</f>
        <v>3.46</v>
      </c>
      <c r="D70" s="22">
        <f>F70</f>
        <v>143.50906</v>
      </c>
      <c r="E70" s="22">
        <f>F70</f>
        <v>143.50906</v>
      </c>
      <c r="F70" s="22">
        <f>ROUND(143.50906,5)</f>
        <v>143.50906</v>
      </c>
      <c r="G70" s="20"/>
      <c r="H70" s="28"/>
    </row>
    <row r="71" spans="1:8" ht="12.75" customHeight="1">
      <c r="A71" s="30">
        <v>44231</v>
      </c>
      <c r="B71" s="31"/>
      <c r="C71" s="22">
        <f>ROUND(3.46,5)</f>
        <v>3.46</v>
      </c>
      <c r="D71" s="22">
        <f>F71</f>
        <v>144.51828</v>
      </c>
      <c r="E71" s="22">
        <f>F71</f>
        <v>144.51828</v>
      </c>
      <c r="F71" s="22">
        <f>ROUND(144.51828,5)</f>
        <v>144.51828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43867</v>
      </c>
      <c r="B73" s="31"/>
      <c r="C73" s="22">
        <f>ROUND(100.55814,5)</f>
        <v>100.55814</v>
      </c>
      <c r="D73" s="22">
        <f>F73</f>
        <v>102.2536</v>
      </c>
      <c r="E73" s="22">
        <f>F73</f>
        <v>102.2536</v>
      </c>
      <c r="F73" s="22">
        <f>ROUND(102.2536,5)</f>
        <v>102.2536</v>
      </c>
      <c r="G73" s="20"/>
      <c r="H73" s="28"/>
    </row>
    <row r="74" spans="1:8" ht="12.75" customHeight="1">
      <c r="A74" s="30">
        <v>43958</v>
      </c>
      <c r="B74" s="31"/>
      <c r="C74" s="22">
        <f>ROUND(100.55814,5)</f>
        <v>100.55814</v>
      </c>
      <c r="D74" s="22">
        <f>F74</f>
        <v>103.02212</v>
      </c>
      <c r="E74" s="22">
        <f>F74</f>
        <v>103.02212</v>
      </c>
      <c r="F74" s="22">
        <f>ROUND(103.02212,5)</f>
        <v>103.02212</v>
      </c>
      <c r="G74" s="20"/>
      <c r="H74" s="28"/>
    </row>
    <row r="75" spans="1:8" ht="12.75" customHeight="1">
      <c r="A75" s="30">
        <v>44049</v>
      </c>
      <c r="B75" s="31"/>
      <c r="C75" s="22">
        <f>ROUND(100.55814,5)</f>
        <v>100.55814</v>
      </c>
      <c r="D75" s="22">
        <f>F75</f>
        <v>104.96687</v>
      </c>
      <c r="E75" s="22">
        <f>F75</f>
        <v>104.96687</v>
      </c>
      <c r="F75" s="22">
        <f>ROUND(104.96687,5)</f>
        <v>104.96687</v>
      </c>
      <c r="G75" s="20"/>
      <c r="H75" s="28"/>
    </row>
    <row r="76" spans="1:8" ht="12.75" customHeight="1">
      <c r="A76" s="30">
        <v>44140</v>
      </c>
      <c r="B76" s="31"/>
      <c r="C76" s="22">
        <f>ROUND(100.55814,5)</f>
        <v>100.55814</v>
      </c>
      <c r="D76" s="22">
        <f>F76</f>
        <v>105.79331</v>
      </c>
      <c r="E76" s="22">
        <f>F76</f>
        <v>105.79331</v>
      </c>
      <c r="F76" s="22">
        <f>ROUND(105.79331,5)</f>
        <v>105.79331</v>
      </c>
      <c r="G76" s="20"/>
      <c r="H76" s="28"/>
    </row>
    <row r="77" spans="1:8" ht="12.75" customHeight="1">
      <c r="A77" s="30">
        <v>44231</v>
      </c>
      <c r="B77" s="31"/>
      <c r="C77" s="22">
        <f>ROUND(100.55814,5)</f>
        <v>100.55814</v>
      </c>
      <c r="D77" s="22">
        <f>F77</f>
        <v>107.67085</v>
      </c>
      <c r="E77" s="22">
        <f>F77</f>
        <v>107.67085</v>
      </c>
      <c r="F77" s="22">
        <f>ROUND(107.67085,5)</f>
        <v>107.67085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43867</v>
      </c>
      <c r="B79" s="31"/>
      <c r="C79" s="22">
        <f>ROUND(9.12,5)</f>
        <v>9.12</v>
      </c>
      <c r="D79" s="22">
        <f>F79</f>
        <v>9.18113</v>
      </c>
      <c r="E79" s="22">
        <f>F79</f>
        <v>9.18113</v>
      </c>
      <c r="F79" s="22">
        <f>ROUND(9.18113,5)</f>
        <v>9.18113</v>
      </c>
      <c r="G79" s="20"/>
      <c r="H79" s="28"/>
    </row>
    <row r="80" spans="1:8" ht="12.75" customHeight="1">
      <c r="A80" s="30">
        <v>43958</v>
      </c>
      <c r="B80" s="31"/>
      <c r="C80" s="22">
        <f>ROUND(9.12,5)</f>
        <v>9.12</v>
      </c>
      <c r="D80" s="22">
        <f>F80</f>
        <v>9.25119</v>
      </c>
      <c r="E80" s="22">
        <f>F80</f>
        <v>9.25119</v>
      </c>
      <c r="F80" s="22">
        <f>ROUND(9.25119,5)</f>
        <v>9.25119</v>
      </c>
      <c r="G80" s="20"/>
      <c r="H80" s="28"/>
    </row>
    <row r="81" spans="1:8" ht="12.75" customHeight="1">
      <c r="A81" s="30">
        <v>44049</v>
      </c>
      <c r="B81" s="31"/>
      <c r="C81" s="22">
        <f>ROUND(9.12,5)</f>
        <v>9.12</v>
      </c>
      <c r="D81" s="22">
        <f>F81</f>
        <v>9.32215</v>
      </c>
      <c r="E81" s="22">
        <f>F81</f>
        <v>9.32215</v>
      </c>
      <c r="F81" s="22">
        <f>ROUND(9.32215,5)</f>
        <v>9.32215</v>
      </c>
      <c r="G81" s="20"/>
      <c r="H81" s="28"/>
    </row>
    <row r="82" spans="1:8" ht="12.75" customHeight="1">
      <c r="A82" s="30">
        <v>44140</v>
      </c>
      <c r="B82" s="31"/>
      <c r="C82" s="22">
        <f>ROUND(9.12,5)</f>
        <v>9.12</v>
      </c>
      <c r="D82" s="22">
        <f>F82</f>
        <v>9.38604</v>
      </c>
      <c r="E82" s="22">
        <f>F82</f>
        <v>9.38604</v>
      </c>
      <c r="F82" s="22">
        <f>ROUND(9.38604,5)</f>
        <v>9.38604</v>
      </c>
      <c r="G82" s="20"/>
      <c r="H82" s="28"/>
    </row>
    <row r="83" spans="1:8" ht="12.75" customHeight="1">
      <c r="A83" s="30">
        <v>44231</v>
      </c>
      <c r="B83" s="31"/>
      <c r="C83" s="22">
        <f>ROUND(9.12,5)</f>
        <v>9.12</v>
      </c>
      <c r="D83" s="22">
        <f>F83</f>
        <v>9.47703</v>
      </c>
      <c r="E83" s="22">
        <f>F83</f>
        <v>9.47703</v>
      </c>
      <c r="F83" s="22">
        <f>ROUND(9.47703,5)</f>
        <v>9.47703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43867</v>
      </c>
      <c r="B85" s="31"/>
      <c r="C85" s="22">
        <f>ROUND(9.47,5)</f>
        <v>9.47</v>
      </c>
      <c r="D85" s="22">
        <f>F85</f>
        <v>9.53688</v>
      </c>
      <c r="E85" s="22">
        <f>F85</f>
        <v>9.53688</v>
      </c>
      <c r="F85" s="22">
        <f>ROUND(9.53688,5)</f>
        <v>9.53688</v>
      </c>
      <c r="G85" s="20"/>
      <c r="H85" s="28"/>
    </row>
    <row r="86" spans="1:8" ht="12.75" customHeight="1">
      <c r="A86" s="30">
        <v>43958</v>
      </c>
      <c r="B86" s="31"/>
      <c r="C86" s="22">
        <f>ROUND(9.47,5)</f>
        <v>9.47</v>
      </c>
      <c r="D86" s="22">
        <f>F86</f>
        <v>9.611</v>
      </c>
      <c r="E86" s="22">
        <f>F86</f>
        <v>9.611</v>
      </c>
      <c r="F86" s="22">
        <f>ROUND(9.611,5)</f>
        <v>9.611</v>
      </c>
      <c r="G86" s="20"/>
      <c r="H86" s="28"/>
    </row>
    <row r="87" spans="1:8" ht="12.75" customHeight="1">
      <c r="A87" s="30">
        <v>44049</v>
      </c>
      <c r="B87" s="31"/>
      <c r="C87" s="22">
        <f>ROUND(9.47,5)</f>
        <v>9.47</v>
      </c>
      <c r="D87" s="22">
        <f>F87</f>
        <v>9.68531</v>
      </c>
      <c r="E87" s="22">
        <f>F87</f>
        <v>9.68531</v>
      </c>
      <c r="F87" s="22">
        <f>ROUND(9.68531,5)</f>
        <v>9.68531</v>
      </c>
      <c r="G87" s="20"/>
      <c r="H87" s="28"/>
    </row>
    <row r="88" spans="1:8" ht="12.75" customHeight="1">
      <c r="A88" s="30">
        <v>44140</v>
      </c>
      <c r="B88" s="31"/>
      <c r="C88" s="22">
        <f>ROUND(9.47,5)</f>
        <v>9.47</v>
      </c>
      <c r="D88" s="22">
        <f>F88</f>
        <v>9.7582</v>
      </c>
      <c r="E88" s="22">
        <f>F88</f>
        <v>9.7582</v>
      </c>
      <c r="F88" s="22">
        <f>ROUND(9.7582,5)</f>
        <v>9.7582</v>
      </c>
      <c r="G88" s="20"/>
      <c r="H88" s="28"/>
    </row>
    <row r="89" spans="1:8" ht="12.75" customHeight="1">
      <c r="A89" s="30">
        <v>44231</v>
      </c>
      <c r="B89" s="31"/>
      <c r="C89" s="22">
        <f>ROUND(9.47,5)</f>
        <v>9.47</v>
      </c>
      <c r="D89" s="22">
        <f>F89</f>
        <v>9.85506</v>
      </c>
      <c r="E89" s="22">
        <f>F89</f>
        <v>9.85506</v>
      </c>
      <c r="F89" s="22">
        <f>ROUND(9.85506,5)</f>
        <v>9.85506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43867</v>
      </c>
      <c r="B91" s="31"/>
      <c r="C91" s="22">
        <f>ROUND(100.59625,5)</f>
        <v>100.59625</v>
      </c>
      <c r="D91" s="22">
        <f>F91</f>
        <v>102.2924</v>
      </c>
      <c r="E91" s="22">
        <f>F91</f>
        <v>102.2924</v>
      </c>
      <c r="F91" s="22">
        <f>ROUND(102.2924,5)</f>
        <v>102.2924</v>
      </c>
      <c r="G91" s="20"/>
      <c r="H91" s="28"/>
    </row>
    <row r="92" spans="1:8" ht="12.75" customHeight="1">
      <c r="A92" s="30">
        <v>43958</v>
      </c>
      <c r="B92" s="31"/>
      <c r="C92" s="22">
        <f>ROUND(100.59625,5)</f>
        <v>100.59625</v>
      </c>
      <c r="D92" s="22">
        <f>F92</f>
        <v>102.97863</v>
      </c>
      <c r="E92" s="22">
        <f>F92</f>
        <v>102.97863</v>
      </c>
      <c r="F92" s="22">
        <f>ROUND(102.97863,5)</f>
        <v>102.97863</v>
      </c>
      <c r="G92" s="20"/>
      <c r="H92" s="28"/>
    </row>
    <row r="93" spans="1:8" ht="12.75" customHeight="1">
      <c r="A93" s="30">
        <v>44049</v>
      </c>
      <c r="B93" s="31"/>
      <c r="C93" s="22">
        <f>ROUND(100.59625,5)</f>
        <v>100.59625</v>
      </c>
      <c r="D93" s="22">
        <f>F93</f>
        <v>104.92261</v>
      </c>
      <c r="E93" s="22">
        <f>F93</f>
        <v>104.92261</v>
      </c>
      <c r="F93" s="22">
        <f>ROUND(104.92261,5)</f>
        <v>104.92261</v>
      </c>
      <c r="G93" s="20"/>
      <c r="H93" s="28"/>
    </row>
    <row r="94" spans="1:8" ht="12.75" customHeight="1">
      <c r="A94" s="30">
        <v>44140</v>
      </c>
      <c r="B94" s="31"/>
      <c r="C94" s="22">
        <f>ROUND(100.59625,5)</f>
        <v>100.59625</v>
      </c>
      <c r="D94" s="22">
        <f>F94</f>
        <v>105.66953</v>
      </c>
      <c r="E94" s="22">
        <f>F94</f>
        <v>105.66953</v>
      </c>
      <c r="F94" s="22">
        <f>ROUND(105.66953,5)</f>
        <v>105.66953</v>
      </c>
      <c r="G94" s="20"/>
      <c r="H94" s="28"/>
    </row>
    <row r="95" spans="1:8" ht="12.75" customHeight="1">
      <c r="A95" s="30">
        <v>44231</v>
      </c>
      <c r="B95" s="31"/>
      <c r="C95" s="22">
        <f>ROUND(100.59625,5)</f>
        <v>100.59625</v>
      </c>
      <c r="D95" s="22">
        <f>F95</f>
        <v>107.545</v>
      </c>
      <c r="E95" s="22">
        <f>F95</f>
        <v>107.545</v>
      </c>
      <c r="F95" s="22">
        <f>ROUND(107.545,5)</f>
        <v>107.545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43867</v>
      </c>
      <c r="B97" s="31"/>
      <c r="C97" s="22">
        <f>ROUND(9.9,5)</f>
        <v>9.9</v>
      </c>
      <c r="D97" s="22">
        <f>F97</f>
        <v>9.96975</v>
      </c>
      <c r="E97" s="22">
        <f>F97</f>
        <v>9.96975</v>
      </c>
      <c r="F97" s="22">
        <f>ROUND(9.96975,5)</f>
        <v>9.96975</v>
      </c>
      <c r="G97" s="20"/>
      <c r="H97" s="28"/>
    </row>
    <row r="98" spans="1:8" ht="12.75" customHeight="1">
      <c r="A98" s="30">
        <v>43958</v>
      </c>
      <c r="B98" s="31"/>
      <c r="C98" s="22">
        <f>ROUND(9.9,5)</f>
        <v>9.9</v>
      </c>
      <c r="D98" s="22">
        <f>F98</f>
        <v>10.04807</v>
      </c>
      <c r="E98" s="22">
        <f>F98</f>
        <v>10.04807</v>
      </c>
      <c r="F98" s="22">
        <f>ROUND(10.04807,5)</f>
        <v>10.04807</v>
      </c>
      <c r="G98" s="20"/>
      <c r="H98" s="28"/>
    </row>
    <row r="99" spans="1:8" ht="12.75" customHeight="1">
      <c r="A99" s="30">
        <v>44049</v>
      </c>
      <c r="B99" s="31"/>
      <c r="C99" s="22">
        <f>ROUND(9.9,5)</f>
        <v>9.9</v>
      </c>
      <c r="D99" s="22">
        <f>F99</f>
        <v>10.12782</v>
      </c>
      <c r="E99" s="22">
        <f>F99</f>
        <v>10.12782</v>
      </c>
      <c r="F99" s="22">
        <f>ROUND(10.12782,5)</f>
        <v>10.12782</v>
      </c>
      <c r="G99" s="20"/>
      <c r="H99" s="28"/>
    </row>
    <row r="100" spans="1:8" ht="12.75" customHeight="1">
      <c r="A100" s="30">
        <v>44140</v>
      </c>
      <c r="B100" s="31"/>
      <c r="C100" s="22">
        <f>ROUND(9.9,5)</f>
        <v>9.9</v>
      </c>
      <c r="D100" s="22">
        <f>F100</f>
        <v>10.20079</v>
      </c>
      <c r="E100" s="22">
        <f>F100</f>
        <v>10.20079</v>
      </c>
      <c r="F100" s="22">
        <f>ROUND(10.20079,5)</f>
        <v>10.20079</v>
      </c>
      <c r="G100" s="20"/>
      <c r="H100" s="28"/>
    </row>
    <row r="101" spans="1:8" ht="12.75" customHeight="1">
      <c r="A101" s="30">
        <v>44231</v>
      </c>
      <c r="B101" s="31"/>
      <c r="C101" s="22">
        <f>ROUND(9.9,5)</f>
        <v>9.9</v>
      </c>
      <c r="D101" s="22">
        <f>F101</f>
        <v>10.29548</v>
      </c>
      <c r="E101" s="22">
        <f>F101</f>
        <v>10.29548</v>
      </c>
      <c r="F101" s="22">
        <f>ROUND(10.29548,5)</f>
        <v>10.29548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43867</v>
      </c>
      <c r="B103" s="31"/>
      <c r="C103" s="22">
        <f>ROUND(3.8,5)</f>
        <v>3.8</v>
      </c>
      <c r="D103" s="22">
        <f>F103</f>
        <v>117.39872</v>
      </c>
      <c r="E103" s="22">
        <f>F103</f>
        <v>117.39872</v>
      </c>
      <c r="F103" s="22">
        <f>ROUND(117.39872,5)</f>
        <v>117.39872</v>
      </c>
      <c r="G103" s="20"/>
      <c r="H103" s="28"/>
    </row>
    <row r="104" spans="1:8" ht="12.75" customHeight="1">
      <c r="A104" s="30">
        <v>43958</v>
      </c>
      <c r="B104" s="31"/>
      <c r="C104" s="22">
        <f>ROUND(3.8,5)</f>
        <v>3.8</v>
      </c>
      <c r="D104" s="22">
        <f>F104</f>
        <v>119.55825</v>
      </c>
      <c r="E104" s="22">
        <f>F104</f>
        <v>119.55825</v>
      </c>
      <c r="F104" s="22">
        <f>ROUND(119.55825,5)</f>
        <v>119.55825</v>
      </c>
      <c r="G104" s="20"/>
      <c r="H104" s="28"/>
    </row>
    <row r="105" spans="1:8" ht="12.75" customHeight="1">
      <c r="A105" s="30">
        <v>44049</v>
      </c>
      <c r="B105" s="31"/>
      <c r="C105" s="22">
        <f>ROUND(3.8,5)</f>
        <v>3.8</v>
      </c>
      <c r="D105" s="22">
        <f>F105</f>
        <v>120.1214</v>
      </c>
      <c r="E105" s="22">
        <f>F105</f>
        <v>120.1214</v>
      </c>
      <c r="F105" s="22">
        <f>ROUND(120.1214,5)</f>
        <v>120.1214</v>
      </c>
      <c r="G105" s="20"/>
      <c r="H105" s="28"/>
    </row>
    <row r="106" spans="1:8" ht="12.75" customHeight="1">
      <c r="A106" s="30">
        <v>44140</v>
      </c>
      <c r="B106" s="31"/>
      <c r="C106" s="22">
        <f>ROUND(3.8,5)</f>
        <v>3.8</v>
      </c>
      <c r="D106" s="22">
        <f>F106</f>
        <v>122.37497</v>
      </c>
      <c r="E106" s="22">
        <f>F106</f>
        <v>122.37497</v>
      </c>
      <c r="F106" s="22">
        <f>ROUND(122.37497,5)</f>
        <v>122.37497</v>
      </c>
      <c r="G106" s="20"/>
      <c r="H106" s="28"/>
    </row>
    <row r="107" spans="1:8" ht="12.75" customHeight="1">
      <c r="A107" s="30">
        <v>44231</v>
      </c>
      <c r="B107" s="31"/>
      <c r="C107" s="22">
        <f>ROUND(3.8,5)</f>
        <v>3.8</v>
      </c>
      <c r="D107" s="22">
        <f>F107</f>
        <v>122.81617</v>
      </c>
      <c r="E107" s="22">
        <f>F107</f>
        <v>122.81617</v>
      </c>
      <c r="F107" s="22">
        <f>ROUND(122.81617,5)</f>
        <v>122.81617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43867</v>
      </c>
      <c r="B109" s="31"/>
      <c r="C109" s="22">
        <f>ROUND(10.045,5)</f>
        <v>10.045</v>
      </c>
      <c r="D109" s="22">
        <f>F109</f>
        <v>10.11603</v>
      </c>
      <c r="E109" s="22">
        <f>F109</f>
        <v>10.11603</v>
      </c>
      <c r="F109" s="22">
        <f>ROUND(10.11603,5)</f>
        <v>10.11603</v>
      </c>
      <c r="G109" s="20"/>
      <c r="H109" s="28"/>
    </row>
    <row r="110" spans="1:8" ht="12.75" customHeight="1">
      <c r="A110" s="30">
        <v>43958</v>
      </c>
      <c r="B110" s="31"/>
      <c r="C110" s="22">
        <f>ROUND(10.045,5)</f>
        <v>10.045</v>
      </c>
      <c r="D110" s="22">
        <f>F110</f>
        <v>10.19554</v>
      </c>
      <c r="E110" s="22">
        <f>F110</f>
        <v>10.19554</v>
      </c>
      <c r="F110" s="22">
        <f>ROUND(10.19554,5)</f>
        <v>10.19554</v>
      </c>
      <c r="G110" s="20"/>
      <c r="H110" s="28"/>
    </row>
    <row r="111" spans="1:8" ht="12.75" customHeight="1">
      <c r="A111" s="30">
        <v>44049</v>
      </c>
      <c r="B111" s="31"/>
      <c r="C111" s="22">
        <f>ROUND(10.045,5)</f>
        <v>10.045</v>
      </c>
      <c r="D111" s="22">
        <f>F111</f>
        <v>10.27658</v>
      </c>
      <c r="E111" s="22">
        <f>F111</f>
        <v>10.27658</v>
      </c>
      <c r="F111" s="22">
        <f>ROUND(10.27658,5)</f>
        <v>10.27658</v>
      </c>
      <c r="G111" s="20"/>
      <c r="H111" s="28"/>
    </row>
    <row r="112" spans="1:8" ht="12.75" customHeight="1">
      <c r="A112" s="30">
        <v>44140</v>
      </c>
      <c r="B112" s="31"/>
      <c r="C112" s="22">
        <f>ROUND(10.045,5)</f>
        <v>10.045</v>
      </c>
      <c r="D112" s="22">
        <f>F112</f>
        <v>10.35083</v>
      </c>
      <c r="E112" s="22">
        <f>F112</f>
        <v>10.35083</v>
      </c>
      <c r="F112" s="22">
        <f>ROUND(10.35083,5)</f>
        <v>10.35083</v>
      </c>
      <c r="G112" s="20"/>
      <c r="H112" s="28"/>
    </row>
    <row r="113" spans="1:8" ht="12.75" customHeight="1">
      <c r="A113" s="30">
        <v>44231</v>
      </c>
      <c r="B113" s="31"/>
      <c r="C113" s="22">
        <f>ROUND(10.045,5)</f>
        <v>10.045</v>
      </c>
      <c r="D113" s="22">
        <f>F113</f>
        <v>10.44612</v>
      </c>
      <c r="E113" s="22">
        <f>F113</f>
        <v>10.44612</v>
      </c>
      <c r="F113" s="22">
        <f>ROUND(10.44612,5)</f>
        <v>10.44612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43867</v>
      </c>
      <c r="B115" s="31"/>
      <c r="C115" s="22">
        <f>ROUND(10.105,5)</f>
        <v>10.105</v>
      </c>
      <c r="D115" s="22">
        <f>F115</f>
        <v>10.17412</v>
      </c>
      <c r="E115" s="22">
        <f>F115</f>
        <v>10.17412</v>
      </c>
      <c r="F115" s="22">
        <f>ROUND(10.17412,5)</f>
        <v>10.17412</v>
      </c>
      <c r="G115" s="20"/>
      <c r="H115" s="28"/>
    </row>
    <row r="116" spans="1:8" ht="12.75" customHeight="1">
      <c r="A116" s="30">
        <v>43958</v>
      </c>
      <c r="B116" s="31"/>
      <c r="C116" s="22">
        <f>ROUND(10.105,5)</f>
        <v>10.105</v>
      </c>
      <c r="D116" s="22">
        <f>F116</f>
        <v>10.2513</v>
      </c>
      <c r="E116" s="22">
        <f>F116</f>
        <v>10.2513</v>
      </c>
      <c r="F116" s="22">
        <f>ROUND(10.2513,5)</f>
        <v>10.2513</v>
      </c>
      <c r="G116" s="20"/>
      <c r="H116" s="28"/>
    </row>
    <row r="117" spans="1:8" ht="12.75" customHeight="1">
      <c r="A117" s="30">
        <v>44049</v>
      </c>
      <c r="B117" s="31"/>
      <c r="C117" s="22">
        <f>ROUND(10.105,5)</f>
        <v>10.105</v>
      </c>
      <c r="D117" s="22">
        <f>F117</f>
        <v>10.32986</v>
      </c>
      <c r="E117" s="22">
        <f>F117</f>
        <v>10.32986</v>
      </c>
      <c r="F117" s="22">
        <f>ROUND(10.32986,5)</f>
        <v>10.32986</v>
      </c>
      <c r="G117" s="20"/>
      <c r="H117" s="28"/>
    </row>
    <row r="118" spans="1:8" ht="12.75" customHeight="1">
      <c r="A118" s="30">
        <v>44140</v>
      </c>
      <c r="B118" s="31"/>
      <c r="C118" s="22">
        <f>ROUND(10.105,5)</f>
        <v>10.105</v>
      </c>
      <c r="D118" s="22">
        <f>F118</f>
        <v>10.40176</v>
      </c>
      <c r="E118" s="22">
        <f>F118</f>
        <v>10.40176</v>
      </c>
      <c r="F118" s="22">
        <f>ROUND(10.40176,5)</f>
        <v>10.40176</v>
      </c>
      <c r="G118" s="20"/>
      <c r="H118" s="28"/>
    </row>
    <row r="119" spans="1:8" ht="12.75" customHeight="1">
      <c r="A119" s="30">
        <v>44231</v>
      </c>
      <c r="B119" s="31"/>
      <c r="C119" s="22">
        <f>ROUND(10.105,5)</f>
        <v>10.105</v>
      </c>
      <c r="D119" s="22">
        <f>F119</f>
        <v>10.49357</v>
      </c>
      <c r="E119" s="22">
        <f>F119</f>
        <v>10.49357</v>
      </c>
      <c r="F119" s="22">
        <f>ROUND(10.49357,5)</f>
        <v>10.49357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43867</v>
      </c>
      <c r="B121" s="31"/>
      <c r="C121" s="22">
        <f>ROUND(106.18393,5)</f>
        <v>106.18393</v>
      </c>
      <c r="D121" s="22">
        <f>F121</f>
        <v>107.9743</v>
      </c>
      <c r="E121" s="22">
        <f>F121</f>
        <v>107.9743</v>
      </c>
      <c r="F121" s="22">
        <f>ROUND(107.9743,5)</f>
        <v>107.9743</v>
      </c>
      <c r="G121" s="20"/>
      <c r="H121" s="28"/>
    </row>
    <row r="122" spans="1:8" ht="12.75" customHeight="1">
      <c r="A122" s="30">
        <v>43958</v>
      </c>
      <c r="B122" s="31"/>
      <c r="C122" s="22">
        <f>ROUND(106.18393,5)</f>
        <v>106.18393</v>
      </c>
      <c r="D122" s="22">
        <f>F122</f>
        <v>108.21233</v>
      </c>
      <c r="E122" s="22">
        <f>F122</f>
        <v>108.21233</v>
      </c>
      <c r="F122" s="22">
        <f>ROUND(108.21233,5)</f>
        <v>108.21233</v>
      </c>
      <c r="G122" s="20"/>
      <c r="H122" s="28"/>
    </row>
    <row r="123" spans="1:8" ht="12.75" customHeight="1">
      <c r="A123" s="30">
        <v>44049</v>
      </c>
      <c r="B123" s="31"/>
      <c r="C123" s="22">
        <f>ROUND(106.18393,5)</f>
        <v>106.18393</v>
      </c>
      <c r="D123" s="22">
        <f>F123</f>
        <v>110.25508</v>
      </c>
      <c r="E123" s="22">
        <f>F123</f>
        <v>110.25508</v>
      </c>
      <c r="F123" s="22">
        <f>ROUND(110.25508,5)</f>
        <v>110.25508</v>
      </c>
      <c r="G123" s="20"/>
      <c r="H123" s="28"/>
    </row>
    <row r="124" spans="1:8" ht="12.75" customHeight="1">
      <c r="A124" s="30">
        <v>44140</v>
      </c>
      <c r="B124" s="31"/>
      <c r="C124" s="22">
        <f>ROUND(106.18393,5)</f>
        <v>106.18393</v>
      </c>
      <c r="D124" s="22">
        <f>F124</f>
        <v>110.52766</v>
      </c>
      <c r="E124" s="22">
        <f>F124</f>
        <v>110.52766</v>
      </c>
      <c r="F124" s="22">
        <f>ROUND(110.52766,5)</f>
        <v>110.52766</v>
      </c>
      <c r="G124" s="20"/>
      <c r="H124" s="28"/>
    </row>
    <row r="125" spans="1:8" ht="12.75" customHeight="1">
      <c r="A125" s="30">
        <v>44231</v>
      </c>
      <c r="B125" s="31"/>
      <c r="C125" s="22">
        <f>ROUND(106.18393,5)</f>
        <v>106.18393</v>
      </c>
      <c r="D125" s="22">
        <f>F125</f>
        <v>112.48832</v>
      </c>
      <c r="E125" s="22">
        <f>F125</f>
        <v>112.48832</v>
      </c>
      <c r="F125" s="22">
        <f>ROUND(112.48832,5)</f>
        <v>112.48832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43867</v>
      </c>
      <c r="B127" s="31"/>
      <c r="C127" s="22">
        <f>ROUND(3.9,5)</f>
        <v>3.9</v>
      </c>
      <c r="D127" s="22">
        <f>F127</f>
        <v>110.32263</v>
      </c>
      <c r="E127" s="22">
        <f>F127</f>
        <v>110.32263</v>
      </c>
      <c r="F127" s="22">
        <f>ROUND(110.32263,5)</f>
        <v>110.32263</v>
      </c>
      <c r="G127" s="20"/>
      <c r="H127" s="28"/>
    </row>
    <row r="128" spans="1:8" ht="12.75" customHeight="1">
      <c r="A128" s="30">
        <v>43958</v>
      </c>
      <c r="B128" s="31"/>
      <c r="C128" s="22">
        <f>ROUND(3.9,5)</f>
        <v>3.9</v>
      </c>
      <c r="D128" s="22">
        <f>F128</f>
        <v>112.3519</v>
      </c>
      <c r="E128" s="22">
        <f>F128</f>
        <v>112.3519</v>
      </c>
      <c r="F128" s="22">
        <f>ROUND(112.3519,5)</f>
        <v>112.3519</v>
      </c>
      <c r="G128" s="20"/>
      <c r="H128" s="28"/>
    </row>
    <row r="129" spans="1:8" ht="12.75" customHeight="1">
      <c r="A129" s="30">
        <v>44049</v>
      </c>
      <c r="B129" s="31"/>
      <c r="C129" s="22">
        <f>ROUND(3.9,5)</f>
        <v>3.9</v>
      </c>
      <c r="D129" s="22">
        <f>F129</f>
        <v>112.59277</v>
      </c>
      <c r="E129" s="22">
        <f>F129</f>
        <v>112.59277</v>
      </c>
      <c r="F129" s="22">
        <f>ROUND(112.59277,5)</f>
        <v>112.59277</v>
      </c>
      <c r="G129" s="20"/>
      <c r="H129" s="28"/>
    </row>
    <row r="130" spans="1:8" ht="12.75" customHeight="1">
      <c r="A130" s="30">
        <v>44140</v>
      </c>
      <c r="B130" s="31"/>
      <c r="C130" s="22">
        <f>ROUND(3.9,5)</f>
        <v>3.9</v>
      </c>
      <c r="D130" s="22">
        <f>F130</f>
        <v>114.70506</v>
      </c>
      <c r="E130" s="22">
        <f>F130</f>
        <v>114.70506</v>
      </c>
      <c r="F130" s="22">
        <f>ROUND(114.70506,5)</f>
        <v>114.70506</v>
      </c>
      <c r="G130" s="20"/>
      <c r="H130" s="28"/>
    </row>
    <row r="131" spans="1:8" ht="12.75" customHeight="1">
      <c r="A131" s="30">
        <v>44231</v>
      </c>
      <c r="B131" s="31"/>
      <c r="C131" s="22">
        <f>ROUND(3.9,5)</f>
        <v>3.9</v>
      </c>
      <c r="D131" s="22">
        <f>F131</f>
        <v>114.8206</v>
      </c>
      <c r="E131" s="22">
        <f>F131</f>
        <v>114.8206</v>
      </c>
      <c r="F131" s="22">
        <f>ROUND(114.8206,5)</f>
        <v>114.8206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43867</v>
      </c>
      <c r="B133" s="31"/>
      <c r="C133" s="22">
        <f>ROUND(4.48,5)</f>
        <v>4.48</v>
      </c>
      <c r="D133" s="22">
        <f>F133</f>
        <v>130.40588</v>
      </c>
      <c r="E133" s="22">
        <f>F133</f>
        <v>130.40588</v>
      </c>
      <c r="F133" s="22">
        <f>ROUND(130.40588,5)</f>
        <v>130.40588</v>
      </c>
      <c r="G133" s="20"/>
      <c r="H133" s="28"/>
    </row>
    <row r="134" spans="1:8" ht="12.75" customHeight="1">
      <c r="A134" s="30">
        <v>43958</v>
      </c>
      <c r="B134" s="31"/>
      <c r="C134" s="22">
        <f>ROUND(4.48,5)</f>
        <v>4.48</v>
      </c>
      <c r="D134" s="22">
        <f>F134</f>
        <v>130.89654</v>
      </c>
      <c r="E134" s="22">
        <f>F134</f>
        <v>130.89654</v>
      </c>
      <c r="F134" s="22">
        <f>ROUND(130.89654,5)</f>
        <v>130.89654</v>
      </c>
      <c r="G134" s="20"/>
      <c r="H134" s="28"/>
    </row>
    <row r="135" spans="1:8" ht="12.75" customHeight="1">
      <c r="A135" s="30">
        <v>44049</v>
      </c>
      <c r="B135" s="31"/>
      <c r="C135" s="22">
        <f>ROUND(4.48,5)</f>
        <v>4.48</v>
      </c>
      <c r="D135" s="22">
        <f>F135</f>
        <v>133.36757</v>
      </c>
      <c r="E135" s="22">
        <f>F135</f>
        <v>133.36757</v>
      </c>
      <c r="F135" s="22">
        <f>ROUND(133.36757,5)</f>
        <v>133.36757</v>
      </c>
      <c r="G135" s="20"/>
      <c r="H135" s="28"/>
    </row>
    <row r="136" spans="1:8" ht="12.75" customHeight="1">
      <c r="A136" s="30">
        <v>44140</v>
      </c>
      <c r="B136" s="31"/>
      <c r="C136" s="22">
        <f>ROUND(4.48,5)</f>
        <v>4.48</v>
      </c>
      <c r="D136" s="22">
        <f>F136</f>
        <v>133.89966</v>
      </c>
      <c r="E136" s="22">
        <f>F136</f>
        <v>133.89966</v>
      </c>
      <c r="F136" s="22">
        <f>ROUND(133.89966,5)</f>
        <v>133.89966</v>
      </c>
      <c r="G136" s="20"/>
      <c r="H136" s="28"/>
    </row>
    <row r="137" spans="1:8" ht="12.75" customHeight="1">
      <c r="A137" s="30">
        <v>44231</v>
      </c>
      <c r="B137" s="31"/>
      <c r="C137" s="22">
        <f>ROUND(4.48,5)</f>
        <v>4.48</v>
      </c>
      <c r="D137" s="22">
        <f>F137</f>
        <v>136.27456</v>
      </c>
      <c r="E137" s="22">
        <f>F137</f>
        <v>136.27456</v>
      </c>
      <c r="F137" s="22">
        <f>ROUND(136.27456,5)</f>
        <v>136.27456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43867</v>
      </c>
      <c r="B139" s="31"/>
      <c r="C139" s="22">
        <f>ROUND(10.915,5)</f>
        <v>10.915</v>
      </c>
      <c r="D139" s="22">
        <f>F139</f>
        <v>11.02552</v>
      </c>
      <c r="E139" s="22">
        <f>F139</f>
        <v>11.02552</v>
      </c>
      <c r="F139" s="22">
        <f>ROUND(11.02552,5)</f>
        <v>11.02552</v>
      </c>
      <c r="G139" s="20"/>
      <c r="H139" s="28"/>
    </row>
    <row r="140" spans="1:8" ht="12.75" customHeight="1">
      <c r="A140" s="30">
        <v>43958</v>
      </c>
      <c r="B140" s="31"/>
      <c r="C140" s="22">
        <f>ROUND(10.915,5)</f>
        <v>10.915</v>
      </c>
      <c r="D140" s="22">
        <f>F140</f>
        <v>11.14536</v>
      </c>
      <c r="E140" s="22">
        <f>F140</f>
        <v>11.14536</v>
      </c>
      <c r="F140" s="22">
        <f>ROUND(11.14536,5)</f>
        <v>11.14536</v>
      </c>
      <c r="G140" s="20"/>
      <c r="H140" s="28"/>
    </row>
    <row r="141" spans="1:8" ht="12.75" customHeight="1">
      <c r="A141" s="30">
        <v>44049</v>
      </c>
      <c r="B141" s="31"/>
      <c r="C141" s="22">
        <f>ROUND(10.915,5)</f>
        <v>10.915</v>
      </c>
      <c r="D141" s="22">
        <f>F141</f>
        <v>11.26728</v>
      </c>
      <c r="E141" s="22">
        <f>F141</f>
        <v>11.26728</v>
      </c>
      <c r="F141" s="22">
        <f>ROUND(11.26728,5)</f>
        <v>11.26728</v>
      </c>
      <c r="G141" s="20"/>
      <c r="H141" s="28"/>
    </row>
    <row r="142" spans="1:8" ht="12.75" customHeight="1">
      <c r="A142" s="30">
        <v>44140</v>
      </c>
      <c r="B142" s="31"/>
      <c r="C142" s="22">
        <f>ROUND(10.915,5)</f>
        <v>10.915</v>
      </c>
      <c r="D142" s="22">
        <f>F142</f>
        <v>11.39095</v>
      </c>
      <c r="E142" s="22">
        <f>F142</f>
        <v>11.39095</v>
      </c>
      <c r="F142" s="22">
        <f>ROUND(11.39095,5)</f>
        <v>11.39095</v>
      </c>
      <c r="G142" s="20"/>
      <c r="H142" s="28"/>
    </row>
    <row r="143" spans="1:8" ht="12.75" customHeight="1">
      <c r="A143" s="30">
        <v>44231</v>
      </c>
      <c r="B143" s="31"/>
      <c r="C143" s="22">
        <f>ROUND(10.915,5)</f>
        <v>10.915</v>
      </c>
      <c r="D143" s="22">
        <f>F143</f>
        <v>11.54328</v>
      </c>
      <c r="E143" s="22">
        <f>F143</f>
        <v>11.54328</v>
      </c>
      <c r="F143" s="22">
        <f>ROUND(11.54328,5)</f>
        <v>11.54328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43867</v>
      </c>
      <c r="B145" s="31"/>
      <c r="C145" s="22">
        <f>ROUND(11.265,5)</f>
        <v>11.265</v>
      </c>
      <c r="D145" s="22">
        <f>F145</f>
        <v>11.37099</v>
      </c>
      <c r="E145" s="22">
        <f>F145</f>
        <v>11.37099</v>
      </c>
      <c r="F145" s="22">
        <f>ROUND(11.37099,5)</f>
        <v>11.37099</v>
      </c>
      <c r="G145" s="20"/>
      <c r="H145" s="28"/>
    </row>
    <row r="146" spans="1:8" ht="12.75" customHeight="1">
      <c r="A146" s="30">
        <v>43958</v>
      </c>
      <c r="B146" s="31"/>
      <c r="C146" s="22">
        <f>ROUND(11.265,5)</f>
        <v>11.265</v>
      </c>
      <c r="D146" s="22">
        <f>F146</f>
        <v>11.49045</v>
      </c>
      <c r="E146" s="22">
        <f>F146</f>
        <v>11.49045</v>
      </c>
      <c r="F146" s="22">
        <f>ROUND(11.49045,5)</f>
        <v>11.49045</v>
      </c>
      <c r="G146" s="20"/>
      <c r="H146" s="28"/>
    </row>
    <row r="147" spans="1:8" ht="12.75" customHeight="1">
      <c r="A147" s="30">
        <v>44049</v>
      </c>
      <c r="B147" s="31"/>
      <c r="C147" s="22">
        <f>ROUND(11.265,5)</f>
        <v>11.265</v>
      </c>
      <c r="D147" s="22">
        <f>F147</f>
        <v>11.61031</v>
      </c>
      <c r="E147" s="22">
        <f>F147</f>
        <v>11.61031</v>
      </c>
      <c r="F147" s="22">
        <f>ROUND(11.61031,5)</f>
        <v>11.61031</v>
      </c>
      <c r="G147" s="20"/>
      <c r="H147" s="28"/>
    </row>
    <row r="148" spans="1:8" ht="12.75" customHeight="1">
      <c r="A148" s="30">
        <v>44140</v>
      </c>
      <c r="B148" s="31"/>
      <c r="C148" s="22">
        <f>ROUND(11.265,5)</f>
        <v>11.265</v>
      </c>
      <c r="D148" s="22">
        <f>F148</f>
        <v>11.7308</v>
      </c>
      <c r="E148" s="22">
        <f>F148</f>
        <v>11.7308</v>
      </c>
      <c r="F148" s="22">
        <f>ROUND(11.7308,5)</f>
        <v>11.7308</v>
      </c>
      <c r="G148" s="20"/>
      <c r="H148" s="28"/>
    </row>
    <row r="149" spans="1:8" ht="12.75" customHeight="1">
      <c r="A149" s="30">
        <v>44231</v>
      </c>
      <c r="B149" s="31"/>
      <c r="C149" s="22">
        <f>ROUND(11.265,5)</f>
        <v>11.265</v>
      </c>
      <c r="D149" s="22">
        <f>F149</f>
        <v>11.87304</v>
      </c>
      <c r="E149" s="22">
        <f>F149</f>
        <v>11.87304</v>
      </c>
      <c r="F149" s="22">
        <f>ROUND(11.87304,5)</f>
        <v>11.87304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43867</v>
      </c>
      <c r="B151" s="31"/>
      <c r="C151" s="22">
        <f>ROUND(7.39,5)</f>
        <v>7.39</v>
      </c>
      <c r="D151" s="22">
        <f>F151</f>
        <v>7.40334</v>
      </c>
      <c r="E151" s="22">
        <f>F151</f>
        <v>7.40334</v>
      </c>
      <c r="F151" s="22">
        <f>ROUND(7.40334,5)</f>
        <v>7.40334</v>
      </c>
      <c r="G151" s="20"/>
      <c r="H151" s="28"/>
    </row>
    <row r="152" spans="1:8" ht="12.75" customHeight="1">
      <c r="A152" s="30">
        <v>43958</v>
      </c>
      <c r="B152" s="31"/>
      <c r="C152" s="22">
        <f>ROUND(7.39,5)</f>
        <v>7.39</v>
      </c>
      <c r="D152" s="22">
        <f>F152</f>
        <v>7.40201</v>
      </c>
      <c r="E152" s="22">
        <f>F152</f>
        <v>7.40201</v>
      </c>
      <c r="F152" s="22">
        <f>ROUND(7.40201,5)</f>
        <v>7.40201</v>
      </c>
      <c r="G152" s="20"/>
      <c r="H152" s="28"/>
    </row>
    <row r="153" spans="1:8" ht="12.75" customHeight="1">
      <c r="A153" s="30">
        <v>44049</v>
      </c>
      <c r="B153" s="31"/>
      <c r="C153" s="22">
        <f>ROUND(7.39,5)</f>
        <v>7.39</v>
      </c>
      <c r="D153" s="22">
        <f>F153</f>
        <v>7.38398</v>
      </c>
      <c r="E153" s="22">
        <f>F153</f>
        <v>7.38398</v>
      </c>
      <c r="F153" s="22">
        <f>ROUND(7.38398,5)</f>
        <v>7.38398</v>
      </c>
      <c r="G153" s="20"/>
      <c r="H153" s="28"/>
    </row>
    <row r="154" spans="1:8" ht="12.75" customHeight="1">
      <c r="A154" s="30">
        <v>44140</v>
      </c>
      <c r="B154" s="31"/>
      <c r="C154" s="22">
        <f>ROUND(7.39,5)</f>
        <v>7.39</v>
      </c>
      <c r="D154" s="22">
        <f>F154</f>
        <v>7.36313</v>
      </c>
      <c r="E154" s="22">
        <f>F154</f>
        <v>7.36313</v>
      </c>
      <c r="F154" s="22">
        <f>ROUND(7.36313,5)</f>
        <v>7.36313</v>
      </c>
      <c r="G154" s="20"/>
      <c r="H154" s="28"/>
    </row>
    <row r="155" spans="1:8" ht="12.75" customHeight="1">
      <c r="A155" s="30">
        <v>44231</v>
      </c>
      <c r="B155" s="31"/>
      <c r="C155" s="22">
        <f>ROUND(7.39,5)</f>
        <v>7.39</v>
      </c>
      <c r="D155" s="22">
        <f>F155</f>
        <v>7.40922</v>
      </c>
      <c r="E155" s="22">
        <f>F155</f>
        <v>7.40922</v>
      </c>
      <c r="F155" s="22">
        <f>ROUND(7.40922,5)</f>
        <v>7.40922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43867</v>
      </c>
      <c r="B157" s="31"/>
      <c r="C157" s="22">
        <f>ROUND(9.755,5)</f>
        <v>9.755</v>
      </c>
      <c r="D157" s="22">
        <f>F157</f>
        <v>9.82861</v>
      </c>
      <c r="E157" s="22">
        <f>F157</f>
        <v>9.82861</v>
      </c>
      <c r="F157" s="22">
        <f>ROUND(9.82861,5)</f>
        <v>9.82861</v>
      </c>
      <c r="G157" s="20"/>
      <c r="H157" s="28"/>
    </row>
    <row r="158" spans="1:8" ht="12.75" customHeight="1">
      <c r="A158" s="30">
        <v>43958</v>
      </c>
      <c r="B158" s="31"/>
      <c r="C158" s="22">
        <f>ROUND(9.755,5)</f>
        <v>9.755</v>
      </c>
      <c r="D158" s="22">
        <f>F158</f>
        <v>9.90323</v>
      </c>
      <c r="E158" s="22">
        <f>F158</f>
        <v>9.90323</v>
      </c>
      <c r="F158" s="22">
        <f>ROUND(9.90323,5)</f>
        <v>9.90323</v>
      </c>
      <c r="G158" s="20"/>
      <c r="H158" s="28"/>
    </row>
    <row r="159" spans="1:8" ht="12.75" customHeight="1">
      <c r="A159" s="30">
        <v>44049</v>
      </c>
      <c r="B159" s="31"/>
      <c r="C159" s="22">
        <f>ROUND(9.755,5)</f>
        <v>9.755</v>
      </c>
      <c r="D159" s="22">
        <f>F159</f>
        <v>9.97778</v>
      </c>
      <c r="E159" s="22">
        <f>F159</f>
        <v>9.97778</v>
      </c>
      <c r="F159" s="22">
        <f>ROUND(9.97778,5)</f>
        <v>9.97778</v>
      </c>
      <c r="G159" s="20"/>
      <c r="H159" s="28"/>
    </row>
    <row r="160" spans="1:8" ht="12.75" customHeight="1">
      <c r="A160" s="30">
        <v>44140</v>
      </c>
      <c r="B160" s="31"/>
      <c r="C160" s="22">
        <f>ROUND(9.755,5)</f>
        <v>9.755</v>
      </c>
      <c r="D160" s="22">
        <f>F160</f>
        <v>10.05427</v>
      </c>
      <c r="E160" s="22">
        <f>F160</f>
        <v>10.05427</v>
      </c>
      <c r="F160" s="22">
        <f>ROUND(10.05427,5)</f>
        <v>10.05427</v>
      </c>
      <c r="G160" s="20"/>
      <c r="H160" s="28"/>
    </row>
    <row r="161" spans="1:8" ht="12.75" customHeight="1">
      <c r="A161" s="30">
        <v>44231</v>
      </c>
      <c r="B161" s="31"/>
      <c r="C161" s="22">
        <f>ROUND(9.755,5)</f>
        <v>9.755</v>
      </c>
      <c r="D161" s="22">
        <f>F161</f>
        <v>10.15464</v>
      </c>
      <c r="E161" s="22">
        <f>F161</f>
        <v>10.15464</v>
      </c>
      <c r="F161" s="22">
        <f>ROUND(10.15464,5)</f>
        <v>10.15464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43867</v>
      </c>
      <c r="B163" s="31"/>
      <c r="C163" s="22">
        <f>ROUND(8.425,5)</f>
        <v>8.425</v>
      </c>
      <c r="D163" s="22">
        <f>F163</f>
        <v>8.47604</v>
      </c>
      <c r="E163" s="22">
        <f>F163</f>
        <v>8.47604</v>
      </c>
      <c r="F163" s="22">
        <f>ROUND(8.47604,5)</f>
        <v>8.47604</v>
      </c>
      <c r="G163" s="20"/>
      <c r="H163" s="28"/>
    </row>
    <row r="164" spans="1:8" ht="12.75" customHeight="1">
      <c r="A164" s="30">
        <v>43958</v>
      </c>
      <c r="B164" s="31"/>
      <c r="C164" s="22">
        <f>ROUND(8.425,5)</f>
        <v>8.425</v>
      </c>
      <c r="D164" s="22">
        <f>F164</f>
        <v>8.53316</v>
      </c>
      <c r="E164" s="22">
        <f>F164</f>
        <v>8.53316</v>
      </c>
      <c r="F164" s="22">
        <f>ROUND(8.53316,5)</f>
        <v>8.53316</v>
      </c>
      <c r="G164" s="20"/>
      <c r="H164" s="28"/>
    </row>
    <row r="165" spans="1:8" ht="12.75" customHeight="1">
      <c r="A165" s="30">
        <v>44049</v>
      </c>
      <c r="B165" s="31"/>
      <c r="C165" s="22">
        <f>ROUND(8.425,5)</f>
        <v>8.425</v>
      </c>
      <c r="D165" s="22">
        <f>F165</f>
        <v>8.58933</v>
      </c>
      <c r="E165" s="22">
        <f>F165</f>
        <v>8.58933</v>
      </c>
      <c r="F165" s="22">
        <f>ROUND(8.58933,5)</f>
        <v>8.58933</v>
      </c>
      <c r="G165" s="20"/>
      <c r="H165" s="28"/>
    </row>
    <row r="166" spans="1:8" ht="12.75" customHeight="1">
      <c r="A166" s="30">
        <v>44140</v>
      </c>
      <c r="B166" s="31"/>
      <c r="C166" s="22">
        <f>ROUND(8.425,5)</f>
        <v>8.425</v>
      </c>
      <c r="D166" s="22">
        <f>F166</f>
        <v>8.64222</v>
      </c>
      <c r="E166" s="22">
        <f>F166</f>
        <v>8.64222</v>
      </c>
      <c r="F166" s="22">
        <f>ROUND(8.64222,5)</f>
        <v>8.64222</v>
      </c>
      <c r="G166" s="20"/>
      <c r="H166" s="28"/>
    </row>
    <row r="167" spans="1:8" ht="12.75" customHeight="1">
      <c r="A167" s="30">
        <v>44231</v>
      </c>
      <c r="B167" s="31"/>
      <c r="C167" s="22">
        <f>ROUND(8.425,5)</f>
        <v>8.425</v>
      </c>
      <c r="D167" s="22">
        <f>F167</f>
        <v>8.73129</v>
      </c>
      <c r="E167" s="22">
        <f>F167</f>
        <v>8.73129</v>
      </c>
      <c r="F167" s="22">
        <f>ROUND(8.73129,5)</f>
        <v>8.73129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43867</v>
      </c>
      <c r="B169" s="31"/>
      <c r="C169" s="22">
        <f>ROUND(3.115,5)</f>
        <v>3.115</v>
      </c>
      <c r="D169" s="22">
        <f>F169</f>
        <v>303.4223</v>
      </c>
      <c r="E169" s="22">
        <f>F169</f>
        <v>303.4223</v>
      </c>
      <c r="F169" s="22">
        <f>ROUND(303.4223,5)</f>
        <v>303.4223</v>
      </c>
      <c r="G169" s="20"/>
      <c r="H169" s="28"/>
    </row>
    <row r="170" spans="1:8" ht="12.75" customHeight="1">
      <c r="A170" s="30">
        <v>43958</v>
      </c>
      <c r="B170" s="31"/>
      <c r="C170" s="22">
        <f>ROUND(3.115,5)</f>
        <v>3.115</v>
      </c>
      <c r="D170" s="22">
        <f>F170</f>
        <v>309.00366</v>
      </c>
      <c r="E170" s="22">
        <f>F170</f>
        <v>309.00366</v>
      </c>
      <c r="F170" s="22">
        <f>ROUND(309.00366,5)</f>
        <v>309.00366</v>
      </c>
      <c r="G170" s="20"/>
      <c r="H170" s="28"/>
    </row>
    <row r="171" spans="1:8" ht="12.75" customHeight="1">
      <c r="A171" s="30">
        <v>44049</v>
      </c>
      <c r="B171" s="31"/>
      <c r="C171" s="22">
        <f>ROUND(3.115,5)</f>
        <v>3.115</v>
      </c>
      <c r="D171" s="22">
        <f>F171</f>
        <v>307.04301</v>
      </c>
      <c r="E171" s="22">
        <f>F171</f>
        <v>307.04301</v>
      </c>
      <c r="F171" s="22">
        <f>ROUND(307.04301,5)</f>
        <v>307.04301</v>
      </c>
      <c r="G171" s="20"/>
      <c r="H171" s="28"/>
    </row>
    <row r="172" spans="1:8" ht="12.75" customHeight="1">
      <c r="A172" s="30">
        <v>44140</v>
      </c>
      <c r="B172" s="31"/>
      <c r="C172" s="22">
        <f>ROUND(3.115,5)</f>
        <v>3.115</v>
      </c>
      <c r="D172" s="22">
        <f>F172</f>
        <v>312.80306</v>
      </c>
      <c r="E172" s="22">
        <f>F172</f>
        <v>312.80306</v>
      </c>
      <c r="F172" s="22">
        <f>ROUND(312.80306,5)</f>
        <v>312.80306</v>
      </c>
      <c r="G172" s="20"/>
      <c r="H172" s="28"/>
    </row>
    <row r="173" spans="1:8" ht="12.75" customHeight="1">
      <c r="A173" s="30">
        <v>44231</v>
      </c>
      <c r="B173" s="31"/>
      <c r="C173" s="22">
        <f>ROUND(3.115,5)</f>
        <v>3.115</v>
      </c>
      <c r="D173" s="22">
        <f>F173</f>
        <v>310.35762</v>
      </c>
      <c r="E173" s="22">
        <f>F173</f>
        <v>310.35762</v>
      </c>
      <c r="F173" s="22">
        <f>ROUND(310.35762,5)</f>
        <v>310.35762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43867</v>
      </c>
      <c r="B175" s="31"/>
      <c r="C175" s="22">
        <f>ROUND(3.66,5)</f>
        <v>3.66</v>
      </c>
      <c r="D175" s="22">
        <f>F175</f>
        <v>230.46626</v>
      </c>
      <c r="E175" s="22">
        <f>F175</f>
        <v>230.46626</v>
      </c>
      <c r="F175" s="22">
        <f>ROUND(230.46626,5)</f>
        <v>230.46626</v>
      </c>
      <c r="G175" s="20"/>
      <c r="H175" s="28"/>
    </row>
    <row r="176" spans="1:8" ht="12.75" customHeight="1">
      <c r="A176" s="30">
        <v>43958</v>
      </c>
      <c r="B176" s="31"/>
      <c r="C176" s="22">
        <f>ROUND(3.66,5)</f>
        <v>3.66</v>
      </c>
      <c r="D176" s="22">
        <f>F176</f>
        <v>234.70576</v>
      </c>
      <c r="E176" s="22">
        <f>F176</f>
        <v>234.70576</v>
      </c>
      <c r="F176" s="22">
        <f>ROUND(234.70576,5)</f>
        <v>234.70576</v>
      </c>
      <c r="G176" s="20"/>
      <c r="H176" s="28"/>
    </row>
    <row r="177" spans="1:8" ht="12.75" customHeight="1">
      <c r="A177" s="30">
        <v>44049</v>
      </c>
      <c r="B177" s="31"/>
      <c r="C177" s="22">
        <f>ROUND(3.66,5)</f>
        <v>3.66</v>
      </c>
      <c r="D177" s="22">
        <f>F177</f>
        <v>234.99662</v>
      </c>
      <c r="E177" s="22">
        <f>F177</f>
        <v>234.99662</v>
      </c>
      <c r="F177" s="22">
        <f>ROUND(234.99662,5)</f>
        <v>234.99662</v>
      </c>
      <c r="G177" s="20"/>
      <c r="H177" s="28"/>
    </row>
    <row r="178" spans="1:8" ht="12.75" customHeight="1">
      <c r="A178" s="30">
        <v>44140</v>
      </c>
      <c r="B178" s="31"/>
      <c r="C178" s="22">
        <f>ROUND(3.66,5)</f>
        <v>3.66</v>
      </c>
      <c r="D178" s="22">
        <f>F178</f>
        <v>239.40547</v>
      </c>
      <c r="E178" s="22">
        <f>F178</f>
        <v>239.40547</v>
      </c>
      <c r="F178" s="22">
        <f>ROUND(239.40547,5)</f>
        <v>239.40547</v>
      </c>
      <c r="G178" s="20"/>
      <c r="H178" s="28"/>
    </row>
    <row r="179" spans="1:8" ht="12.75" customHeight="1">
      <c r="A179" s="30">
        <v>44231</v>
      </c>
      <c r="B179" s="31"/>
      <c r="C179" s="22">
        <f>ROUND(3.66,5)</f>
        <v>3.66</v>
      </c>
      <c r="D179" s="22">
        <f>F179</f>
        <v>239.408</v>
      </c>
      <c r="E179" s="22">
        <f>F179</f>
        <v>239.408</v>
      </c>
      <c r="F179" s="22">
        <f>ROUND(239.408,5)</f>
        <v>239.408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43867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43867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43958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43867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43958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44049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44140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44231</v>
      </c>
      <c r="B193" s="31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43867</v>
      </c>
      <c r="B195" s="31"/>
      <c r="C195" s="22">
        <f>ROUND(6.65,5)</f>
        <v>6.65</v>
      </c>
      <c r="D195" s="22">
        <f>F195</f>
        <v>6.50918</v>
      </c>
      <c r="E195" s="22">
        <f>F195</f>
        <v>6.50918</v>
      </c>
      <c r="F195" s="22">
        <f>ROUND(6.50918,5)</f>
        <v>6.50918</v>
      </c>
      <c r="G195" s="20"/>
      <c r="H195" s="28"/>
    </row>
    <row r="196" spans="1:8" ht="12.75" customHeight="1">
      <c r="A196" s="30">
        <v>43958</v>
      </c>
      <c r="B196" s="31"/>
      <c r="C196" s="22">
        <f>ROUND(6.65,5)</f>
        <v>6.65</v>
      </c>
      <c r="D196" s="22">
        <f>F196</f>
        <v>6.25982</v>
      </c>
      <c r="E196" s="22">
        <f>F196</f>
        <v>6.25982</v>
      </c>
      <c r="F196" s="22">
        <f>ROUND(6.25982,5)</f>
        <v>6.25982</v>
      </c>
      <c r="G196" s="20"/>
      <c r="H196" s="28"/>
    </row>
    <row r="197" spans="1:8" ht="12.75" customHeight="1">
      <c r="A197" s="30">
        <v>44049</v>
      </c>
      <c r="B197" s="31"/>
      <c r="C197" s="22">
        <f>ROUND(6.65,5)</f>
        <v>6.65</v>
      </c>
      <c r="D197" s="22">
        <f>F197</f>
        <v>5.76348</v>
      </c>
      <c r="E197" s="22">
        <f>F197</f>
        <v>5.76348</v>
      </c>
      <c r="F197" s="22">
        <f>ROUND(5.76348,5)</f>
        <v>5.76348</v>
      </c>
      <c r="G197" s="20"/>
      <c r="H197" s="28"/>
    </row>
    <row r="198" spans="1:8" ht="12.75" customHeight="1">
      <c r="A198" s="30">
        <v>44140</v>
      </c>
      <c r="B198" s="31"/>
      <c r="C198" s="22">
        <f>ROUND(6.65,5)</f>
        <v>6.65</v>
      </c>
      <c r="D198" s="22">
        <f>F198</f>
        <v>4.58832</v>
      </c>
      <c r="E198" s="22">
        <f>F198</f>
        <v>4.58832</v>
      </c>
      <c r="F198" s="22">
        <f>ROUND(4.58832,5)</f>
        <v>4.58832</v>
      </c>
      <c r="G198" s="20"/>
      <c r="H198" s="28"/>
    </row>
    <row r="199" spans="1:8" ht="12.75" customHeight="1">
      <c r="A199" s="30">
        <v>44231</v>
      </c>
      <c r="B199" s="31"/>
      <c r="C199" s="22">
        <f>ROUND(6.65,5)</f>
        <v>6.65</v>
      </c>
      <c r="D199" s="22">
        <f>F199</f>
        <v>0.16527</v>
      </c>
      <c r="E199" s="22">
        <f>F199</f>
        <v>0.16527</v>
      </c>
      <c r="F199" s="22">
        <f>ROUND(0.16527,5)</f>
        <v>0.16527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43867</v>
      </c>
      <c r="B201" s="31"/>
      <c r="C201" s="22">
        <f>ROUND(9.765,5)</f>
        <v>9.765</v>
      </c>
      <c r="D201" s="22">
        <f>F201</f>
        <v>9.828</v>
      </c>
      <c r="E201" s="22">
        <f>F201</f>
        <v>9.828</v>
      </c>
      <c r="F201" s="22">
        <f>ROUND(9.828,5)</f>
        <v>9.828</v>
      </c>
      <c r="G201" s="20"/>
      <c r="H201" s="28"/>
    </row>
    <row r="202" spans="1:8" ht="12.75" customHeight="1">
      <c r="A202" s="30">
        <v>43958</v>
      </c>
      <c r="B202" s="31"/>
      <c r="C202" s="22">
        <f>ROUND(9.765,5)</f>
        <v>9.765</v>
      </c>
      <c r="D202" s="22">
        <f>F202</f>
        <v>9.89734</v>
      </c>
      <c r="E202" s="22">
        <f>F202</f>
        <v>9.89734</v>
      </c>
      <c r="F202" s="22">
        <f>ROUND(9.89734,5)</f>
        <v>9.89734</v>
      </c>
      <c r="G202" s="20"/>
      <c r="H202" s="28"/>
    </row>
    <row r="203" spans="1:8" ht="12.75" customHeight="1">
      <c r="A203" s="30">
        <v>44049</v>
      </c>
      <c r="B203" s="31"/>
      <c r="C203" s="22">
        <f>ROUND(9.765,5)</f>
        <v>9.765</v>
      </c>
      <c r="D203" s="22">
        <f>F203</f>
        <v>9.96658</v>
      </c>
      <c r="E203" s="22">
        <f>F203</f>
        <v>9.96658</v>
      </c>
      <c r="F203" s="22">
        <f>ROUND(9.96658,5)</f>
        <v>9.96658</v>
      </c>
      <c r="G203" s="20"/>
      <c r="H203" s="28"/>
    </row>
    <row r="204" spans="1:8" ht="12.75" customHeight="1">
      <c r="A204" s="30">
        <v>44140</v>
      </c>
      <c r="B204" s="31"/>
      <c r="C204" s="22">
        <f>ROUND(9.765,5)</f>
        <v>9.765</v>
      </c>
      <c r="D204" s="22">
        <f>F204</f>
        <v>10.03414</v>
      </c>
      <c r="E204" s="22">
        <f>F204</f>
        <v>10.03414</v>
      </c>
      <c r="F204" s="22">
        <f>ROUND(10.03414,5)</f>
        <v>10.03414</v>
      </c>
      <c r="G204" s="20"/>
      <c r="H204" s="28"/>
    </row>
    <row r="205" spans="1:8" ht="12.75" customHeight="1">
      <c r="A205" s="30">
        <v>44231</v>
      </c>
      <c r="B205" s="31"/>
      <c r="C205" s="22">
        <f>ROUND(9.765,5)</f>
        <v>9.765</v>
      </c>
      <c r="D205" s="22">
        <f>F205</f>
        <v>10.12092</v>
      </c>
      <c r="E205" s="22">
        <f>F205</f>
        <v>10.12092</v>
      </c>
      <c r="F205" s="22">
        <f>ROUND(10.12092,5)</f>
        <v>10.12092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43867</v>
      </c>
      <c r="B207" s="31"/>
      <c r="C207" s="22">
        <f>ROUND(3.56,5)</f>
        <v>3.56</v>
      </c>
      <c r="D207" s="22">
        <f>F207</f>
        <v>190.02431</v>
      </c>
      <c r="E207" s="22">
        <f>F207</f>
        <v>190.02431</v>
      </c>
      <c r="F207" s="22">
        <f>ROUND(190.02431,5)</f>
        <v>190.02431</v>
      </c>
      <c r="G207" s="20"/>
      <c r="H207" s="28"/>
    </row>
    <row r="208" spans="1:8" ht="12.75" customHeight="1">
      <c r="A208" s="30">
        <v>43958</v>
      </c>
      <c r="B208" s="31"/>
      <c r="C208" s="22">
        <f>ROUND(3.56,5)</f>
        <v>3.56</v>
      </c>
      <c r="D208" s="22">
        <f>F208</f>
        <v>190.86982</v>
      </c>
      <c r="E208" s="22">
        <f>F208</f>
        <v>190.86982</v>
      </c>
      <c r="F208" s="22">
        <f>ROUND(190.86982,5)</f>
        <v>190.86982</v>
      </c>
      <c r="G208" s="20"/>
      <c r="H208" s="28"/>
    </row>
    <row r="209" spans="1:8" ht="12.75" customHeight="1">
      <c r="A209" s="30">
        <v>44049</v>
      </c>
      <c r="B209" s="31"/>
      <c r="C209" s="22">
        <f>ROUND(3.56,5)</f>
        <v>3.56</v>
      </c>
      <c r="D209" s="22">
        <f>F209</f>
        <v>194.47284</v>
      </c>
      <c r="E209" s="22">
        <f>F209</f>
        <v>194.47284</v>
      </c>
      <c r="F209" s="22">
        <f>ROUND(194.47284,5)</f>
        <v>194.47284</v>
      </c>
      <c r="G209" s="20"/>
      <c r="H209" s="28"/>
    </row>
    <row r="210" spans="1:8" ht="12.75" customHeight="1">
      <c r="A210" s="30">
        <v>44140</v>
      </c>
      <c r="B210" s="31"/>
      <c r="C210" s="22">
        <f>ROUND(3.56,5)</f>
        <v>3.56</v>
      </c>
      <c r="D210" s="22">
        <f>F210</f>
        <v>195.39902</v>
      </c>
      <c r="E210" s="22">
        <f>F210</f>
        <v>195.39902</v>
      </c>
      <c r="F210" s="22">
        <f>ROUND(195.39902,5)</f>
        <v>195.39902</v>
      </c>
      <c r="G210" s="20"/>
      <c r="H210" s="28"/>
    </row>
    <row r="211" spans="1:8" ht="12.75" customHeight="1">
      <c r="A211" s="30">
        <v>44231</v>
      </c>
      <c r="B211" s="31"/>
      <c r="C211" s="22">
        <f>ROUND(3.56,5)</f>
        <v>3.56</v>
      </c>
      <c r="D211" s="22">
        <f>F211</f>
        <v>198.86568</v>
      </c>
      <c r="E211" s="22">
        <f>F211</f>
        <v>198.86568</v>
      </c>
      <c r="F211" s="22">
        <f>ROUND(198.86568,5)</f>
        <v>198.86568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43867</v>
      </c>
      <c r="B213" s="31"/>
      <c r="C213" s="22">
        <f>ROUND(3.07,5)</f>
        <v>3.07</v>
      </c>
      <c r="D213" s="22">
        <f>F213</f>
        <v>162.00016</v>
      </c>
      <c r="E213" s="22">
        <f>F213</f>
        <v>162.00016</v>
      </c>
      <c r="F213" s="22">
        <f>ROUND(162.00016,5)</f>
        <v>162.00016</v>
      </c>
      <c r="G213" s="20"/>
      <c r="H213" s="28"/>
    </row>
    <row r="214" spans="1:8" ht="12.75" customHeight="1">
      <c r="A214" s="30">
        <v>43958</v>
      </c>
      <c r="B214" s="31"/>
      <c r="C214" s="22">
        <f>ROUND(3.07,5)</f>
        <v>3.07</v>
      </c>
      <c r="D214" s="22">
        <f>F214</f>
        <v>164.98001</v>
      </c>
      <c r="E214" s="22">
        <f>F214</f>
        <v>164.98001</v>
      </c>
      <c r="F214" s="22">
        <f>ROUND(164.98001,5)</f>
        <v>164.98001</v>
      </c>
      <c r="G214" s="20"/>
      <c r="H214" s="28"/>
    </row>
    <row r="215" spans="1:8" ht="12.75" customHeight="1">
      <c r="A215" s="30">
        <v>44049</v>
      </c>
      <c r="B215" s="31"/>
      <c r="C215" s="22">
        <f>ROUND(3.07,5)</f>
        <v>3.07</v>
      </c>
      <c r="D215" s="22">
        <f>F215</f>
        <v>165.80053</v>
      </c>
      <c r="E215" s="22">
        <f>F215</f>
        <v>165.80053</v>
      </c>
      <c r="F215" s="22">
        <f>ROUND(165.80053,5)</f>
        <v>165.80053</v>
      </c>
      <c r="G215" s="20"/>
      <c r="H215" s="28"/>
    </row>
    <row r="216" spans="1:8" ht="12.75" customHeight="1">
      <c r="A216" s="30">
        <v>44140</v>
      </c>
      <c r="B216" s="31"/>
      <c r="C216" s="22">
        <f>ROUND(3.07,5)</f>
        <v>3.07</v>
      </c>
      <c r="D216" s="22">
        <f>F216</f>
        <v>168.91099</v>
      </c>
      <c r="E216" s="22">
        <f>F216</f>
        <v>168.91099</v>
      </c>
      <c r="F216" s="22">
        <f>ROUND(168.91099,5)</f>
        <v>168.91099</v>
      </c>
      <c r="G216" s="20"/>
      <c r="H216" s="28"/>
    </row>
    <row r="217" spans="1:8" ht="12.75" customHeight="1">
      <c r="A217" s="30">
        <v>44231</v>
      </c>
      <c r="B217" s="31"/>
      <c r="C217" s="22">
        <f>ROUND(3.07,5)</f>
        <v>3.07</v>
      </c>
      <c r="D217" s="22">
        <f>F217</f>
        <v>169.56486</v>
      </c>
      <c r="E217" s="22">
        <f>F217</f>
        <v>169.56486</v>
      </c>
      <c r="F217" s="22">
        <f>ROUND(169.56486,5)</f>
        <v>169.56486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43867</v>
      </c>
      <c r="B219" s="31"/>
      <c r="C219" s="22">
        <f>ROUND(9.33,5)</f>
        <v>9.33</v>
      </c>
      <c r="D219" s="22">
        <f>F219</f>
        <v>9.39719</v>
      </c>
      <c r="E219" s="22">
        <f>F219</f>
        <v>9.39719</v>
      </c>
      <c r="F219" s="22">
        <f>ROUND(9.39719,5)</f>
        <v>9.39719</v>
      </c>
      <c r="G219" s="20"/>
      <c r="H219" s="28"/>
    </row>
    <row r="220" spans="1:8" ht="12.75" customHeight="1">
      <c r="A220" s="30">
        <v>43958</v>
      </c>
      <c r="B220" s="31"/>
      <c r="C220" s="22">
        <f>ROUND(9.33,5)</f>
        <v>9.33</v>
      </c>
      <c r="D220" s="22">
        <f>F220</f>
        <v>9.46493</v>
      </c>
      <c r="E220" s="22">
        <f>F220</f>
        <v>9.46493</v>
      </c>
      <c r="F220" s="22">
        <f>ROUND(9.46493,5)</f>
        <v>9.46493</v>
      </c>
      <c r="G220" s="20"/>
      <c r="H220" s="28"/>
    </row>
    <row r="221" spans="1:8" ht="12.75" customHeight="1">
      <c r="A221" s="30">
        <v>44049</v>
      </c>
      <c r="B221" s="31"/>
      <c r="C221" s="22">
        <f>ROUND(9.33,5)</f>
        <v>9.33</v>
      </c>
      <c r="D221" s="22">
        <f>F221</f>
        <v>9.53211</v>
      </c>
      <c r="E221" s="22">
        <f>F221</f>
        <v>9.53211</v>
      </c>
      <c r="F221" s="22">
        <f>ROUND(9.53211,5)</f>
        <v>9.53211</v>
      </c>
      <c r="G221" s="20"/>
      <c r="H221" s="28"/>
    </row>
    <row r="222" spans="1:8" ht="12.75" customHeight="1">
      <c r="A222" s="30">
        <v>44140</v>
      </c>
      <c r="B222" s="31"/>
      <c r="C222" s="22">
        <f>ROUND(9.33,5)</f>
        <v>9.33</v>
      </c>
      <c r="D222" s="22">
        <f>F222</f>
        <v>9.60181</v>
      </c>
      <c r="E222" s="22">
        <f>F222</f>
        <v>9.60181</v>
      </c>
      <c r="F222" s="22">
        <f>ROUND(9.60181,5)</f>
        <v>9.60181</v>
      </c>
      <c r="G222" s="20"/>
      <c r="H222" s="28"/>
    </row>
    <row r="223" spans="1:8" ht="12.75" customHeight="1">
      <c r="A223" s="30">
        <v>44231</v>
      </c>
      <c r="B223" s="31"/>
      <c r="C223" s="22">
        <f>ROUND(9.33,5)</f>
        <v>9.33</v>
      </c>
      <c r="D223" s="22">
        <f>F223</f>
        <v>9.69752</v>
      </c>
      <c r="E223" s="22">
        <f>F223</f>
        <v>9.69752</v>
      </c>
      <c r="F223" s="22">
        <f>ROUND(9.69752,5)</f>
        <v>9.69752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43867</v>
      </c>
      <c r="B225" s="31"/>
      <c r="C225" s="22">
        <f>ROUND(10.015,5)</f>
        <v>10.015</v>
      </c>
      <c r="D225" s="22">
        <f>F225</f>
        <v>10.08338</v>
      </c>
      <c r="E225" s="22">
        <f>F225</f>
        <v>10.08338</v>
      </c>
      <c r="F225" s="22">
        <f>ROUND(10.08338,5)</f>
        <v>10.08338</v>
      </c>
      <c r="G225" s="20"/>
      <c r="H225" s="28"/>
    </row>
    <row r="226" spans="1:8" ht="12.75" customHeight="1">
      <c r="A226" s="30">
        <v>43958</v>
      </c>
      <c r="B226" s="31"/>
      <c r="C226" s="22">
        <f>ROUND(10.015,5)</f>
        <v>10.015</v>
      </c>
      <c r="D226" s="22">
        <f>F226</f>
        <v>10.15265</v>
      </c>
      <c r="E226" s="22">
        <f>F226</f>
        <v>10.15265</v>
      </c>
      <c r="F226" s="22">
        <f>ROUND(10.15265,5)</f>
        <v>10.15265</v>
      </c>
      <c r="G226" s="20"/>
      <c r="H226" s="28"/>
    </row>
    <row r="227" spans="1:8" ht="12.75" customHeight="1">
      <c r="A227" s="30">
        <v>44049</v>
      </c>
      <c r="B227" s="31"/>
      <c r="C227" s="22">
        <f>ROUND(10.015,5)</f>
        <v>10.015</v>
      </c>
      <c r="D227" s="22">
        <f>F227</f>
        <v>10.22165</v>
      </c>
      <c r="E227" s="22">
        <f>F227</f>
        <v>10.22165</v>
      </c>
      <c r="F227" s="22">
        <f>ROUND(10.22165,5)</f>
        <v>10.22165</v>
      </c>
      <c r="G227" s="20"/>
      <c r="H227" s="28"/>
    </row>
    <row r="228" spans="1:8" ht="12.75" customHeight="1">
      <c r="A228" s="30">
        <v>44140</v>
      </c>
      <c r="B228" s="31"/>
      <c r="C228" s="22">
        <f>ROUND(10.015,5)</f>
        <v>10.015</v>
      </c>
      <c r="D228" s="22">
        <f>F228</f>
        <v>10.29183</v>
      </c>
      <c r="E228" s="22">
        <f>F228</f>
        <v>10.29183</v>
      </c>
      <c r="F228" s="22">
        <f>ROUND(10.29183,5)</f>
        <v>10.29183</v>
      </c>
      <c r="G228" s="20"/>
      <c r="H228" s="28"/>
    </row>
    <row r="229" spans="1:8" ht="12.75" customHeight="1">
      <c r="A229" s="30">
        <v>44231</v>
      </c>
      <c r="B229" s="31"/>
      <c r="C229" s="22">
        <f>ROUND(10.015,5)</f>
        <v>10.015</v>
      </c>
      <c r="D229" s="22">
        <f>F229</f>
        <v>10.38166</v>
      </c>
      <c r="E229" s="22">
        <f>F229</f>
        <v>10.38166</v>
      </c>
      <c r="F229" s="22">
        <f>ROUND(10.38166,5)</f>
        <v>10.38166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43867</v>
      </c>
      <c r="B231" s="31"/>
      <c r="C231" s="22">
        <f>ROUND(10.085,5)</f>
        <v>10.085</v>
      </c>
      <c r="D231" s="22">
        <f>F231</f>
        <v>10.15523</v>
      </c>
      <c r="E231" s="22">
        <f>F231</f>
        <v>10.15523</v>
      </c>
      <c r="F231" s="22">
        <f>ROUND(10.15523,5)</f>
        <v>10.15523</v>
      </c>
      <c r="G231" s="20"/>
      <c r="H231" s="28"/>
    </row>
    <row r="232" spans="1:8" ht="12.75" customHeight="1">
      <c r="A232" s="30">
        <v>43958</v>
      </c>
      <c r="B232" s="31"/>
      <c r="C232" s="22">
        <f>ROUND(10.085,5)</f>
        <v>10.085</v>
      </c>
      <c r="D232" s="22">
        <f>F232</f>
        <v>10.2264</v>
      </c>
      <c r="E232" s="22">
        <f>F232</f>
        <v>10.2264</v>
      </c>
      <c r="F232" s="22">
        <f>ROUND(10.2264,5)</f>
        <v>10.2264</v>
      </c>
      <c r="G232" s="20"/>
      <c r="H232" s="28"/>
    </row>
    <row r="233" spans="1:8" ht="12.75" customHeight="1">
      <c r="A233" s="30">
        <v>44049</v>
      </c>
      <c r="B233" s="31"/>
      <c r="C233" s="22">
        <f>ROUND(10.085,5)</f>
        <v>10.085</v>
      </c>
      <c r="D233" s="22">
        <f>F233</f>
        <v>10.29746</v>
      </c>
      <c r="E233" s="22">
        <f>F233</f>
        <v>10.29746</v>
      </c>
      <c r="F233" s="22">
        <f>ROUND(10.29746,5)</f>
        <v>10.29746</v>
      </c>
      <c r="G233" s="20"/>
      <c r="H233" s="28"/>
    </row>
    <row r="234" spans="1:8" ht="12.75" customHeight="1">
      <c r="A234" s="30">
        <v>44140</v>
      </c>
      <c r="B234" s="31"/>
      <c r="C234" s="22">
        <f>ROUND(10.085,5)</f>
        <v>10.085</v>
      </c>
      <c r="D234" s="22">
        <f>F234</f>
        <v>10.36963</v>
      </c>
      <c r="E234" s="22">
        <f>F234</f>
        <v>10.36963</v>
      </c>
      <c r="F234" s="22">
        <f>ROUND(10.36963,5)</f>
        <v>10.36963</v>
      </c>
      <c r="G234" s="20"/>
      <c r="H234" s="28"/>
    </row>
    <row r="235" spans="1:8" ht="12.75" customHeight="1">
      <c r="A235" s="30">
        <v>44231</v>
      </c>
      <c r="B235" s="31"/>
      <c r="C235" s="22">
        <f>ROUND(10.085,5)</f>
        <v>10.085</v>
      </c>
      <c r="D235" s="22">
        <f>F235</f>
        <v>10.46169</v>
      </c>
      <c r="E235" s="22">
        <f>F235</f>
        <v>10.46169</v>
      </c>
      <c r="F235" s="22">
        <f>ROUND(10.46169,5)</f>
        <v>10.46169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43867</v>
      </c>
      <c r="B237" s="31"/>
      <c r="C237" s="23">
        <f>ROUND(741.688,3)</f>
        <v>741.688</v>
      </c>
      <c r="D237" s="23">
        <f>F237</f>
        <v>754.023</v>
      </c>
      <c r="E237" s="23">
        <f>F237</f>
        <v>754.023</v>
      </c>
      <c r="F237" s="23">
        <f>ROUND(754.023,3)</f>
        <v>754.023</v>
      </c>
      <c r="G237" s="20"/>
      <c r="H237" s="28"/>
    </row>
    <row r="238" spans="1:8" ht="12.75" customHeight="1">
      <c r="A238" s="30">
        <v>43958</v>
      </c>
      <c r="B238" s="31"/>
      <c r="C238" s="23">
        <f>ROUND(741.688,3)</f>
        <v>741.688</v>
      </c>
      <c r="D238" s="23">
        <f>F238</f>
        <v>767.712</v>
      </c>
      <c r="E238" s="23">
        <f>F238</f>
        <v>767.712</v>
      </c>
      <c r="F238" s="23">
        <f>ROUND(767.712,3)</f>
        <v>767.712</v>
      </c>
      <c r="G238" s="20"/>
      <c r="H238" s="28"/>
    </row>
    <row r="239" spans="1:8" ht="12.75" customHeight="1">
      <c r="A239" s="30">
        <v>44049</v>
      </c>
      <c r="B239" s="31"/>
      <c r="C239" s="23">
        <f>ROUND(741.688,3)</f>
        <v>741.688</v>
      </c>
      <c r="D239" s="23">
        <f>F239</f>
        <v>781.874</v>
      </c>
      <c r="E239" s="23">
        <f>F239</f>
        <v>781.874</v>
      </c>
      <c r="F239" s="23">
        <f>ROUND(781.874,3)</f>
        <v>781.874</v>
      </c>
      <c r="G239" s="20"/>
      <c r="H239" s="28"/>
    </row>
    <row r="240" spans="1:8" ht="12.75" customHeight="1">
      <c r="A240" s="30">
        <v>44140</v>
      </c>
      <c r="B240" s="31"/>
      <c r="C240" s="23">
        <f>ROUND(741.688,3)</f>
        <v>741.688</v>
      </c>
      <c r="D240" s="23">
        <f>F240</f>
        <v>796.525</v>
      </c>
      <c r="E240" s="23">
        <f>F240</f>
        <v>796.525</v>
      </c>
      <c r="F240" s="23">
        <f>ROUND(796.525,3)</f>
        <v>796.525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43867</v>
      </c>
      <c r="B242" s="31"/>
      <c r="C242" s="23">
        <f>ROUND(667.09,3)</f>
        <v>667.09</v>
      </c>
      <c r="D242" s="23">
        <f>F242</f>
        <v>678.184</v>
      </c>
      <c r="E242" s="23">
        <f>F242</f>
        <v>678.184</v>
      </c>
      <c r="F242" s="23">
        <f>ROUND(678.184,3)</f>
        <v>678.184</v>
      </c>
      <c r="G242" s="20"/>
      <c r="H242" s="28"/>
    </row>
    <row r="243" spans="1:8" ht="12.75" customHeight="1">
      <c r="A243" s="30">
        <v>43958</v>
      </c>
      <c r="B243" s="31"/>
      <c r="C243" s="23">
        <f>ROUND(667.09,3)</f>
        <v>667.09</v>
      </c>
      <c r="D243" s="23">
        <f>F243</f>
        <v>690.496</v>
      </c>
      <c r="E243" s="23">
        <f>F243</f>
        <v>690.496</v>
      </c>
      <c r="F243" s="23">
        <f>ROUND(690.496,3)</f>
        <v>690.496</v>
      </c>
      <c r="G243" s="20"/>
      <c r="H243" s="28"/>
    </row>
    <row r="244" spans="1:8" ht="12.75" customHeight="1">
      <c r="A244" s="30">
        <v>44049</v>
      </c>
      <c r="B244" s="31"/>
      <c r="C244" s="23">
        <f>ROUND(667.09,3)</f>
        <v>667.09</v>
      </c>
      <c r="D244" s="23">
        <f>F244</f>
        <v>703.234</v>
      </c>
      <c r="E244" s="23">
        <f>F244</f>
        <v>703.234</v>
      </c>
      <c r="F244" s="23">
        <f>ROUND(703.234,3)</f>
        <v>703.234</v>
      </c>
      <c r="G244" s="20"/>
      <c r="H244" s="28"/>
    </row>
    <row r="245" spans="1:8" ht="12.75" customHeight="1">
      <c r="A245" s="30">
        <v>44140</v>
      </c>
      <c r="B245" s="31"/>
      <c r="C245" s="23">
        <f>ROUND(667.09,3)</f>
        <v>667.09</v>
      </c>
      <c r="D245" s="23">
        <f>F245</f>
        <v>716.411</v>
      </c>
      <c r="E245" s="23">
        <f>F245</f>
        <v>716.411</v>
      </c>
      <c r="F245" s="23">
        <f>ROUND(716.411,3)</f>
        <v>716.411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43867</v>
      </c>
      <c r="B247" s="31"/>
      <c r="C247" s="23">
        <f>ROUND(769.56,3)</f>
        <v>769.56</v>
      </c>
      <c r="D247" s="23">
        <f>F247</f>
        <v>782.358</v>
      </c>
      <c r="E247" s="23">
        <f>F247</f>
        <v>782.358</v>
      </c>
      <c r="F247" s="23">
        <f>ROUND(782.358,3)</f>
        <v>782.358</v>
      </c>
      <c r="G247" s="20"/>
      <c r="H247" s="28"/>
    </row>
    <row r="248" spans="1:8" ht="12.75" customHeight="1">
      <c r="A248" s="30">
        <v>43958</v>
      </c>
      <c r="B248" s="31"/>
      <c r="C248" s="23">
        <f>ROUND(769.56,3)</f>
        <v>769.56</v>
      </c>
      <c r="D248" s="23">
        <f>F248</f>
        <v>796.562</v>
      </c>
      <c r="E248" s="23">
        <f>F248</f>
        <v>796.562</v>
      </c>
      <c r="F248" s="23">
        <f>ROUND(796.562,3)</f>
        <v>796.562</v>
      </c>
      <c r="G248" s="20"/>
      <c r="H248" s="28"/>
    </row>
    <row r="249" spans="1:8" ht="12.75" customHeight="1">
      <c r="A249" s="30">
        <v>44049</v>
      </c>
      <c r="B249" s="31"/>
      <c r="C249" s="23">
        <f>ROUND(769.56,3)</f>
        <v>769.56</v>
      </c>
      <c r="D249" s="23">
        <f>F249</f>
        <v>811.256</v>
      </c>
      <c r="E249" s="23">
        <f>F249</f>
        <v>811.256</v>
      </c>
      <c r="F249" s="23">
        <f>ROUND(811.256,3)</f>
        <v>811.256</v>
      </c>
      <c r="G249" s="20"/>
      <c r="H249" s="28"/>
    </row>
    <row r="250" spans="1:8" ht="12.75" customHeight="1">
      <c r="A250" s="30">
        <v>44140</v>
      </c>
      <c r="B250" s="31"/>
      <c r="C250" s="23">
        <f>ROUND(769.56,3)</f>
        <v>769.56</v>
      </c>
      <c r="D250" s="23">
        <f>F250</f>
        <v>826.457</v>
      </c>
      <c r="E250" s="23">
        <f>F250</f>
        <v>826.457</v>
      </c>
      <c r="F250" s="23">
        <f>ROUND(826.457,3)</f>
        <v>826.457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43867</v>
      </c>
      <c r="B252" s="31"/>
      <c r="C252" s="23">
        <f>ROUND(687.922,3)</f>
        <v>687.922</v>
      </c>
      <c r="D252" s="23">
        <f>F252</f>
        <v>699.363</v>
      </c>
      <c r="E252" s="23">
        <f>F252</f>
        <v>699.363</v>
      </c>
      <c r="F252" s="23">
        <f>ROUND(699.363,3)</f>
        <v>699.363</v>
      </c>
      <c r="G252" s="20"/>
      <c r="H252" s="28"/>
    </row>
    <row r="253" spans="1:8" ht="12.75" customHeight="1">
      <c r="A253" s="30">
        <v>43958</v>
      </c>
      <c r="B253" s="31"/>
      <c r="C253" s="23">
        <f>ROUND(687.922,3)</f>
        <v>687.922</v>
      </c>
      <c r="D253" s="23">
        <f>F253</f>
        <v>712.059</v>
      </c>
      <c r="E253" s="23">
        <f>F253</f>
        <v>712.059</v>
      </c>
      <c r="F253" s="23">
        <f>ROUND(712.059,3)</f>
        <v>712.059</v>
      </c>
      <c r="G253" s="20"/>
      <c r="H253" s="28"/>
    </row>
    <row r="254" spans="1:8" ht="12.75" customHeight="1">
      <c r="A254" s="30">
        <v>44049</v>
      </c>
      <c r="B254" s="31"/>
      <c r="C254" s="23">
        <f>ROUND(687.922,3)</f>
        <v>687.922</v>
      </c>
      <c r="D254" s="23">
        <f>F254</f>
        <v>725.194</v>
      </c>
      <c r="E254" s="23">
        <f>F254</f>
        <v>725.194</v>
      </c>
      <c r="F254" s="23">
        <f>ROUND(725.194,3)</f>
        <v>725.194</v>
      </c>
      <c r="G254" s="20"/>
      <c r="H254" s="28"/>
    </row>
    <row r="255" spans="1:8" ht="12.75" customHeight="1">
      <c r="A255" s="30">
        <v>44140</v>
      </c>
      <c r="B255" s="31"/>
      <c r="C255" s="23">
        <f>ROUND(687.922,3)</f>
        <v>687.922</v>
      </c>
      <c r="D255" s="23">
        <f>F255</f>
        <v>738.783</v>
      </c>
      <c r="E255" s="23">
        <f>F255</f>
        <v>738.783</v>
      </c>
      <c r="F255" s="23">
        <f>ROUND(738.783,3)</f>
        <v>738.783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43867</v>
      </c>
      <c r="B257" s="31"/>
      <c r="C257" s="23">
        <f>ROUND(257.085297364429,3)</f>
        <v>257.085</v>
      </c>
      <c r="D257" s="23">
        <f>F257</f>
        <v>261.42</v>
      </c>
      <c r="E257" s="23">
        <f>F257</f>
        <v>261.42</v>
      </c>
      <c r="F257" s="23">
        <f>ROUND(261.42,3)</f>
        <v>261.42</v>
      </c>
      <c r="G257" s="20"/>
      <c r="H257" s="28"/>
    </row>
    <row r="258" spans="1:8" ht="12.75" customHeight="1">
      <c r="A258" s="30">
        <v>43958</v>
      </c>
      <c r="B258" s="31"/>
      <c r="C258" s="23">
        <f>ROUND(257.085297364429,3)</f>
        <v>257.085</v>
      </c>
      <c r="D258" s="23">
        <f>F258</f>
        <v>266.229</v>
      </c>
      <c r="E258" s="23">
        <f>F258</f>
        <v>266.229</v>
      </c>
      <c r="F258" s="23">
        <f>ROUND(266.229,3)</f>
        <v>266.229</v>
      </c>
      <c r="G258" s="20"/>
      <c r="H258" s="28"/>
    </row>
    <row r="259" spans="1:8" ht="12.75" customHeight="1">
      <c r="A259" s="30">
        <v>44049</v>
      </c>
      <c r="B259" s="31"/>
      <c r="C259" s="23">
        <f>ROUND(257.085297364429,3)</f>
        <v>257.085</v>
      </c>
      <c r="D259" s="23">
        <f>F259</f>
        <v>271.202</v>
      </c>
      <c r="E259" s="23">
        <f>F259</f>
        <v>271.202</v>
      </c>
      <c r="F259" s="23">
        <f>ROUND(271.202,3)</f>
        <v>271.202</v>
      </c>
      <c r="G259" s="20"/>
      <c r="H259" s="28"/>
    </row>
    <row r="260" spans="1:8" ht="12.75" customHeight="1">
      <c r="A260" s="30">
        <v>44140</v>
      </c>
      <c r="B260" s="31"/>
      <c r="C260" s="23">
        <f>ROUND(257.085297364429,3)</f>
        <v>257.085</v>
      </c>
      <c r="D260" s="23">
        <f>F260</f>
        <v>276.344</v>
      </c>
      <c r="E260" s="23">
        <f>F260</f>
        <v>276.344</v>
      </c>
      <c r="F260" s="23">
        <f>ROUND(276.344,3)</f>
        <v>276.344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ROUND(6.8,3)</f>
        <v>6.8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43867</v>
      </c>
      <c r="B264" s="31"/>
      <c r="C264" s="23">
        <f>ROUND(680.309,3)</f>
        <v>680.309</v>
      </c>
      <c r="D264" s="23">
        <f>F264</f>
        <v>691.623</v>
      </c>
      <c r="E264" s="23">
        <f>F264</f>
        <v>691.623</v>
      </c>
      <c r="F264" s="23">
        <f>ROUND(691.623,3)</f>
        <v>691.623</v>
      </c>
      <c r="G264" s="20"/>
      <c r="H264" s="28"/>
    </row>
    <row r="265" spans="1:8" ht="12.75" customHeight="1">
      <c r="A265" s="30">
        <v>43958</v>
      </c>
      <c r="B265" s="31"/>
      <c r="C265" s="23">
        <f>ROUND(680.309,3)</f>
        <v>680.309</v>
      </c>
      <c r="D265" s="23">
        <f>F265</f>
        <v>704.179</v>
      </c>
      <c r="E265" s="23">
        <f>F265</f>
        <v>704.179</v>
      </c>
      <c r="F265" s="23">
        <f>ROUND(704.179,3)</f>
        <v>704.179</v>
      </c>
      <c r="G265" s="20"/>
      <c r="H265" s="28"/>
    </row>
    <row r="266" spans="1:8" ht="12.75" customHeight="1">
      <c r="A266" s="30">
        <v>44049</v>
      </c>
      <c r="B266" s="31"/>
      <c r="C266" s="23">
        <f>ROUND(680.309,3)</f>
        <v>680.309</v>
      </c>
      <c r="D266" s="23">
        <f>F266</f>
        <v>717.169</v>
      </c>
      <c r="E266" s="23">
        <f>F266</f>
        <v>717.169</v>
      </c>
      <c r="F266" s="23">
        <f>ROUND(717.169,3)</f>
        <v>717.169</v>
      </c>
      <c r="G266" s="20"/>
      <c r="H266" s="28"/>
    </row>
    <row r="267" spans="1:8" ht="12.75" customHeight="1">
      <c r="A267" s="30">
        <v>44140</v>
      </c>
      <c r="B267" s="31"/>
      <c r="C267" s="23">
        <f>ROUND(680.309,3)</f>
        <v>680.309</v>
      </c>
      <c r="D267" s="23">
        <f>F267</f>
        <v>730.607</v>
      </c>
      <c r="E267" s="23">
        <f>F267</f>
        <v>730.607</v>
      </c>
      <c r="F267" s="23">
        <f>ROUND(730.607,3)</f>
        <v>730.607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ROUND(102.031208325015,2)</f>
        <v>102.03</v>
      </c>
      <c r="D269" s="20">
        <f>F269</f>
        <v>98.58</v>
      </c>
      <c r="E269" s="20">
        <f>F269</f>
        <v>98.58</v>
      </c>
      <c r="F269" s="20">
        <f>ROUND(98.5845032791273,2)</f>
        <v>98.58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ROUND(100.206011140708,2)</f>
        <v>100.21</v>
      </c>
      <c r="D271" s="20">
        <f>F271</f>
        <v>94.28</v>
      </c>
      <c r="E271" s="20">
        <f>F271</f>
        <v>94.28</v>
      </c>
      <c r="F271" s="20">
        <f>ROUND(94.2755178384756,2)</f>
        <v>94.28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ROUND(99.7222802000752,2)</f>
        <v>99.72</v>
      </c>
      <c r="D273" s="20">
        <f>F273</f>
        <v>92.36</v>
      </c>
      <c r="E273" s="20">
        <f>F273</f>
        <v>92.36</v>
      </c>
      <c r="F273" s="20">
        <f>ROUND(92.3585637892881,2)</f>
        <v>92.36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ROUND(102.031208325015,2)</f>
        <v>102.03</v>
      </c>
      <c r="D275" s="20">
        <f>F275</f>
        <v>102.03</v>
      </c>
      <c r="E275" s="20">
        <f>F275</f>
        <v>102.03</v>
      </c>
      <c r="F275" s="20">
        <f>ROUND(102.031208325015,2)</f>
        <v>102.03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ROUND(102.031208325015,2)</f>
        <v>102.03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ROUND(100.206011140708,5)</f>
        <v>100.20601</v>
      </c>
      <c r="D279" s="22">
        <f>F279</f>
        <v>95.52156</v>
      </c>
      <c r="E279" s="22">
        <f>F279</f>
        <v>95.52156</v>
      </c>
      <c r="F279" s="22">
        <f>ROUND(95.5215605095888,5)</f>
        <v>95.52156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ROUND(100.206011140708,5)</f>
        <v>100.20601</v>
      </c>
      <c r="D281" s="22">
        <f>F281</f>
        <v>94.5245</v>
      </c>
      <c r="E281" s="22">
        <f>F281</f>
        <v>94.5245</v>
      </c>
      <c r="F281" s="22">
        <f>ROUND(94.5245011487096,5)</f>
        <v>94.5245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ROUND(100.206011140708,5)</f>
        <v>100.20601</v>
      </c>
      <c r="D283" s="22">
        <f>F283</f>
        <v>93.48422</v>
      </c>
      <c r="E283" s="22">
        <f>F283</f>
        <v>93.48422</v>
      </c>
      <c r="F283" s="22">
        <f>ROUND(93.4842240550042,5)</f>
        <v>93.48422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ROUND(100.206011140708,5)</f>
        <v>100.20601</v>
      </c>
      <c r="D285" s="22">
        <f>F285</f>
        <v>93.41045</v>
      </c>
      <c r="E285" s="22">
        <f>F285</f>
        <v>93.41045</v>
      </c>
      <c r="F285" s="22">
        <f>ROUND(93.4104537521918,5)</f>
        <v>93.41045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ROUND(100.206011140708,5)</f>
        <v>100.20601</v>
      </c>
      <c r="D287" s="22">
        <f>F287</f>
        <v>95.40848</v>
      </c>
      <c r="E287" s="22">
        <f>F287</f>
        <v>95.40848</v>
      </c>
      <c r="F287" s="22">
        <f>ROUND(95.4084767559256,5)</f>
        <v>95.40848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ROUND(100.206011140708,5)</f>
        <v>100.20601</v>
      </c>
      <c r="D289" s="22">
        <f>F289</f>
        <v>95.35549</v>
      </c>
      <c r="E289" s="22">
        <f>F289</f>
        <v>95.35549</v>
      </c>
      <c r="F289" s="22">
        <f>ROUND(95.3554929935461,5)</f>
        <v>95.35549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ROUND(100.206011140708,5)</f>
        <v>100.20601</v>
      </c>
      <c r="D291" s="22">
        <f>F291</f>
        <v>96.33283</v>
      </c>
      <c r="E291" s="22">
        <f>F291</f>
        <v>96.33283</v>
      </c>
      <c r="F291" s="22">
        <f>ROUND(96.3328314730286,5)</f>
        <v>96.33283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ROUND(100.206011140708,5)</f>
        <v>100.20601</v>
      </c>
      <c r="D293" s="22">
        <f>F293</f>
        <v>100.08507</v>
      </c>
      <c r="E293" s="22">
        <f>F293</f>
        <v>100.08507</v>
      </c>
      <c r="F293" s="22">
        <f>ROUND(100.085068490233,5)</f>
        <v>100.08507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ROUND(100.206011140708,2)</f>
        <v>100.21</v>
      </c>
      <c r="D295" s="20">
        <f>F295</f>
        <v>100.21</v>
      </c>
      <c r="E295" s="20">
        <f>F295</f>
        <v>100.21</v>
      </c>
      <c r="F295" s="20">
        <f>ROUND(100.206011140708,2)</f>
        <v>100.21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ROUND(100.206011140708,2)</f>
        <v>100.21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ROUND(99.7222802000752,5)</f>
        <v>99.72228</v>
      </c>
      <c r="D299" s="22">
        <f>F299</f>
        <v>91.04778</v>
      </c>
      <c r="E299" s="22">
        <f>F299</f>
        <v>91.04778</v>
      </c>
      <c r="F299" s="22">
        <f>ROUND(91.047775816898,5)</f>
        <v>91.04778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ROUND(99.7222802000752,5)</f>
        <v>99.72228</v>
      </c>
      <c r="D301" s="22">
        <f>F301</f>
        <v>87.90155</v>
      </c>
      <c r="E301" s="22">
        <f>F301</f>
        <v>87.90155</v>
      </c>
      <c r="F301" s="22">
        <f>ROUND(87.9015466751912,5)</f>
        <v>87.90155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ROUND(99.7222802000752,5)</f>
        <v>99.72228</v>
      </c>
      <c r="D303" s="22">
        <f>F303</f>
        <v>86.53885</v>
      </c>
      <c r="E303" s="22">
        <f>F303</f>
        <v>86.53885</v>
      </c>
      <c r="F303" s="22">
        <f>ROUND(86.5388535309263,5)</f>
        <v>86.53885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ROUND(99.7222802000752,5)</f>
        <v>99.72228</v>
      </c>
      <c r="D305" s="22">
        <f>F305</f>
        <v>88.68094</v>
      </c>
      <c r="E305" s="22">
        <f>F305</f>
        <v>88.68094</v>
      </c>
      <c r="F305" s="22">
        <f>ROUND(88.6809407615407,5)</f>
        <v>88.68094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ROUND(99.7222802000752,5)</f>
        <v>99.72228</v>
      </c>
      <c r="D307" s="22">
        <f>F307</f>
        <v>92.51709</v>
      </c>
      <c r="E307" s="22">
        <f>F307</f>
        <v>92.51709</v>
      </c>
      <c r="F307" s="22">
        <f>ROUND(92.517094225557,5)</f>
        <v>92.51709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ROUND(99.7222802000752,5)</f>
        <v>99.72228</v>
      </c>
      <c r="D309" s="22">
        <f>F309</f>
        <v>91.01394</v>
      </c>
      <c r="E309" s="22">
        <f>F309</f>
        <v>91.01394</v>
      </c>
      <c r="F309" s="22">
        <f>ROUND(91.0139435719602,5)</f>
        <v>91.01394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ROUND(99.7222802000752,5)</f>
        <v>99.72228</v>
      </c>
      <c r="D311" s="22">
        <f>F311</f>
        <v>93.10246</v>
      </c>
      <c r="E311" s="22">
        <f>F311</f>
        <v>93.10246</v>
      </c>
      <c r="F311" s="22">
        <f>ROUND(93.102464114236,5)</f>
        <v>93.10246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ROUND(99.7222802000752,5)</f>
        <v>99.72228</v>
      </c>
      <c r="D313" s="22">
        <f>F313</f>
        <v>98.64183</v>
      </c>
      <c r="E313" s="22">
        <f>F313</f>
        <v>98.64183</v>
      </c>
      <c r="F313" s="22">
        <f>ROUND(98.6418299806492,5)</f>
        <v>98.64183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ROUND(99.7222802000752,2)</f>
        <v>99.72</v>
      </c>
      <c r="D315" s="20">
        <f>F315</f>
        <v>99.72</v>
      </c>
      <c r="E315" s="20">
        <f>F315</f>
        <v>99.72</v>
      </c>
      <c r="F315" s="20">
        <f>ROUND(99.7222802000752,2)</f>
        <v>99.72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40">
        <v>47015</v>
      </c>
      <c r="B317" s="41"/>
      <c r="C317" s="26">
        <f>ROUND(99.7222802000752,2)</f>
        <v>99.72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13:B31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2019-11-14T15:57:37Z</dcterms:modified>
  <cp:category/>
  <cp:version/>
  <cp:contentType/>
  <cp:contentStatus/>
</cp:coreProperties>
</file>