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<sst xmlns="http://schemas.openxmlformats.org/spreadsheetml/2006/main" count="89" uniqueCount="86">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</sst>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43873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ROUND(102.012923556035,2)</f>
        <v>102.01</v>
      </c>
      <c r="D6" s="20">
        <f>F6</f>
        <v>98.6</v>
      </c>
      <c r="E6" s="20">
        <f>F6</f>
        <v>98.6</v>
      </c>
      <c r="F6" s="20">
        <f>ROUND(98.6028613989703,2)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ROUND(102.012923556035,2)</f>
        <v>102.01</v>
      </c>
      <c r="D7" s="20">
        <f>F7</f>
        <v>102.01</v>
      </c>
      <c r="E7" s="20">
        <f>F7</f>
        <v>102.01</v>
      </c>
      <c r="F7" s="20">
        <f>ROUND(102.012923556035,2)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ROUND(102.012923556035,2)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ROUND(98.8672516862165,2)</f>
        <v>98.87</v>
      </c>
      <c r="D10" s="20">
        <f aca="true" t="shared" si="1" ref="D10:D21">F10</f>
        <v>95.33</v>
      </c>
      <c r="E10" s="20">
        <f aca="true" t="shared" si="2" ref="E10:E21">F10</f>
        <v>95.33</v>
      </c>
      <c r="F10" s="20">
        <f>ROUND(95.3253262744297,2)</f>
        <v>95.33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98.87</v>
      </c>
      <c r="D11" s="20">
        <f t="shared" si="1"/>
        <v>94.23</v>
      </c>
      <c r="E11" s="20">
        <f t="shared" si="2"/>
        <v>94.23</v>
      </c>
      <c r="F11" s="20">
        <f>ROUND(94.2347437173947,2)</f>
        <v>94.23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98.87</v>
      </c>
      <c r="D12" s="20">
        <f t="shared" si="1"/>
        <v>93.07</v>
      </c>
      <c r="E12" s="20">
        <f t="shared" si="2"/>
        <v>93.07</v>
      </c>
      <c r="F12" s="20">
        <f>ROUND(93.0681891409959,2)</f>
        <v>93.07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98.87</v>
      </c>
      <c r="D13" s="20">
        <f t="shared" si="1"/>
        <v>92.86</v>
      </c>
      <c r="E13" s="20">
        <f t="shared" si="2"/>
        <v>92.86</v>
      </c>
      <c r="F13" s="20">
        <f>ROUND(92.8648199403691,2)</f>
        <v>92.86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98.87</v>
      </c>
      <c r="D14" s="20">
        <f t="shared" si="1"/>
        <v>94.73</v>
      </c>
      <c r="E14" s="20">
        <f t="shared" si="2"/>
        <v>94.73</v>
      </c>
      <c r="F14" s="20">
        <f>ROUND(94.7339051607654,2)</f>
        <v>94.73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98.87</v>
      </c>
      <c r="D15" s="20">
        <f t="shared" si="1"/>
        <v>94.56</v>
      </c>
      <c r="E15" s="20">
        <f t="shared" si="2"/>
        <v>94.56</v>
      </c>
      <c r="F15" s="20">
        <f>ROUND(94.558171197915,2)</f>
        <v>94.56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98.87</v>
      </c>
      <c r="D16" s="20">
        <f t="shared" si="1"/>
        <v>95.41</v>
      </c>
      <c r="E16" s="20">
        <f t="shared" si="2"/>
        <v>95.41</v>
      </c>
      <c r="F16" s="20">
        <f>ROUND(95.4116115191963,2)</f>
        <v>95.41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98.87</v>
      </c>
      <c r="D17" s="20">
        <f t="shared" si="1"/>
        <v>99.06</v>
      </c>
      <c r="E17" s="20">
        <f t="shared" si="2"/>
        <v>99.06</v>
      </c>
      <c r="F17" s="20">
        <f>ROUND(99.055524825272,2)</f>
        <v>99.06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98.87</v>
      </c>
      <c r="D18" s="20">
        <f t="shared" si="1"/>
        <v>100.03</v>
      </c>
      <c r="E18" s="20">
        <f t="shared" si="2"/>
        <v>100.03</v>
      </c>
      <c r="F18" s="20">
        <f>ROUND(100.027168097944,2)</f>
        <v>100.03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98.87</v>
      </c>
      <c r="D19" s="20">
        <f t="shared" si="1"/>
        <v>93.01</v>
      </c>
      <c r="E19" s="20">
        <f t="shared" si="2"/>
        <v>93.01</v>
      </c>
      <c r="F19" s="20">
        <f>ROUND(93.0139287638494,2)</f>
        <v>93.01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98.87</v>
      </c>
      <c r="D20" s="20">
        <f t="shared" si="1"/>
        <v>98.87</v>
      </c>
      <c r="E20" s="20">
        <f t="shared" si="2"/>
        <v>98.87</v>
      </c>
      <c r="F20" s="20">
        <f>ROUND(98.8672516862165,2)</f>
        <v>98.87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ROUND(97.0732993852246,2)</f>
        <v>97.07</v>
      </c>
      <c r="D23" s="20">
        <f aca="true" t="shared" si="4" ref="D23:D34">F23</f>
        <v>88.72</v>
      </c>
      <c r="E23" s="20">
        <f aca="true" t="shared" si="5" ref="E23:E34">F23</f>
        <v>88.72</v>
      </c>
      <c r="F23" s="20">
        <f>ROUND(88.7197675113421,2)</f>
        <v>88.72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97.07</v>
      </c>
      <c r="D24" s="20">
        <f t="shared" si="4"/>
        <v>85.47</v>
      </c>
      <c r="E24" s="20">
        <f t="shared" si="5"/>
        <v>85.47</v>
      </c>
      <c r="F24" s="20">
        <f>ROUND(85.470708309504,2)</f>
        <v>85.47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97.07</v>
      </c>
      <c r="D25" s="20">
        <f t="shared" si="4"/>
        <v>84.03</v>
      </c>
      <c r="E25" s="20">
        <f t="shared" si="5"/>
        <v>84.03</v>
      </c>
      <c r="F25" s="20">
        <f>ROUND(84.0250965800378,2)</f>
        <v>84.03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97.07</v>
      </c>
      <c r="D26" s="20">
        <f t="shared" si="4"/>
        <v>86.13</v>
      </c>
      <c r="E26" s="20">
        <f t="shared" si="5"/>
        <v>86.13</v>
      </c>
      <c r="F26" s="20">
        <f>ROUND(86.1291427261833,2)</f>
        <v>86.13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97.07</v>
      </c>
      <c r="D27" s="20">
        <f t="shared" si="4"/>
        <v>89.96</v>
      </c>
      <c r="E27" s="20">
        <f t="shared" si="5"/>
        <v>89.96</v>
      </c>
      <c r="F27" s="20">
        <f>ROUND(89.9613276618858,2)</f>
        <v>89.96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97.07</v>
      </c>
      <c r="D28" s="20">
        <f t="shared" si="4"/>
        <v>88.4</v>
      </c>
      <c r="E28" s="20">
        <f t="shared" si="5"/>
        <v>88.4</v>
      </c>
      <c r="F28" s="20">
        <f>ROUND(88.3984916823332,2)</f>
        <v>88.4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97.07</v>
      </c>
      <c r="D29" s="20">
        <f t="shared" si="4"/>
        <v>90.48</v>
      </c>
      <c r="E29" s="20">
        <f t="shared" si="5"/>
        <v>90.48</v>
      </c>
      <c r="F29" s="20">
        <f>ROUND(90.4827247925113,2)</f>
        <v>90.48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97.07</v>
      </c>
      <c r="D30" s="20">
        <f t="shared" si="4"/>
        <v>96.05</v>
      </c>
      <c r="E30" s="20">
        <f t="shared" si="5"/>
        <v>96.05</v>
      </c>
      <c r="F30" s="20">
        <f>ROUND(96.0487227056476,2)</f>
        <v>96.05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97.07</v>
      </c>
      <c r="D31" s="20">
        <f t="shared" si="4"/>
        <v>96.38</v>
      </c>
      <c r="E31" s="20">
        <f t="shared" si="5"/>
        <v>96.38</v>
      </c>
      <c r="F31" s="20">
        <f>ROUND(96.3843796320374,2)</f>
        <v>96.38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97.07</v>
      </c>
      <c r="D32" s="20">
        <f t="shared" si="4"/>
        <v>89.64</v>
      </c>
      <c r="E32" s="20">
        <f t="shared" si="5"/>
        <v>89.64</v>
      </c>
      <c r="F32" s="20">
        <f>ROUND(89.6439221948955,2)</f>
        <v>89.64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97.07</v>
      </c>
      <c r="D33" s="20">
        <f t="shared" si="4"/>
        <v>97.07</v>
      </c>
      <c r="E33" s="20">
        <f t="shared" si="5"/>
        <v>97.07</v>
      </c>
      <c r="F33" s="20">
        <f>ROUND(97.0732993852246,2)</f>
        <v>97.07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97.07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ROUND(3.49,5)</f>
        <v>3.49</v>
      </c>
      <c r="D36" s="22">
        <f>F36</f>
        <v>3.49</v>
      </c>
      <c r="E36" s="22">
        <f>F36</f>
        <v>3.49</v>
      </c>
      <c r="F36" s="22">
        <f>ROUND(3.49,5)</f>
        <v>3.49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ROUND(3.92,5)</f>
        <v>3.92</v>
      </c>
      <c r="D38" s="22">
        <f>F38</f>
        <v>3.92</v>
      </c>
      <c r="E38" s="22">
        <f>F38</f>
        <v>3.92</v>
      </c>
      <c r="F38" s="22">
        <f>ROUND(3.92,5)</f>
        <v>3.92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ROUND(10.89,5)</f>
        <v>10.89</v>
      </c>
      <c r="D44" s="22">
        <f>F44</f>
        <v>10.89</v>
      </c>
      <c r="E44" s="22">
        <f>F44</f>
        <v>10.89</v>
      </c>
      <c r="F44" s="22">
        <f>ROUND(10.89,5)</f>
        <v>10.89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ROUND(6.635,5)</f>
        <v>6.635</v>
      </c>
      <c r="D46" s="22">
        <f>F46</f>
        <v>6.635</v>
      </c>
      <c r="E46" s="22">
        <f>F46</f>
        <v>6.635</v>
      </c>
      <c r="F46" s="22">
        <f>ROUND(6.635,5)</f>
        <v>6.635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ROUND(7.97,3)</f>
        <v>7.97</v>
      </c>
      <c r="D48" s="23">
        <f>F48</f>
        <v>7.97</v>
      </c>
      <c r="E48" s="23">
        <f>F48</f>
        <v>7.97</v>
      </c>
      <c r="F48" s="23">
        <f>ROUND(7.97,3)</f>
        <v>7.97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ROUND(2.9,3)</f>
        <v>2.9</v>
      </c>
      <c r="D50" s="23">
        <f>F50</f>
        <v>2.9</v>
      </c>
      <c r="E50" s="23">
        <f>F50</f>
        <v>2.9</v>
      </c>
      <c r="F50" s="23">
        <f>ROUND(2.9,3)</f>
        <v>2.9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ROUND(3.86,3)</f>
        <v>3.86</v>
      </c>
      <c r="D52" s="23">
        <f>F52</f>
        <v>3.86</v>
      </c>
      <c r="E52" s="23">
        <f>F52</f>
        <v>3.86</v>
      </c>
      <c r="F52" s="23">
        <f>ROUND(3.86,3)</f>
        <v>3.86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ROUND(9.79,3)</f>
        <v>9.79</v>
      </c>
      <c r="D56" s="23">
        <f>F56</f>
        <v>9.79</v>
      </c>
      <c r="E56" s="23">
        <f>F56</f>
        <v>9.79</v>
      </c>
      <c r="F56" s="23">
        <f>ROUND(9.79,3)</f>
        <v>9.79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ROUND(3.68,3)</f>
        <v>3.68</v>
      </c>
      <c r="D58" s="23">
        <f>F58</f>
        <v>3.68</v>
      </c>
      <c r="E58" s="23">
        <f>F58</f>
        <v>3.68</v>
      </c>
      <c r="F58" s="23">
        <f>ROUND(3.68,3)</f>
        <v>3.68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ROUND(2.69,3)</f>
        <v>2.69</v>
      </c>
      <c r="D60" s="23">
        <f>F60</f>
        <v>2.69</v>
      </c>
      <c r="E60" s="23">
        <f>F60</f>
        <v>2.69</v>
      </c>
      <c r="F60" s="23">
        <f>ROUND(2.69,3)</f>
        <v>2.69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ROUND(9.11,3)</f>
        <v>9.11</v>
      </c>
      <c r="D62" s="23">
        <f>F62</f>
        <v>9.11</v>
      </c>
      <c r="E62" s="23">
        <f>F62</f>
        <v>9.11</v>
      </c>
      <c r="F62" s="23">
        <f>ROUND(9.11,3)</f>
        <v>9.11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ROUND(3.49,5)</f>
        <v>3.49</v>
      </c>
      <c r="D64" s="22">
        <f>F64</f>
        <v>138.70699</v>
      </c>
      <c r="E64" s="22">
        <f>F64</f>
        <v>138.70699</v>
      </c>
      <c r="F64" s="22">
        <f>ROUND(138.70699,5)</f>
        <v>138.70699</v>
      </c>
      <c r="G64" s="20"/>
      <c r="H64" s="28"/>
    </row>
    <row r="65" spans="1:8" ht="12.75" customHeight="1">
      <c r="A65" s="30">
        <v>44049</v>
      </c>
      <c r="B65" s="31"/>
      <c r="C65" s="22">
        <f>ROUND(3.49,5)</f>
        <v>3.49</v>
      </c>
      <c r="D65" s="22">
        <f>F65</f>
        <v>139.75282</v>
      </c>
      <c r="E65" s="22">
        <f>F65</f>
        <v>139.75282</v>
      </c>
      <c r="F65" s="22">
        <f>ROUND(139.75282,5)</f>
        <v>139.75282</v>
      </c>
      <c r="G65" s="20"/>
      <c r="H65" s="28"/>
    </row>
    <row r="66" spans="1:8" ht="12.75" customHeight="1">
      <c r="A66" s="30">
        <v>44140</v>
      </c>
      <c r="B66" s="31"/>
      <c r="C66" s="22">
        <f>ROUND(3.49,5)</f>
        <v>3.49</v>
      </c>
      <c r="D66" s="22">
        <f>F66</f>
        <v>142.26276</v>
      </c>
      <c r="E66" s="22">
        <f>F66</f>
        <v>142.26276</v>
      </c>
      <c r="F66" s="22">
        <f>ROUND(142.26276,5)</f>
        <v>142.26276</v>
      </c>
      <c r="G66" s="20"/>
      <c r="H66" s="28"/>
    </row>
    <row r="67" spans="1:8" ht="12.75" customHeight="1">
      <c r="A67" s="30">
        <v>44231</v>
      </c>
      <c r="B67" s="31"/>
      <c r="C67" s="22">
        <f>ROUND(3.49,5)</f>
        <v>3.49</v>
      </c>
      <c r="D67" s="22">
        <f>F67</f>
        <v>143.29838</v>
      </c>
      <c r="E67" s="22">
        <f>F67</f>
        <v>143.29838</v>
      </c>
      <c r="F67" s="22">
        <f>ROUND(143.29838,5)</f>
        <v>143.29838</v>
      </c>
      <c r="G67" s="20"/>
      <c r="H67" s="28"/>
    </row>
    <row r="68" spans="1:8" ht="12.75" customHeight="1">
      <c r="A68" s="30">
        <v>44322</v>
      </c>
      <c r="B68" s="31"/>
      <c r="C68" s="22">
        <f>ROUND(3.49,5)</f>
        <v>3.49</v>
      </c>
      <c r="D68" s="22">
        <f>F68</f>
        <v>145.76308</v>
      </c>
      <c r="E68" s="22">
        <f>F68</f>
        <v>145.76308</v>
      </c>
      <c r="F68" s="22">
        <f>ROUND(145.76308,5)</f>
        <v>145.76308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ROUND(101.25971,5)</f>
        <v>101.25971</v>
      </c>
      <c r="D70" s="22">
        <f>F70</f>
        <v>101.81889</v>
      </c>
      <c r="E70" s="22">
        <f>F70</f>
        <v>101.81889</v>
      </c>
      <c r="F70" s="22">
        <f>ROUND(101.81889,5)</f>
        <v>101.81889</v>
      </c>
      <c r="G70" s="20"/>
      <c r="H70" s="28"/>
    </row>
    <row r="71" spans="1:8" ht="12.75" customHeight="1">
      <c r="A71" s="30">
        <v>44049</v>
      </c>
      <c r="B71" s="31"/>
      <c r="C71" s="22">
        <f>ROUND(101.25971,5)</f>
        <v>101.25971</v>
      </c>
      <c r="D71" s="22">
        <f>F71</f>
        <v>103.68776</v>
      </c>
      <c r="E71" s="22">
        <f>F71</f>
        <v>103.68776</v>
      </c>
      <c r="F71" s="22">
        <f>ROUND(103.68776,5)</f>
        <v>103.68776</v>
      </c>
      <c r="G71" s="20"/>
      <c r="H71" s="28"/>
    </row>
    <row r="72" spans="1:8" ht="12.75" customHeight="1">
      <c r="A72" s="30">
        <v>44140</v>
      </c>
      <c r="B72" s="31"/>
      <c r="C72" s="22">
        <f>ROUND(101.25971,5)</f>
        <v>101.25971</v>
      </c>
      <c r="D72" s="22">
        <f>F72</f>
        <v>104.41163</v>
      </c>
      <c r="E72" s="22">
        <f>F72</f>
        <v>104.41163</v>
      </c>
      <c r="F72" s="22">
        <f>ROUND(104.41163,5)</f>
        <v>104.41163</v>
      </c>
      <c r="G72" s="20"/>
      <c r="H72" s="28"/>
    </row>
    <row r="73" spans="1:8" ht="12.75" customHeight="1">
      <c r="A73" s="30">
        <v>44231</v>
      </c>
      <c r="B73" s="31"/>
      <c r="C73" s="22">
        <f>ROUND(101.25971,5)</f>
        <v>101.25971</v>
      </c>
      <c r="D73" s="22">
        <f>F73</f>
        <v>106.28875</v>
      </c>
      <c r="E73" s="22">
        <f>F73</f>
        <v>106.28875</v>
      </c>
      <c r="F73" s="22">
        <f>ROUND(106.28875,5)</f>
        <v>106.28875</v>
      </c>
      <c r="G73" s="20"/>
      <c r="H73" s="28"/>
    </row>
    <row r="74" spans="1:8" ht="12.75" customHeight="1">
      <c r="A74" s="30">
        <v>44322</v>
      </c>
      <c r="B74" s="31"/>
      <c r="C74" s="22">
        <f>ROUND(101.25971,5)</f>
        <v>101.25971</v>
      </c>
      <c r="D74" s="22">
        <f>F74</f>
        <v>106.96515</v>
      </c>
      <c r="E74" s="22">
        <f>F74</f>
        <v>106.96515</v>
      </c>
      <c r="F74" s="22">
        <f>ROUND(106.96515,5)</f>
        <v>106.96515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ROUND(8.87,5)</f>
        <v>8.87</v>
      </c>
      <c r="D76" s="22">
        <f>F76</f>
        <v>8.93508</v>
      </c>
      <c r="E76" s="22">
        <f>F76</f>
        <v>8.93508</v>
      </c>
      <c r="F76" s="22">
        <f>ROUND(8.93508,5)</f>
        <v>8.93508</v>
      </c>
      <c r="G76" s="20"/>
      <c r="H76" s="28"/>
    </row>
    <row r="77" spans="1:8" ht="12.75" customHeight="1">
      <c r="A77" s="30">
        <v>44049</v>
      </c>
      <c r="B77" s="31"/>
      <c r="C77" s="22">
        <f>ROUND(8.87,5)</f>
        <v>8.87</v>
      </c>
      <c r="D77" s="22">
        <f>F77</f>
        <v>9.00162</v>
      </c>
      <c r="E77" s="22">
        <f>F77</f>
        <v>9.00162</v>
      </c>
      <c r="F77" s="22">
        <f>ROUND(9.00162,5)</f>
        <v>9.00162</v>
      </c>
      <c r="G77" s="20"/>
      <c r="H77" s="28"/>
    </row>
    <row r="78" spans="1:8" ht="12.75" customHeight="1">
      <c r="A78" s="30">
        <v>44140</v>
      </c>
      <c r="B78" s="31"/>
      <c r="C78" s="22">
        <f>ROUND(8.87,5)</f>
        <v>8.87</v>
      </c>
      <c r="D78" s="22">
        <f>F78</f>
        <v>9.06584</v>
      </c>
      <c r="E78" s="22">
        <f>F78</f>
        <v>9.06584</v>
      </c>
      <c r="F78" s="22">
        <f>ROUND(9.06584,5)</f>
        <v>9.06584</v>
      </c>
      <c r="G78" s="20"/>
      <c r="H78" s="28"/>
    </row>
    <row r="79" spans="1:8" ht="12.75" customHeight="1">
      <c r="A79" s="30">
        <v>44231</v>
      </c>
      <c r="B79" s="31"/>
      <c r="C79" s="22">
        <f>ROUND(8.87,5)</f>
        <v>8.87</v>
      </c>
      <c r="D79" s="22">
        <f>F79</f>
        <v>9.13929</v>
      </c>
      <c r="E79" s="22">
        <f>F79</f>
        <v>9.13929</v>
      </c>
      <c r="F79" s="22">
        <f>ROUND(9.13929,5)</f>
        <v>9.13929</v>
      </c>
      <c r="G79" s="20"/>
      <c r="H79" s="28"/>
    </row>
    <row r="80" spans="1:8" ht="12.75" customHeight="1">
      <c r="A80" s="30">
        <v>44322</v>
      </c>
      <c r="B80" s="31"/>
      <c r="C80" s="22">
        <f>ROUND(8.87,5)</f>
        <v>8.87</v>
      </c>
      <c r="D80" s="22">
        <f>F80</f>
        <v>9.23506</v>
      </c>
      <c r="E80" s="22">
        <f>F80</f>
        <v>9.23506</v>
      </c>
      <c r="F80" s="22">
        <f>ROUND(9.23506,5)</f>
        <v>9.23506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ROUND(9.305,5)</f>
        <v>9.305</v>
      </c>
      <c r="D82" s="22">
        <f>F82</f>
        <v>9.37633</v>
      </c>
      <c r="E82" s="22">
        <f>F82</f>
        <v>9.37633</v>
      </c>
      <c r="F82" s="22">
        <f>ROUND(9.37633,5)</f>
        <v>9.37633</v>
      </c>
      <c r="G82" s="20"/>
      <c r="H82" s="28"/>
    </row>
    <row r="83" spans="1:8" ht="12.75" customHeight="1">
      <c r="A83" s="30">
        <v>44049</v>
      </c>
      <c r="B83" s="31"/>
      <c r="C83" s="22">
        <f>ROUND(9.305,5)</f>
        <v>9.305</v>
      </c>
      <c r="D83" s="22">
        <f>F83</f>
        <v>9.4495</v>
      </c>
      <c r="E83" s="22">
        <f>F83</f>
        <v>9.4495</v>
      </c>
      <c r="F83" s="22">
        <f>ROUND(9.4495,5)</f>
        <v>9.4495</v>
      </c>
      <c r="G83" s="20"/>
      <c r="H83" s="28"/>
    </row>
    <row r="84" spans="1:8" ht="12.75" customHeight="1">
      <c r="A84" s="30">
        <v>44140</v>
      </c>
      <c r="B84" s="31"/>
      <c r="C84" s="22">
        <f>ROUND(9.305,5)</f>
        <v>9.305</v>
      </c>
      <c r="D84" s="22">
        <f>F84</f>
        <v>9.52543</v>
      </c>
      <c r="E84" s="22">
        <f>F84</f>
        <v>9.52543</v>
      </c>
      <c r="F84" s="22">
        <f>ROUND(9.52543,5)</f>
        <v>9.52543</v>
      </c>
      <c r="G84" s="20"/>
      <c r="H84" s="28"/>
    </row>
    <row r="85" spans="1:8" ht="12.75" customHeight="1">
      <c r="A85" s="30">
        <v>44231</v>
      </c>
      <c r="B85" s="31"/>
      <c r="C85" s="22">
        <f>ROUND(9.305,5)</f>
        <v>9.305</v>
      </c>
      <c r="D85" s="22">
        <f>F85</f>
        <v>9.60959</v>
      </c>
      <c r="E85" s="22">
        <f>F85</f>
        <v>9.60959</v>
      </c>
      <c r="F85" s="22">
        <f>ROUND(9.60959,5)</f>
        <v>9.60959</v>
      </c>
      <c r="G85" s="20"/>
      <c r="H85" s="28"/>
    </row>
    <row r="86" spans="1:8" ht="12.75" customHeight="1">
      <c r="A86" s="30">
        <v>44322</v>
      </c>
      <c r="B86" s="31"/>
      <c r="C86" s="22">
        <f>ROUND(9.305,5)</f>
        <v>9.305</v>
      </c>
      <c r="D86" s="22">
        <f>F86</f>
        <v>9.70938</v>
      </c>
      <c r="E86" s="22">
        <f>F86</f>
        <v>9.70938</v>
      </c>
      <c r="F86" s="22">
        <f>ROUND(9.70938,5)</f>
        <v>9.70938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ROUND(100.55079,5)</f>
        <v>100.55079</v>
      </c>
      <c r="D88" s="22">
        <f>F88</f>
        <v>101.02111</v>
      </c>
      <c r="E88" s="22">
        <f>F88</f>
        <v>101.02111</v>
      </c>
      <c r="F88" s="22">
        <f>ROUND(101.02111,5)</f>
        <v>101.02111</v>
      </c>
      <c r="G88" s="20"/>
      <c r="H88" s="28"/>
    </row>
    <row r="89" spans="1:8" ht="12.75" customHeight="1">
      <c r="A89" s="30">
        <v>44049</v>
      </c>
      <c r="B89" s="31"/>
      <c r="C89" s="22">
        <f>ROUND(100.55079,5)</f>
        <v>100.55079</v>
      </c>
      <c r="D89" s="22">
        <f>F89</f>
        <v>102.87527</v>
      </c>
      <c r="E89" s="22">
        <f>F89</f>
        <v>102.87527</v>
      </c>
      <c r="F89" s="22">
        <f>ROUND(102.87527,5)</f>
        <v>102.87527</v>
      </c>
      <c r="G89" s="20"/>
      <c r="H89" s="28"/>
    </row>
    <row r="90" spans="1:8" ht="12.75" customHeight="1">
      <c r="A90" s="30">
        <v>44140</v>
      </c>
      <c r="B90" s="31"/>
      <c r="C90" s="22">
        <f>ROUND(100.55079,5)</f>
        <v>100.55079</v>
      </c>
      <c r="D90" s="22">
        <f>F90</f>
        <v>103.50654</v>
      </c>
      <c r="E90" s="22">
        <f>F90</f>
        <v>103.50654</v>
      </c>
      <c r="F90" s="22">
        <f>ROUND(103.50654,5)</f>
        <v>103.50654</v>
      </c>
      <c r="G90" s="20"/>
      <c r="H90" s="28"/>
    </row>
    <row r="91" spans="1:8" ht="12.75" customHeight="1">
      <c r="A91" s="30">
        <v>44231</v>
      </c>
      <c r="B91" s="31"/>
      <c r="C91" s="22">
        <f>ROUND(100.55079,5)</f>
        <v>100.55079</v>
      </c>
      <c r="D91" s="22">
        <f>F91</f>
        <v>105.36752</v>
      </c>
      <c r="E91" s="22">
        <f>F91</f>
        <v>105.36752</v>
      </c>
      <c r="F91" s="22">
        <f>ROUND(105.36752,5)</f>
        <v>105.36752</v>
      </c>
      <c r="G91" s="20"/>
      <c r="H91" s="28"/>
    </row>
    <row r="92" spans="1:8" ht="12.75" customHeight="1">
      <c r="A92" s="30">
        <v>44322</v>
      </c>
      <c r="B92" s="31"/>
      <c r="C92" s="22">
        <f>ROUND(100.55079,5)</f>
        <v>100.55079</v>
      </c>
      <c r="D92" s="22">
        <f>F92</f>
        <v>105.94773</v>
      </c>
      <c r="E92" s="22">
        <f>F92</f>
        <v>105.94773</v>
      </c>
      <c r="F92" s="22">
        <f>ROUND(105.94773,5)</f>
        <v>105.94773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ROUND(9.92,5)</f>
        <v>9.92</v>
      </c>
      <c r="D94" s="22">
        <f>F94</f>
        <v>10.00027</v>
      </c>
      <c r="E94" s="22">
        <f>F94</f>
        <v>10.00027</v>
      </c>
      <c r="F94" s="22">
        <f>ROUND(10.00027,5)</f>
        <v>10.00027</v>
      </c>
      <c r="G94" s="20"/>
      <c r="H94" s="28"/>
    </row>
    <row r="95" spans="1:8" ht="12.75" customHeight="1">
      <c r="A95" s="30">
        <v>44049</v>
      </c>
      <c r="B95" s="31"/>
      <c r="C95" s="22">
        <f>ROUND(9.92,5)</f>
        <v>9.92</v>
      </c>
      <c r="D95" s="22">
        <f>F95</f>
        <v>10.085</v>
      </c>
      <c r="E95" s="22">
        <f>F95</f>
        <v>10.085</v>
      </c>
      <c r="F95" s="22">
        <f>ROUND(10.085,5)</f>
        <v>10.085</v>
      </c>
      <c r="G95" s="20"/>
      <c r="H95" s="28"/>
    </row>
    <row r="96" spans="1:8" ht="12.75" customHeight="1">
      <c r="A96" s="30">
        <v>44140</v>
      </c>
      <c r="B96" s="31"/>
      <c r="C96" s="22">
        <f>ROUND(9.92,5)</f>
        <v>9.92</v>
      </c>
      <c r="D96" s="22">
        <f>F96</f>
        <v>10.16659</v>
      </c>
      <c r="E96" s="22">
        <f>F96</f>
        <v>10.16659</v>
      </c>
      <c r="F96" s="22">
        <f>ROUND(10.16659,5)</f>
        <v>10.16659</v>
      </c>
      <c r="G96" s="20"/>
      <c r="H96" s="28"/>
    </row>
    <row r="97" spans="1:8" ht="12.75" customHeight="1">
      <c r="A97" s="30">
        <v>44231</v>
      </c>
      <c r="B97" s="31"/>
      <c r="C97" s="22">
        <f>ROUND(9.92,5)</f>
        <v>9.92</v>
      </c>
      <c r="D97" s="22">
        <f>F97</f>
        <v>10.25681</v>
      </c>
      <c r="E97" s="22">
        <f>F97</f>
        <v>10.25681</v>
      </c>
      <c r="F97" s="22">
        <f>ROUND(10.25681,5)</f>
        <v>10.25681</v>
      </c>
      <c r="G97" s="20"/>
      <c r="H97" s="28"/>
    </row>
    <row r="98" spans="1:8" ht="12.75" customHeight="1">
      <c r="A98" s="30">
        <v>44322</v>
      </c>
      <c r="B98" s="31"/>
      <c r="C98" s="22">
        <f>ROUND(9.92,5)</f>
        <v>9.92</v>
      </c>
      <c r="D98" s="22">
        <f>F98</f>
        <v>10.36412</v>
      </c>
      <c r="E98" s="22">
        <f>F98</f>
        <v>10.36412</v>
      </c>
      <c r="F98" s="22">
        <f>ROUND(10.36412,5)</f>
        <v>10.36412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ROUND(3.92,5)</f>
        <v>3.92</v>
      </c>
      <c r="D100" s="22">
        <f>F100</f>
        <v>116.94838</v>
      </c>
      <c r="E100" s="22">
        <f>F100</f>
        <v>116.94838</v>
      </c>
      <c r="F100" s="22">
        <f>ROUND(116.94838,5)</f>
        <v>116.94838</v>
      </c>
      <c r="G100" s="20"/>
      <c r="H100" s="28"/>
    </row>
    <row r="101" spans="1:8" ht="12.75" customHeight="1">
      <c r="A101" s="30">
        <v>44049</v>
      </c>
      <c r="B101" s="31"/>
      <c r="C101" s="22">
        <f>ROUND(3.92,5)</f>
        <v>3.92</v>
      </c>
      <c r="D101" s="22">
        <f>F101</f>
        <v>117.40731</v>
      </c>
      <c r="E101" s="22">
        <f>F101</f>
        <v>117.40731</v>
      </c>
      <c r="F101" s="22">
        <f>ROUND(117.40731,5)</f>
        <v>117.40731</v>
      </c>
      <c r="G101" s="20"/>
      <c r="H101" s="28"/>
    </row>
    <row r="102" spans="1:8" ht="12.75" customHeight="1">
      <c r="A102" s="30">
        <v>44140</v>
      </c>
      <c r="B102" s="31"/>
      <c r="C102" s="22">
        <f>ROUND(3.92,5)</f>
        <v>3.92</v>
      </c>
      <c r="D102" s="22">
        <f>F102</f>
        <v>119.51593</v>
      </c>
      <c r="E102" s="22">
        <f>F102</f>
        <v>119.51593</v>
      </c>
      <c r="F102" s="22">
        <f>ROUND(119.51593,5)</f>
        <v>119.51593</v>
      </c>
      <c r="G102" s="20"/>
      <c r="H102" s="28"/>
    </row>
    <row r="103" spans="1:8" ht="12.75" customHeight="1">
      <c r="A103" s="30">
        <v>44231</v>
      </c>
      <c r="B103" s="31"/>
      <c r="C103" s="22">
        <f>ROUND(3.92,5)</f>
        <v>3.92</v>
      </c>
      <c r="D103" s="22">
        <f>F103</f>
        <v>119.95213</v>
      </c>
      <c r="E103" s="22">
        <f>F103</f>
        <v>119.95213</v>
      </c>
      <c r="F103" s="22">
        <f>ROUND(119.95213,5)</f>
        <v>119.95213</v>
      </c>
      <c r="G103" s="20"/>
      <c r="H103" s="28"/>
    </row>
    <row r="104" spans="1:8" ht="12.75" customHeight="1">
      <c r="A104" s="30">
        <v>44322</v>
      </c>
      <c r="B104" s="31"/>
      <c r="C104" s="22">
        <f>ROUND(3.92,5)</f>
        <v>3.92</v>
      </c>
      <c r="D104" s="22">
        <f>F104</f>
        <v>122.0145</v>
      </c>
      <c r="E104" s="22">
        <f>F104</f>
        <v>122.0145</v>
      </c>
      <c r="F104" s="22">
        <f>ROUND(122.0145,5)</f>
        <v>122.0145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ROUND(10.055,5)</f>
        <v>10.055</v>
      </c>
      <c r="D106" s="22">
        <f>F106</f>
        <v>10.13573</v>
      </c>
      <c r="E106" s="22">
        <f>F106</f>
        <v>10.13573</v>
      </c>
      <c r="F106" s="22">
        <f>ROUND(10.13573,5)</f>
        <v>10.13573</v>
      </c>
      <c r="G106" s="20"/>
      <c r="H106" s="28"/>
    </row>
    <row r="107" spans="1:8" ht="12.75" customHeight="1">
      <c r="A107" s="30">
        <v>44049</v>
      </c>
      <c r="B107" s="31"/>
      <c r="C107" s="22">
        <f>ROUND(10.055,5)</f>
        <v>10.055</v>
      </c>
      <c r="D107" s="22">
        <f>F107</f>
        <v>10.2211</v>
      </c>
      <c r="E107" s="22">
        <f>F107</f>
        <v>10.2211</v>
      </c>
      <c r="F107" s="22">
        <f>ROUND(10.2211,5)</f>
        <v>10.2211</v>
      </c>
      <c r="G107" s="20"/>
      <c r="H107" s="28"/>
    </row>
    <row r="108" spans="1:8" ht="12.75" customHeight="1">
      <c r="A108" s="30">
        <v>44140</v>
      </c>
      <c r="B108" s="31"/>
      <c r="C108" s="22">
        <f>ROUND(10.055,5)</f>
        <v>10.055</v>
      </c>
      <c r="D108" s="22">
        <f>F108</f>
        <v>10.30319</v>
      </c>
      <c r="E108" s="22">
        <f>F108</f>
        <v>10.30319</v>
      </c>
      <c r="F108" s="22">
        <f>ROUND(10.30319,5)</f>
        <v>10.30319</v>
      </c>
      <c r="G108" s="20"/>
      <c r="H108" s="28"/>
    </row>
    <row r="109" spans="1:8" ht="12.75" customHeight="1">
      <c r="A109" s="30">
        <v>44231</v>
      </c>
      <c r="B109" s="31"/>
      <c r="C109" s="22">
        <f>ROUND(10.055,5)</f>
        <v>10.055</v>
      </c>
      <c r="D109" s="22">
        <f>F109</f>
        <v>10.39367</v>
      </c>
      <c r="E109" s="22">
        <f>F109</f>
        <v>10.39367</v>
      </c>
      <c r="F109" s="22">
        <f>ROUND(10.39367,5)</f>
        <v>10.39367</v>
      </c>
      <c r="G109" s="20"/>
      <c r="H109" s="28"/>
    </row>
    <row r="110" spans="1:8" ht="12.75" customHeight="1">
      <c r="A110" s="30">
        <v>44322</v>
      </c>
      <c r="B110" s="31"/>
      <c r="C110" s="22">
        <f>ROUND(10.055,5)</f>
        <v>10.055</v>
      </c>
      <c r="D110" s="22">
        <f>F110</f>
        <v>10.50041</v>
      </c>
      <c r="E110" s="22">
        <f>F110</f>
        <v>10.50041</v>
      </c>
      <c r="F110" s="22">
        <f>ROUND(10.50041,5)</f>
        <v>10.50041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ROUND(10.135,5)</f>
        <v>10.135</v>
      </c>
      <c r="D112" s="22">
        <f>F112</f>
        <v>10.21384</v>
      </c>
      <c r="E112" s="22">
        <f>F112</f>
        <v>10.21384</v>
      </c>
      <c r="F112" s="22">
        <f>ROUND(10.21384,5)</f>
        <v>10.21384</v>
      </c>
      <c r="G112" s="20"/>
      <c r="H112" s="28"/>
    </row>
    <row r="113" spans="1:8" ht="12.75" customHeight="1">
      <c r="A113" s="30">
        <v>44049</v>
      </c>
      <c r="B113" s="31"/>
      <c r="C113" s="22">
        <f>ROUND(10.135,5)</f>
        <v>10.135</v>
      </c>
      <c r="D113" s="22">
        <f>F113</f>
        <v>10.29721</v>
      </c>
      <c r="E113" s="22">
        <f>F113</f>
        <v>10.29721</v>
      </c>
      <c r="F113" s="22">
        <f>ROUND(10.29721,5)</f>
        <v>10.29721</v>
      </c>
      <c r="G113" s="20"/>
      <c r="H113" s="28"/>
    </row>
    <row r="114" spans="1:8" ht="12.75" customHeight="1">
      <c r="A114" s="30">
        <v>44140</v>
      </c>
      <c r="B114" s="31"/>
      <c r="C114" s="22">
        <f>ROUND(10.135,5)</f>
        <v>10.135</v>
      </c>
      <c r="D114" s="22">
        <f>F114</f>
        <v>10.37723</v>
      </c>
      <c r="E114" s="22">
        <f>F114</f>
        <v>10.37723</v>
      </c>
      <c r="F114" s="22">
        <f>ROUND(10.37723,5)</f>
        <v>10.37723</v>
      </c>
      <c r="G114" s="20"/>
      <c r="H114" s="28"/>
    </row>
    <row r="115" spans="1:8" ht="12.75" customHeight="1">
      <c r="A115" s="30">
        <v>44231</v>
      </c>
      <c r="B115" s="31"/>
      <c r="C115" s="22">
        <f>ROUND(10.135,5)</f>
        <v>10.135</v>
      </c>
      <c r="D115" s="22">
        <f>F115</f>
        <v>10.46519</v>
      </c>
      <c r="E115" s="22">
        <f>F115</f>
        <v>10.46519</v>
      </c>
      <c r="F115" s="22">
        <f>ROUND(10.46519,5)</f>
        <v>10.46519</v>
      </c>
      <c r="G115" s="20"/>
      <c r="H115" s="28"/>
    </row>
    <row r="116" spans="1:8" ht="12.75" customHeight="1">
      <c r="A116" s="30">
        <v>44322</v>
      </c>
      <c r="B116" s="31"/>
      <c r="C116" s="22">
        <f>ROUND(10.135,5)</f>
        <v>10.135</v>
      </c>
      <c r="D116" s="22">
        <f>F116</f>
        <v>10.56842</v>
      </c>
      <c r="E116" s="22">
        <f>F116</f>
        <v>10.56842</v>
      </c>
      <c r="F116" s="22">
        <f>ROUND(10.56842,5)</f>
        <v>10.56842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ROUND(107.0799,5)</f>
        <v>107.0799</v>
      </c>
      <c r="D118" s="22">
        <f>F118</f>
        <v>107.10183</v>
      </c>
      <c r="E118" s="22">
        <f>F118</f>
        <v>107.10183</v>
      </c>
      <c r="F118" s="22">
        <f>ROUND(107.10183,5)</f>
        <v>107.10183</v>
      </c>
      <c r="G118" s="20"/>
      <c r="H118" s="28"/>
    </row>
    <row r="119" spans="1:8" ht="12.75" customHeight="1">
      <c r="A119" s="30">
        <v>44049</v>
      </c>
      <c r="B119" s="31"/>
      <c r="C119" s="22">
        <f>ROUND(107.0799,5)</f>
        <v>107.0799</v>
      </c>
      <c r="D119" s="22">
        <f>F119</f>
        <v>109.06783</v>
      </c>
      <c r="E119" s="22">
        <f>F119</f>
        <v>109.06783</v>
      </c>
      <c r="F119" s="22">
        <f>ROUND(109.06783,5)</f>
        <v>109.06783</v>
      </c>
      <c r="G119" s="20"/>
      <c r="H119" s="28"/>
    </row>
    <row r="120" spans="1:8" ht="12.75" customHeight="1">
      <c r="A120" s="30">
        <v>44140</v>
      </c>
      <c r="B120" s="31"/>
      <c r="C120" s="22">
        <f>ROUND(107.0799,5)</f>
        <v>107.0799</v>
      </c>
      <c r="D120" s="22">
        <f>F120</f>
        <v>109.23774</v>
      </c>
      <c r="E120" s="22">
        <f>F120</f>
        <v>109.23774</v>
      </c>
      <c r="F120" s="22">
        <f>ROUND(109.23774,5)</f>
        <v>109.23774</v>
      </c>
      <c r="G120" s="20"/>
      <c r="H120" s="28"/>
    </row>
    <row r="121" spans="1:8" ht="12.75" customHeight="1">
      <c r="A121" s="30">
        <v>44231</v>
      </c>
      <c r="B121" s="31"/>
      <c r="C121" s="22">
        <f>ROUND(107.0799,5)</f>
        <v>107.0799</v>
      </c>
      <c r="D121" s="22">
        <f>F121</f>
        <v>111.20147</v>
      </c>
      <c r="E121" s="22">
        <f>F121</f>
        <v>111.20147</v>
      </c>
      <c r="F121" s="22">
        <f>ROUND(111.20147,5)</f>
        <v>111.20147</v>
      </c>
      <c r="G121" s="20"/>
      <c r="H121" s="28"/>
    </row>
    <row r="122" spans="1:8" ht="12.75" customHeight="1">
      <c r="A122" s="30">
        <v>44322</v>
      </c>
      <c r="B122" s="31"/>
      <c r="C122" s="22">
        <f>ROUND(107.0799,5)</f>
        <v>107.0799</v>
      </c>
      <c r="D122" s="22">
        <f>F122</f>
        <v>111.3032</v>
      </c>
      <c r="E122" s="22">
        <f>F122</f>
        <v>111.3032</v>
      </c>
      <c r="F122" s="22">
        <f>ROUND(111.3032,5)</f>
        <v>111.3032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ROUND(3.93,5)</f>
        <v>3.93</v>
      </c>
      <c r="D124" s="22">
        <f>F124</f>
        <v>111.14601</v>
      </c>
      <c r="E124" s="22">
        <f>F124</f>
        <v>111.14601</v>
      </c>
      <c r="F124" s="22">
        <f>ROUND(111.14601,5)</f>
        <v>111.14601</v>
      </c>
      <c r="G124" s="20"/>
      <c r="H124" s="28"/>
    </row>
    <row r="125" spans="1:8" ht="12.75" customHeight="1">
      <c r="A125" s="30">
        <v>44049</v>
      </c>
      <c r="B125" s="31"/>
      <c r="C125" s="22">
        <f>ROUND(3.93,5)</f>
        <v>3.93</v>
      </c>
      <c r="D125" s="22">
        <f>F125</f>
        <v>111.3132</v>
      </c>
      <c r="E125" s="22">
        <f>F125</f>
        <v>111.3132</v>
      </c>
      <c r="F125" s="22">
        <f>ROUND(111.3132,5)</f>
        <v>111.3132</v>
      </c>
      <c r="G125" s="20"/>
      <c r="H125" s="28"/>
    </row>
    <row r="126" spans="1:8" ht="12.75" customHeight="1">
      <c r="A126" s="30">
        <v>44140</v>
      </c>
      <c r="B126" s="31"/>
      <c r="C126" s="22">
        <f>ROUND(3.93,5)</f>
        <v>3.93</v>
      </c>
      <c r="D126" s="22">
        <f>F126</f>
        <v>113.31239</v>
      </c>
      <c r="E126" s="22">
        <f>F126</f>
        <v>113.31239</v>
      </c>
      <c r="F126" s="22">
        <f>ROUND(113.31239,5)</f>
        <v>113.31239</v>
      </c>
      <c r="G126" s="20"/>
      <c r="H126" s="28"/>
    </row>
    <row r="127" spans="1:8" ht="12.75" customHeight="1">
      <c r="A127" s="30">
        <v>44231</v>
      </c>
      <c r="B127" s="31"/>
      <c r="C127" s="22">
        <f>ROUND(3.93,5)</f>
        <v>3.93</v>
      </c>
      <c r="D127" s="22">
        <f>F127</f>
        <v>113.43677</v>
      </c>
      <c r="E127" s="22">
        <f>F127</f>
        <v>113.43677</v>
      </c>
      <c r="F127" s="22">
        <f>ROUND(113.43677,5)</f>
        <v>113.43677</v>
      </c>
      <c r="G127" s="20"/>
      <c r="H127" s="28"/>
    </row>
    <row r="128" spans="1:8" ht="12.75" customHeight="1">
      <c r="A128" s="30">
        <v>44322</v>
      </c>
      <c r="B128" s="31"/>
      <c r="C128" s="22">
        <f>ROUND(3.93,5)</f>
        <v>3.93</v>
      </c>
      <c r="D128" s="22">
        <f>F128</f>
        <v>115.38701</v>
      </c>
      <c r="E128" s="22">
        <f>F128</f>
        <v>115.38701</v>
      </c>
      <c r="F128" s="22">
        <f>ROUND(115.38701,5)</f>
        <v>115.38701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ROUND(4.6,5)</f>
        <v>4.6</v>
      </c>
      <c r="D130" s="22">
        <f>F130</f>
        <v>129.31177</v>
      </c>
      <c r="E130" s="22">
        <f>F130</f>
        <v>129.31177</v>
      </c>
      <c r="F130" s="22">
        <f>ROUND(129.31177,5)</f>
        <v>129.31177</v>
      </c>
      <c r="G130" s="20"/>
      <c r="H130" s="28"/>
    </row>
    <row r="131" spans="1:8" ht="12.75" customHeight="1">
      <c r="A131" s="30">
        <v>44049</v>
      </c>
      <c r="B131" s="31"/>
      <c r="C131" s="22">
        <f>ROUND(4.6,5)</f>
        <v>4.6</v>
      </c>
      <c r="D131" s="22">
        <f>F131</f>
        <v>131.68529</v>
      </c>
      <c r="E131" s="22">
        <f>F131</f>
        <v>131.68529</v>
      </c>
      <c r="F131" s="22">
        <f>ROUND(131.68529,5)</f>
        <v>131.68529</v>
      </c>
      <c r="G131" s="20"/>
      <c r="H131" s="28"/>
    </row>
    <row r="132" spans="1:8" ht="12.75" customHeight="1">
      <c r="A132" s="30">
        <v>44140</v>
      </c>
      <c r="B132" s="31"/>
      <c r="C132" s="22">
        <f>ROUND(4.6,5)</f>
        <v>4.6</v>
      </c>
      <c r="D132" s="22">
        <f>F132</f>
        <v>132.08753</v>
      </c>
      <c r="E132" s="22">
        <f>F132</f>
        <v>132.08753</v>
      </c>
      <c r="F132" s="22">
        <f>ROUND(132.08753,5)</f>
        <v>132.08753</v>
      </c>
      <c r="G132" s="20"/>
      <c r="H132" s="28"/>
    </row>
    <row r="133" spans="1:8" ht="12.75" customHeight="1">
      <c r="A133" s="30">
        <v>44231</v>
      </c>
      <c r="B133" s="31"/>
      <c r="C133" s="22">
        <f>ROUND(4.6,5)</f>
        <v>4.6</v>
      </c>
      <c r="D133" s="22">
        <f>F133</f>
        <v>134.4618</v>
      </c>
      <c r="E133" s="22">
        <f>F133</f>
        <v>134.4618</v>
      </c>
      <c r="F133" s="22">
        <f>ROUND(134.4618,5)</f>
        <v>134.4618</v>
      </c>
      <c r="G133" s="20"/>
      <c r="H133" s="28"/>
    </row>
    <row r="134" spans="1:8" ht="12.75" customHeight="1">
      <c r="A134" s="30">
        <v>44322</v>
      </c>
      <c r="B134" s="31"/>
      <c r="C134" s="22">
        <f>ROUND(4.6,5)</f>
        <v>4.6</v>
      </c>
      <c r="D134" s="22">
        <f>F134</f>
        <v>134.79732</v>
      </c>
      <c r="E134" s="22">
        <f>F134</f>
        <v>134.79732</v>
      </c>
      <c r="F134" s="22">
        <f>ROUND(134.79732,5)</f>
        <v>134.79732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ROUND(10.89,5)</f>
        <v>10.89</v>
      </c>
      <c r="D136" s="22">
        <f>F136</f>
        <v>11.00653</v>
      </c>
      <c r="E136" s="22">
        <f>F136</f>
        <v>11.00653</v>
      </c>
      <c r="F136" s="22">
        <f>ROUND(11.00653,5)</f>
        <v>11.00653</v>
      </c>
      <c r="G136" s="20"/>
      <c r="H136" s="28"/>
    </row>
    <row r="137" spans="1:8" ht="12.75" customHeight="1">
      <c r="A137" s="30">
        <v>44049</v>
      </c>
      <c r="B137" s="31"/>
      <c r="C137" s="22">
        <f>ROUND(10.89,5)</f>
        <v>10.89</v>
      </c>
      <c r="D137" s="22">
        <f>F137</f>
        <v>11.13054</v>
      </c>
      <c r="E137" s="22">
        <f>F137</f>
        <v>11.13054</v>
      </c>
      <c r="F137" s="22">
        <f>ROUND(11.13054,5)</f>
        <v>11.13054</v>
      </c>
      <c r="G137" s="20"/>
      <c r="H137" s="28"/>
    </row>
    <row r="138" spans="1:8" ht="12.75" customHeight="1">
      <c r="A138" s="30">
        <v>44140</v>
      </c>
      <c r="B138" s="31"/>
      <c r="C138" s="22">
        <f>ROUND(10.89,5)</f>
        <v>10.89</v>
      </c>
      <c r="D138" s="22">
        <f>F138</f>
        <v>11.26039</v>
      </c>
      <c r="E138" s="22">
        <f>F138</f>
        <v>11.26039</v>
      </c>
      <c r="F138" s="22">
        <f>ROUND(11.26039,5)</f>
        <v>11.26039</v>
      </c>
      <c r="G138" s="20"/>
      <c r="H138" s="28"/>
    </row>
    <row r="139" spans="1:8" ht="12.75" customHeight="1">
      <c r="A139" s="30">
        <v>44231</v>
      </c>
      <c r="B139" s="31"/>
      <c r="C139" s="22">
        <f>ROUND(10.89,5)</f>
        <v>10.89</v>
      </c>
      <c r="D139" s="22">
        <f>F139</f>
        <v>11.4038</v>
      </c>
      <c r="E139" s="22">
        <f>F139</f>
        <v>11.4038</v>
      </c>
      <c r="F139" s="22">
        <f>ROUND(11.4038,5)</f>
        <v>11.4038</v>
      </c>
      <c r="G139" s="20"/>
      <c r="H139" s="28"/>
    </row>
    <row r="140" spans="1:8" ht="12.75" customHeight="1">
      <c r="A140" s="30">
        <v>44322</v>
      </c>
      <c r="B140" s="31"/>
      <c r="C140" s="22">
        <f>ROUND(10.89,5)</f>
        <v>10.89</v>
      </c>
      <c r="D140" s="22">
        <f>F140</f>
        <v>11.56089</v>
      </c>
      <c r="E140" s="22">
        <f>F140</f>
        <v>11.56089</v>
      </c>
      <c r="F140" s="22">
        <f>ROUND(11.56089,5)</f>
        <v>11.56089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ROUND(11.235,5)</f>
        <v>11.235</v>
      </c>
      <c r="D142" s="22">
        <f>F142</f>
        <v>11.3506</v>
      </c>
      <c r="E142" s="22">
        <f>F142</f>
        <v>11.3506</v>
      </c>
      <c r="F142" s="22">
        <f>ROUND(11.3506,5)</f>
        <v>11.3506</v>
      </c>
      <c r="G142" s="20"/>
      <c r="H142" s="28"/>
    </row>
    <row r="143" spans="1:8" ht="12.75" customHeight="1">
      <c r="A143" s="30">
        <v>44049</v>
      </c>
      <c r="B143" s="31"/>
      <c r="C143" s="22">
        <f>ROUND(11.235,5)</f>
        <v>11.235</v>
      </c>
      <c r="D143" s="22">
        <f>F143</f>
        <v>11.47172</v>
      </c>
      <c r="E143" s="22">
        <f>F143</f>
        <v>11.47172</v>
      </c>
      <c r="F143" s="22">
        <f>ROUND(11.47172,5)</f>
        <v>11.47172</v>
      </c>
      <c r="G143" s="20"/>
      <c r="H143" s="28"/>
    </row>
    <row r="144" spans="1:8" ht="12.75" customHeight="1">
      <c r="A144" s="30">
        <v>44140</v>
      </c>
      <c r="B144" s="31"/>
      <c r="C144" s="22">
        <f>ROUND(11.235,5)</f>
        <v>11.235</v>
      </c>
      <c r="D144" s="22">
        <f>F144</f>
        <v>11.59724</v>
      </c>
      <c r="E144" s="22">
        <f>F144</f>
        <v>11.59724</v>
      </c>
      <c r="F144" s="22">
        <f>ROUND(11.59724,5)</f>
        <v>11.59724</v>
      </c>
      <c r="G144" s="20"/>
      <c r="H144" s="28"/>
    </row>
    <row r="145" spans="1:8" ht="12.75" customHeight="1">
      <c r="A145" s="30">
        <v>44231</v>
      </c>
      <c r="B145" s="31"/>
      <c r="C145" s="22">
        <f>ROUND(11.235,5)</f>
        <v>11.235</v>
      </c>
      <c r="D145" s="22">
        <f>F145</f>
        <v>11.73088</v>
      </c>
      <c r="E145" s="22">
        <f>F145</f>
        <v>11.73088</v>
      </c>
      <c r="F145" s="22">
        <f>ROUND(11.73088,5)</f>
        <v>11.73088</v>
      </c>
      <c r="G145" s="20"/>
      <c r="H145" s="28"/>
    </row>
    <row r="146" spans="1:8" ht="12.75" customHeight="1">
      <c r="A146" s="30">
        <v>44322</v>
      </c>
      <c r="B146" s="31"/>
      <c r="C146" s="22">
        <f>ROUND(11.235,5)</f>
        <v>11.235</v>
      </c>
      <c r="D146" s="22">
        <f>F146</f>
        <v>11.88236</v>
      </c>
      <c r="E146" s="22">
        <f>F146</f>
        <v>11.88236</v>
      </c>
      <c r="F146" s="22">
        <f>ROUND(11.88236,5)</f>
        <v>11.88236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ROUND(6.635,5)</f>
        <v>6.635</v>
      </c>
      <c r="D148" s="22">
        <f>F148</f>
        <v>6.5916</v>
      </c>
      <c r="E148" s="22">
        <f>F148</f>
        <v>6.5916</v>
      </c>
      <c r="F148" s="22">
        <f>ROUND(6.5916,5)</f>
        <v>6.5916</v>
      </c>
      <c r="G148" s="20"/>
      <c r="H148" s="28"/>
    </row>
    <row r="149" spans="1:8" ht="12.75" customHeight="1">
      <c r="A149" s="30">
        <v>44049</v>
      </c>
      <c r="B149" s="31"/>
      <c r="C149" s="22">
        <f>ROUND(6.635,5)</f>
        <v>6.635</v>
      </c>
      <c r="D149" s="22">
        <f>F149</f>
        <v>6.50936</v>
      </c>
      <c r="E149" s="22">
        <f>F149</f>
        <v>6.50936</v>
      </c>
      <c r="F149" s="22">
        <f>ROUND(6.50936,5)</f>
        <v>6.50936</v>
      </c>
      <c r="G149" s="20"/>
      <c r="H149" s="28"/>
    </row>
    <row r="150" spans="1:8" ht="12.75" customHeight="1">
      <c r="A150" s="30">
        <v>44140</v>
      </c>
      <c r="B150" s="31"/>
      <c r="C150" s="22">
        <f>ROUND(6.635,5)</f>
        <v>6.635</v>
      </c>
      <c r="D150" s="22">
        <f>F150</f>
        <v>6.42522</v>
      </c>
      <c r="E150" s="22">
        <f>F150</f>
        <v>6.42522</v>
      </c>
      <c r="F150" s="22">
        <f>ROUND(6.42522,5)</f>
        <v>6.42522</v>
      </c>
      <c r="G150" s="20"/>
      <c r="H150" s="28"/>
    </row>
    <row r="151" spans="1:8" ht="12.75" customHeight="1">
      <c r="A151" s="30">
        <v>44231</v>
      </c>
      <c r="B151" s="31"/>
      <c r="C151" s="22">
        <f>ROUND(6.635,5)</f>
        <v>6.635</v>
      </c>
      <c r="D151" s="22">
        <f>F151</f>
        <v>6.33212</v>
      </c>
      <c r="E151" s="22">
        <f>F151</f>
        <v>6.33212</v>
      </c>
      <c r="F151" s="22">
        <f>ROUND(6.33212,5)</f>
        <v>6.33212</v>
      </c>
      <c r="G151" s="20"/>
      <c r="H151" s="28"/>
    </row>
    <row r="152" spans="1:8" ht="12.75" customHeight="1">
      <c r="A152" s="30">
        <v>44322</v>
      </c>
      <c r="B152" s="31"/>
      <c r="C152" s="22">
        <f>ROUND(6.635,5)</f>
        <v>6.635</v>
      </c>
      <c r="D152" s="22">
        <f>F152</f>
        <v>6.25086</v>
      </c>
      <c r="E152" s="22">
        <f>F152</f>
        <v>6.25086</v>
      </c>
      <c r="F152" s="22">
        <f>ROUND(6.25086,5)</f>
        <v>6.25086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ROUND(9.715,5)</f>
        <v>9.715</v>
      </c>
      <c r="D154" s="22">
        <f>F154</f>
        <v>9.78969</v>
      </c>
      <c r="E154" s="22">
        <f>F154</f>
        <v>9.78969</v>
      </c>
      <c r="F154" s="22">
        <f>ROUND(9.78969,5)</f>
        <v>9.78969</v>
      </c>
      <c r="G154" s="20"/>
      <c r="H154" s="28"/>
    </row>
    <row r="155" spans="1:8" ht="12.75" customHeight="1">
      <c r="A155" s="30">
        <v>44049</v>
      </c>
      <c r="B155" s="31"/>
      <c r="C155" s="22">
        <f>ROUND(9.715,5)</f>
        <v>9.715</v>
      </c>
      <c r="D155" s="22">
        <f>F155</f>
        <v>9.86727</v>
      </c>
      <c r="E155" s="22">
        <f>F155</f>
        <v>9.86727</v>
      </c>
      <c r="F155" s="22">
        <f>ROUND(9.86727,5)</f>
        <v>9.86727</v>
      </c>
      <c r="G155" s="20"/>
      <c r="H155" s="28"/>
    </row>
    <row r="156" spans="1:8" ht="12.75" customHeight="1">
      <c r="A156" s="30">
        <v>44140</v>
      </c>
      <c r="B156" s="31"/>
      <c r="C156" s="22">
        <f>ROUND(9.715,5)</f>
        <v>9.715</v>
      </c>
      <c r="D156" s="22">
        <f>F156</f>
        <v>9.95056</v>
      </c>
      <c r="E156" s="22">
        <f>F156</f>
        <v>9.95056</v>
      </c>
      <c r="F156" s="22">
        <f>ROUND(9.95056,5)</f>
        <v>9.95056</v>
      </c>
      <c r="G156" s="20"/>
      <c r="H156" s="28"/>
    </row>
    <row r="157" spans="1:8" ht="12.75" customHeight="1">
      <c r="A157" s="30">
        <v>44231</v>
      </c>
      <c r="B157" s="31"/>
      <c r="C157" s="22">
        <f>ROUND(9.715,5)</f>
        <v>9.715</v>
      </c>
      <c r="D157" s="22">
        <f>F157</f>
        <v>10.04365</v>
      </c>
      <c r="E157" s="22">
        <f>F157</f>
        <v>10.04365</v>
      </c>
      <c r="F157" s="22">
        <f>ROUND(10.04365,5)</f>
        <v>10.04365</v>
      </c>
      <c r="G157" s="20"/>
      <c r="H157" s="28"/>
    </row>
    <row r="158" spans="1:8" ht="12.75" customHeight="1">
      <c r="A158" s="30">
        <v>44322</v>
      </c>
      <c r="B158" s="31"/>
      <c r="C158" s="22">
        <f>ROUND(9.715,5)</f>
        <v>9.715</v>
      </c>
      <c r="D158" s="22">
        <f>F158</f>
        <v>10.14628</v>
      </c>
      <c r="E158" s="22">
        <f>F158</f>
        <v>10.14628</v>
      </c>
      <c r="F158" s="22">
        <f>ROUND(10.14628,5)</f>
        <v>10.14628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ROUND(7.97,5)</f>
        <v>7.97</v>
      </c>
      <c r="D160" s="22">
        <f>F160</f>
        <v>8.01382</v>
      </c>
      <c r="E160" s="22">
        <f>F160</f>
        <v>8.01382</v>
      </c>
      <c r="F160" s="22">
        <f>ROUND(8.01382,5)</f>
        <v>8.01382</v>
      </c>
      <c r="G160" s="20"/>
      <c r="H160" s="28"/>
    </row>
    <row r="161" spans="1:8" ht="12.75" customHeight="1">
      <c r="A161" s="30">
        <v>44049</v>
      </c>
      <c r="B161" s="31"/>
      <c r="C161" s="22">
        <f>ROUND(7.97,5)</f>
        <v>7.97</v>
      </c>
      <c r="D161" s="22">
        <f>F161</f>
        <v>8.0534</v>
      </c>
      <c r="E161" s="22">
        <f>F161</f>
        <v>8.0534</v>
      </c>
      <c r="F161" s="22">
        <f>ROUND(8.0534,5)</f>
        <v>8.0534</v>
      </c>
      <c r="G161" s="20"/>
      <c r="H161" s="28"/>
    </row>
    <row r="162" spans="1:8" ht="12.75" customHeight="1">
      <c r="A162" s="30">
        <v>44140</v>
      </c>
      <c r="B162" s="31"/>
      <c r="C162" s="22">
        <f>ROUND(7.97,5)</f>
        <v>7.97</v>
      </c>
      <c r="D162" s="22">
        <f>F162</f>
        <v>8.09524</v>
      </c>
      <c r="E162" s="22">
        <f>F162</f>
        <v>8.09524</v>
      </c>
      <c r="F162" s="22">
        <f>ROUND(8.09524,5)</f>
        <v>8.09524</v>
      </c>
      <c r="G162" s="20"/>
      <c r="H162" s="28"/>
    </row>
    <row r="163" spans="1:8" ht="12.75" customHeight="1">
      <c r="A163" s="30">
        <v>44231</v>
      </c>
      <c r="B163" s="31"/>
      <c r="C163" s="22">
        <f>ROUND(7.97,5)</f>
        <v>7.97</v>
      </c>
      <c r="D163" s="22">
        <f>F163</f>
        <v>8.14691</v>
      </c>
      <c r="E163" s="22">
        <f>F163</f>
        <v>8.14691</v>
      </c>
      <c r="F163" s="22">
        <f>ROUND(8.14691,5)</f>
        <v>8.14691</v>
      </c>
      <c r="G163" s="20"/>
      <c r="H163" s="28"/>
    </row>
    <row r="164" spans="1:8" ht="12.75" customHeight="1">
      <c r="A164" s="30">
        <v>44322</v>
      </c>
      <c r="B164" s="31"/>
      <c r="C164" s="22">
        <f>ROUND(7.97,5)</f>
        <v>7.97</v>
      </c>
      <c r="D164" s="22">
        <f>F164</f>
        <v>8.22386</v>
      </c>
      <c r="E164" s="22">
        <f>F164</f>
        <v>8.22386</v>
      </c>
      <c r="F164" s="22">
        <f>ROUND(8.22386,5)</f>
        <v>8.22386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ROUND(2.9,5)</f>
        <v>2.9</v>
      </c>
      <c r="D166" s="22">
        <f>F166</f>
        <v>309.1616</v>
      </c>
      <c r="E166" s="22">
        <f>F166</f>
        <v>309.1616</v>
      </c>
      <c r="F166" s="22">
        <f>ROUND(309.1616,5)</f>
        <v>309.1616</v>
      </c>
      <c r="G166" s="20"/>
      <c r="H166" s="28"/>
    </row>
    <row r="167" spans="1:8" ht="12.75" customHeight="1">
      <c r="A167" s="30">
        <v>44049</v>
      </c>
      <c r="B167" s="31"/>
      <c r="C167" s="22">
        <f>ROUND(2.9,5)</f>
        <v>2.9</v>
      </c>
      <c r="D167" s="22">
        <f>F167</f>
        <v>307.07365</v>
      </c>
      <c r="E167" s="22">
        <f>F167</f>
        <v>307.07365</v>
      </c>
      <c r="F167" s="22">
        <f>ROUND(307.07365,5)</f>
        <v>307.07365</v>
      </c>
      <c r="G167" s="20"/>
      <c r="H167" s="28"/>
    </row>
    <row r="168" spans="1:8" ht="12.75" customHeight="1">
      <c r="A168" s="30">
        <v>44140</v>
      </c>
      <c r="B168" s="31"/>
      <c r="C168" s="22">
        <f>ROUND(2.9,5)</f>
        <v>2.9</v>
      </c>
      <c r="D168" s="22">
        <f>F168</f>
        <v>312.58838</v>
      </c>
      <c r="E168" s="22">
        <f>F168</f>
        <v>312.58838</v>
      </c>
      <c r="F168" s="22">
        <f>ROUND(312.58838,5)</f>
        <v>312.58838</v>
      </c>
      <c r="G168" s="20"/>
      <c r="H168" s="28"/>
    </row>
    <row r="169" spans="1:8" ht="12.75" customHeight="1">
      <c r="A169" s="30">
        <v>44231</v>
      </c>
      <c r="B169" s="31"/>
      <c r="C169" s="22">
        <f>ROUND(2.9,5)</f>
        <v>2.9</v>
      </c>
      <c r="D169" s="22">
        <f>F169</f>
        <v>310.24409</v>
      </c>
      <c r="E169" s="22">
        <f>F169</f>
        <v>310.24409</v>
      </c>
      <c r="F169" s="22">
        <f>ROUND(310.24409,5)</f>
        <v>310.24409</v>
      </c>
      <c r="G169" s="20"/>
      <c r="H169" s="28"/>
    </row>
    <row r="170" spans="1:8" ht="12.75" customHeight="1">
      <c r="A170" s="30">
        <v>44322</v>
      </c>
      <c r="B170" s="31"/>
      <c r="C170" s="22">
        <f>ROUND(2.9,5)</f>
        <v>2.9</v>
      </c>
      <c r="D170" s="22">
        <f>F170</f>
        <v>315.57508</v>
      </c>
      <c r="E170" s="22">
        <f>F170</f>
        <v>315.57508</v>
      </c>
      <c r="F170" s="22">
        <f>ROUND(315.57508,5)</f>
        <v>315.57508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ROUND(3.86,5)</f>
        <v>3.86</v>
      </c>
      <c r="D172" s="22">
        <f>F172</f>
        <v>228.44602</v>
      </c>
      <c r="E172" s="22">
        <f>F172</f>
        <v>228.44602</v>
      </c>
      <c r="F172" s="22">
        <f>ROUND(228.44602,5)</f>
        <v>228.44602</v>
      </c>
      <c r="G172" s="20"/>
      <c r="H172" s="28"/>
    </row>
    <row r="173" spans="1:8" ht="12.75" customHeight="1">
      <c r="A173" s="30">
        <v>44049</v>
      </c>
      <c r="B173" s="31"/>
      <c r="C173" s="22">
        <f>ROUND(3.86,5)</f>
        <v>3.86</v>
      </c>
      <c r="D173" s="22">
        <f>F173</f>
        <v>228.51597</v>
      </c>
      <c r="E173" s="22">
        <f>F173</f>
        <v>228.51597</v>
      </c>
      <c r="F173" s="22">
        <f>ROUND(228.51597,5)</f>
        <v>228.51597</v>
      </c>
      <c r="G173" s="20"/>
      <c r="H173" s="28"/>
    </row>
    <row r="174" spans="1:8" ht="12.75" customHeight="1">
      <c r="A174" s="30">
        <v>44140</v>
      </c>
      <c r="B174" s="31"/>
      <c r="C174" s="22">
        <f>ROUND(3.86,5)</f>
        <v>3.86</v>
      </c>
      <c r="D174" s="22">
        <f>F174</f>
        <v>232.6201</v>
      </c>
      <c r="E174" s="22">
        <f>F174</f>
        <v>232.6201</v>
      </c>
      <c r="F174" s="22">
        <f>ROUND(232.6201,5)</f>
        <v>232.6201</v>
      </c>
      <c r="G174" s="20"/>
      <c r="H174" s="28"/>
    </row>
    <row r="175" spans="1:8" ht="12.75" customHeight="1">
      <c r="A175" s="30">
        <v>44231</v>
      </c>
      <c r="B175" s="31"/>
      <c r="C175" s="22">
        <f>ROUND(3.86,5)</f>
        <v>3.86</v>
      </c>
      <c r="D175" s="22">
        <f>F175</f>
        <v>232.57238</v>
      </c>
      <c r="E175" s="22">
        <f>F175</f>
        <v>232.57238</v>
      </c>
      <c r="F175" s="22">
        <f>ROUND(232.57238,5)</f>
        <v>232.57238</v>
      </c>
      <c r="G175" s="20"/>
      <c r="H175" s="28"/>
    </row>
    <row r="176" spans="1:8" ht="12.75" customHeight="1">
      <c r="A176" s="30">
        <v>44322</v>
      </c>
      <c r="B176" s="31"/>
      <c r="C176" s="22">
        <f>ROUND(3.86,5)</f>
        <v>3.86</v>
      </c>
      <c r="D176" s="22">
        <f>F176</f>
        <v>236.57128</v>
      </c>
      <c r="E176" s="22">
        <f>F176</f>
        <v>236.57128</v>
      </c>
      <c r="F176" s="22">
        <f>ROUND(236.57128,5)</f>
        <v>236.57128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6.34963</v>
      </c>
      <c r="E192" s="22">
        <f>F192</f>
        <v>6.34963</v>
      </c>
      <c r="F192" s="22">
        <f>ROUND(6.34963,5)</f>
        <v>6.34963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5.97616</v>
      </c>
      <c r="E193" s="22">
        <f>F193</f>
        <v>5.97616</v>
      </c>
      <c r="F193" s="22">
        <f>ROUND(5.97616,5)</f>
        <v>5.97616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5.14981</v>
      </c>
      <c r="E194" s="22">
        <f>F194</f>
        <v>5.14981</v>
      </c>
      <c r="F194" s="22">
        <f>ROUND(5.14981,5)</f>
        <v>5.14981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1.54212</v>
      </c>
      <c r="E195" s="22">
        <f>F195</f>
        <v>1.54212</v>
      </c>
      <c r="F195" s="22">
        <f>ROUND(1.54212,5)</f>
        <v>1.54212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1.54212</v>
      </c>
      <c r="E196" s="22">
        <f>F196</f>
        <v>1.54212</v>
      </c>
      <c r="F196" s="22">
        <f>ROUND(1.54212,5)</f>
        <v>1.54212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ROUND(9.79,5)</f>
        <v>9.79</v>
      </c>
      <c r="D198" s="22">
        <f>F198</f>
        <v>9.86186</v>
      </c>
      <c r="E198" s="22">
        <f>F198</f>
        <v>9.86186</v>
      </c>
      <c r="F198" s="22">
        <f>ROUND(9.86186,5)</f>
        <v>9.86186</v>
      </c>
      <c r="G198" s="20"/>
      <c r="H198" s="28"/>
    </row>
    <row r="199" spans="1:8" ht="12.75" customHeight="1">
      <c r="A199" s="30">
        <v>44049</v>
      </c>
      <c r="B199" s="31"/>
      <c r="C199" s="22">
        <f>ROUND(9.79,5)</f>
        <v>9.79</v>
      </c>
      <c r="D199" s="22">
        <f>F199</f>
        <v>9.93616</v>
      </c>
      <c r="E199" s="22">
        <f>F199</f>
        <v>9.93616</v>
      </c>
      <c r="F199" s="22">
        <f>ROUND(9.93616,5)</f>
        <v>9.93616</v>
      </c>
      <c r="G199" s="20"/>
      <c r="H199" s="28"/>
    </row>
    <row r="200" spans="1:8" ht="12.75" customHeight="1">
      <c r="A200" s="30">
        <v>44140</v>
      </c>
      <c r="B200" s="31"/>
      <c r="C200" s="22">
        <f>ROUND(9.79,5)</f>
        <v>9.79</v>
      </c>
      <c r="D200" s="22">
        <f>F200</f>
        <v>10.01236</v>
      </c>
      <c r="E200" s="22">
        <f>F200</f>
        <v>10.01236</v>
      </c>
      <c r="F200" s="22">
        <f>ROUND(10.01236,5)</f>
        <v>10.01236</v>
      </c>
      <c r="G200" s="20"/>
      <c r="H200" s="28"/>
    </row>
    <row r="201" spans="1:8" ht="12.75" customHeight="1">
      <c r="A201" s="30">
        <v>44231</v>
      </c>
      <c r="B201" s="31"/>
      <c r="C201" s="22">
        <f>ROUND(9.79,5)</f>
        <v>9.79</v>
      </c>
      <c r="D201" s="22">
        <f>F201</f>
        <v>10.09531</v>
      </c>
      <c r="E201" s="22">
        <f>F201</f>
        <v>10.09531</v>
      </c>
      <c r="F201" s="22">
        <f>ROUND(10.09531,5)</f>
        <v>10.09531</v>
      </c>
      <c r="G201" s="20"/>
      <c r="H201" s="28"/>
    </row>
    <row r="202" spans="1:8" ht="12.75" customHeight="1">
      <c r="A202" s="30">
        <v>44322</v>
      </c>
      <c r="B202" s="31"/>
      <c r="C202" s="22">
        <f>ROUND(9.79,5)</f>
        <v>9.79</v>
      </c>
      <c r="D202" s="22">
        <f>F202</f>
        <v>10.19072</v>
      </c>
      <c r="E202" s="22">
        <f>F202</f>
        <v>10.19072</v>
      </c>
      <c r="F202" s="22">
        <f>ROUND(10.19072,5)</f>
        <v>10.19072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ROUND(3.68,5)</f>
        <v>3.68</v>
      </c>
      <c r="D204" s="22">
        <f>F204</f>
        <v>188.13314</v>
      </c>
      <c r="E204" s="22">
        <f>F204</f>
        <v>188.13314</v>
      </c>
      <c r="F204" s="22">
        <f>ROUND(188.13314,5)</f>
        <v>188.13314</v>
      </c>
      <c r="G204" s="20"/>
      <c r="H204" s="28"/>
    </row>
    <row r="205" spans="1:8" ht="12.75" customHeight="1">
      <c r="A205" s="30">
        <v>44049</v>
      </c>
      <c r="B205" s="31"/>
      <c r="C205" s="22">
        <f>ROUND(3.68,5)</f>
        <v>3.68</v>
      </c>
      <c r="D205" s="22">
        <f>F205</f>
        <v>191.5864</v>
      </c>
      <c r="E205" s="22">
        <f>F205</f>
        <v>191.5864</v>
      </c>
      <c r="F205" s="22">
        <f>ROUND(191.5864,5)</f>
        <v>191.5864</v>
      </c>
      <c r="G205" s="20"/>
      <c r="H205" s="28"/>
    </row>
    <row r="206" spans="1:8" ht="12.75" customHeight="1">
      <c r="A206" s="30">
        <v>44140</v>
      </c>
      <c r="B206" s="31"/>
      <c r="C206" s="22">
        <f>ROUND(3.68,5)</f>
        <v>3.68</v>
      </c>
      <c r="D206" s="22">
        <f>F206</f>
        <v>192.31553</v>
      </c>
      <c r="E206" s="22">
        <f>F206</f>
        <v>192.31553</v>
      </c>
      <c r="F206" s="22">
        <f>ROUND(192.31553,5)</f>
        <v>192.31553</v>
      </c>
      <c r="G206" s="20"/>
      <c r="H206" s="28"/>
    </row>
    <row r="207" spans="1:8" ht="12.75" customHeight="1">
      <c r="A207" s="30">
        <v>44231</v>
      </c>
      <c r="B207" s="31"/>
      <c r="C207" s="22">
        <f>ROUND(3.68,5)</f>
        <v>3.68</v>
      </c>
      <c r="D207" s="22">
        <f>F207</f>
        <v>195.77272</v>
      </c>
      <c r="E207" s="22">
        <f>F207</f>
        <v>195.77272</v>
      </c>
      <c r="F207" s="22">
        <f>ROUND(195.77272,5)</f>
        <v>195.77272</v>
      </c>
      <c r="G207" s="20"/>
      <c r="H207" s="28"/>
    </row>
    <row r="208" spans="1:8" ht="12.75" customHeight="1">
      <c r="A208" s="30">
        <v>44322</v>
      </c>
      <c r="B208" s="31"/>
      <c r="C208" s="22">
        <f>ROUND(3.68,5)</f>
        <v>3.68</v>
      </c>
      <c r="D208" s="22">
        <f>F208</f>
        <v>196.39539</v>
      </c>
      <c r="E208" s="22">
        <f>F208</f>
        <v>196.39539</v>
      </c>
      <c r="F208" s="22">
        <f>ROUND(196.39539,5)</f>
        <v>196.39539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ROUND(2.69,5)</f>
        <v>2.69</v>
      </c>
      <c r="D210" s="22">
        <f>F210</f>
        <v>165.01987</v>
      </c>
      <c r="E210" s="22">
        <f>F210</f>
        <v>165.01987</v>
      </c>
      <c r="F210" s="22">
        <f>ROUND(165.01987,5)</f>
        <v>165.01987</v>
      </c>
      <c r="G210" s="20"/>
      <c r="H210" s="28"/>
    </row>
    <row r="211" spans="1:8" ht="12.75" customHeight="1">
      <c r="A211" s="30">
        <v>44049</v>
      </c>
      <c r="B211" s="31"/>
      <c r="C211" s="22">
        <f>ROUND(2.69,5)</f>
        <v>2.69</v>
      </c>
      <c r="D211" s="22">
        <f>F211</f>
        <v>165.76311</v>
      </c>
      <c r="E211" s="22">
        <f>F211</f>
        <v>165.76311</v>
      </c>
      <c r="F211" s="22">
        <f>ROUND(165.76311,5)</f>
        <v>165.76311</v>
      </c>
      <c r="G211" s="20"/>
      <c r="H211" s="28"/>
    </row>
    <row r="212" spans="1:8" ht="12.75" customHeight="1">
      <c r="A212" s="30">
        <v>44140</v>
      </c>
      <c r="B212" s="31"/>
      <c r="C212" s="22">
        <f>ROUND(2.69,5)</f>
        <v>2.69</v>
      </c>
      <c r="D212" s="22">
        <f>F212</f>
        <v>168.74009</v>
      </c>
      <c r="E212" s="22">
        <f>F212</f>
        <v>168.74009</v>
      </c>
      <c r="F212" s="22">
        <f>ROUND(168.74009,5)</f>
        <v>168.74009</v>
      </c>
      <c r="G212" s="20"/>
      <c r="H212" s="28"/>
    </row>
    <row r="213" spans="1:8" ht="12.75" customHeight="1">
      <c r="A213" s="30">
        <v>44231</v>
      </c>
      <c r="B213" s="31"/>
      <c r="C213" s="22">
        <f>ROUND(2.69,5)</f>
        <v>2.69</v>
      </c>
      <c r="D213" s="22">
        <f>F213</f>
        <v>169.4544</v>
      </c>
      <c r="E213" s="22">
        <f>F213</f>
        <v>169.4544</v>
      </c>
      <c r="F213" s="22">
        <f>ROUND(169.4544,5)</f>
        <v>169.4544</v>
      </c>
      <c r="G213" s="20"/>
      <c r="H213" s="28"/>
    </row>
    <row r="214" spans="1:8" ht="12.75" customHeight="1">
      <c r="A214" s="30">
        <v>44322</v>
      </c>
      <c r="B214" s="31"/>
      <c r="C214" s="22">
        <f>ROUND(2.69,5)</f>
        <v>2.69</v>
      </c>
      <c r="D214" s="22">
        <f>F214</f>
        <v>172.36809</v>
      </c>
      <c r="E214" s="22">
        <f>F214</f>
        <v>172.36809</v>
      </c>
      <c r="F214" s="22">
        <f>ROUND(172.36809,5)</f>
        <v>172.36809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ROUND(9.11,5)</f>
        <v>9.11</v>
      </c>
      <c r="D216" s="22">
        <f>F216</f>
        <v>9.17326</v>
      </c>
      <c r="E216" s="22">
        <f>F216</f>
        <v>9.17326</v>
      </c>
      <c r="F216" s="22">
        <f>ROUND(9.17326,5)</f>
        <v>9.17326</v>
      </c>
      <c r="G216" s="20"/>
      <c r="H216" s="28"/>
    </row>
    <row r="217" spans="1:8" ht="12.75" customHeight="1">
      <c r="A217" s="30">
        <v>44049</v>
      </c>
      <c r="B217" s="31"/>
      <c r="C217" s="22">
        <f>ROUND(9.11,5)</f>
        <v>9.11</v>
      </c>
      <c r="D217" s="22">
        <f>F217</f>
        <v>9.23742</v>
      </c>
      <c r="E217" s="22">
        <f>F217</f>
        <v>9.23742</v>
      </c>
      <c r="F217" s="22">
        <f>ROUND(9.23742,5)</f>
        <v>9.23742</v>
      </c>
      <c r="G217" s="20"/>
      <c r="H217" s="28"/>
    </row>
    <row r="218" spans="1:8" ht="12.75" customHeight="1">
      <c r="A218" s="30">
        <v>44140</v>
      </c>
      <c r="B218" s="31"/>
      <c r="C218" s="22">
        <f>ROUND(9.11,5)</f>
        <v>9.11</v>
      </c>
      <c r="D218" s="22">
        <f>F218</f>
        <v>9.30811</v>
      </c>
      <c r="E218" s="22">
        <f>F218</f>
        <v>9.30811</v>
      </c>
      <c r="F218" s="22">
        <f>ROUND(9.30811,5)</f>
        <v>9.30811</v>
      </c>
      <c r="G218" s="20"/>
      <c r="H218" s="28"/>
    </row>
    <row r="219" spans="1:8" ht="12.75" customHeight="1">
      <c r="A219" s="30">
        <v>44231</v>
      </c>
      <c r="B219" s="31"/>
      <c r="C219" s="22">
        <f>ROUND(9.11,5)</f>
        <v>9.11</v>
      </c>
      <c r="D219" s="22">
        <f>F219</f>
        <v>9.38859</v>
      </c>
      <c r="E219" s="22">
        <f>F219</f>
        <v>9.38859</v>
      </c>
      <c r="F219" s="22">
        <f>ROUND(9.38859,5)</f>
        <v>9.38859</v>
      </c>
      <c r="G219" s="20"/>
      <c r="H219" s="28"/>
    </row>
    <row r="220" spans="1:8" ht="12.75" customHeight="1">
      <c r="A220" s="30">
        <v>44322</v>
      </c>
      <c r="B220" s="31"/>
      <c r="C220" s="22">
        <f>ROUND(9.11,5)</f>
        <v>9.11</v>
      </c>
      <c r="D220" s="22">
        <f>F220</f>
        <v>9.48022</v>
      </c>
      <c r="E220" s="22">
        <f>F220</f>
        <v>9.48022</v>
      </c>
      <c r="F220" s="22">
        <f>ROUND(9.48022,5)</f>
        <v>9.48022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ROUND(9.995,5)</f>
        <v>9.995</v>
      </c>
      <c r="D222" s="22">
        <f>F222</f>
        <v>10.06439</v>
      </c>
      <c r="E222" s="22">
        <f>F222</f>
        <v>10.06439</v>
      </c>
      <c r="F222" s="22">
        <f>ROUND(10.06439,5)</f>
        <v>10.06439</v>
      </c>
      <c r="G222" s="20"/>
      <c r="H222" s="28"/>
    </row>
    <row r="223" spans="1:8" ht="12.75" customHeight="1">
      <c r="A223" s="30">
        <v>44049</v>
      </c>
      <c r="B223" s="31"/>
      <c r="C223" s="22">
        <f>ROUND(9.995,5)</f>
        <v>9.995</v>
      </c>
      <c r="D223" s="22">
        <f>F223</f>
        <v>10.13653</v>
      </c>
      <c r="E223" s="22">
        <f>F223</f>
        <v>10.13653</v>
      </c>
      <c r="F223" s="22">
        <f>ROUND(10.13653,5)</f>
        <v>10.13653</v>
      </c>
      <c r="G223" s="20"/>
      <c r="H223" s="28"/>
    </row>
    <row r="224" spans="1:8" ht="12.75" customHeight="1">
      <c r="A224" s="30">
        <v>44140</v>
      </c>
      <c r="B224" s="31"/>
      <c r="C224" s="22">
        <f>ROUND(9.995,5)</f>
        <v>9.995</v>
      </c>
      <c r="D224" s="22">
        <f>F224</f>
        <v>10.21298</v>
      </c>
      <c r="E224" s="22">
        <f>F224</f>
        <v>10.21298</v>
      </c>
      <c r="F224" s="22">
        <f>ROUND(10.21298,5)</f>
        <v>10.21298</v>
      </c>
      <c r="G224" s="20"/>
      <c r="H224" s="28"/>
    </row>
    <row r="225" spans="1:8" ht="12.75" customHeight="1">
      <c r="A225" s="30">
        <v>44231</v>
      </c>
      <c r="B225" s="31"/>
      <c r="C225" s="22">
        <f>ROUND(9.995,5)</f>
        <v>9.995</v>
      </c>
      <c r="D225" s="22">
        <f>F225</f>
        <v>10.29737</v>
      </c>
      <c r="E225" s="22">
        <f>F225</f>
        <v>10.29737</v>
      </c>
      <c r="F225" s="22">
        <f>ROUND(10.29737,5)</f>
        <v>10.29737</v>
      </c>
      <c r="G225" s="20"/>
      <c r="H225" s="28"/>
    </row>
    <row r="226" spans="1:8" ht="12.75" customHeight="1">
      <c r="A226" s="30">
        <v>44322</v>
      </c>
      <c r="B226" s="31"/>
      <c r="C226" s="22">
        <f>ROUND(9.995,5)</f>
        <v>9.995</v>
      </c>
      <c r="D226" s="22">
        <f>F226</f>
        <v>10.38899</v>
      </c>
      <c r="E226" s="22">
        <f>F226</f>
        <v>10.38899</v>
      </c>
      <c r="F226" s="22">
        <f>ROUND(10.38899,5)</f>
        <v>10.38899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ROUND(10.145,5)</f>
        <v>10.145</v>
      </c>
      <c r="D228" s="22">
        <f>F228</f>
        <v>10.21834</v>
      </c>
      <c r="E228" s="22">
        <f>F228</f>
        <v>10.21834</v>
      </c>
      <c r="F228" s="22">
        <f>ROUND(10.21834,5)</f>
        <v>10.21834</v>
      </c>
      <c r="G228" s="20"/>
      <c r="H228" s="28"/>
    </row>
    <row r="229" spans="1:8" ht="12.75" customHeight="1">
      <c r="A229" s="30">
        <v>44049</v>
      </c>
      <c r="B229" s="31"/>
      <c r="C229" s="22">
        <f>ROUND(10.145,5)</f>
        <v>10.145</v>
      </c>
      <c r="D229" s="22">
        <f>F229</f>
        <v>10.29499</v>
      </c>
      <c r="E229" s="22">
        <f>F229</f>
        <v>10.29499</v>
      </c>
      <c r="F229" s="22">
        <f>ROUND(10.29499,5)</f>
        <v>10.29499</v>
      </c>
      <c r="G229" s="20"/>
      <c r="H229" s="28"/>
    </row>
    <row r="230" spans="1:8" ht="12.75" customHeight="1">
      <c r="A230" s="30">
        <v>44140</v>
      </c>
      <c r="B230" s="31"/>
      <c r="C230" s="22">
        <f>ROUND(10.145,5)</f>
        <v>10.145</v>
      </c>
      <c r="D230" s="22">
        <f>F230</f>
        <v>10.37597</v>
      </c>
      <c r="E230" s="22">
        <f>F230</f>
        <v>10.37597</v>
      </c>
      <c r="F230" s="22">
        <f>ROUND(10.37597,5)</f>
        <v>10.37597</v>
      </c>
      <c r="G230" s="20"/>
      <c r="H230" s="28"/>
    </row>
    <row r="231" spans="1:8" ht="12.75" customHeight="1">
      <c r="A231" s="30">
        <v>44231</v>
      </c>
      <c r="B231" s="31"/>
      <c r="C231" s="22">
        <f>ROUND(10.145,5)</f>
        <v>10.145</v>
      </c>
      <c r="D231" s="22">
        <f>F231</f>
        <v>10.46528</v>
      </c>
      <c r="E231" s="22">
        <f>F231</f>
        <v>10.46528</v>
      </c>
      <c r="F231" s="22">
        <f>ROUND(10.46528,5)</f>
        <v>10.46528</v>
      </c>
      <c r="G231" s="20"/>
      <c r="H231" s="28"/>
    </row>
    <row r="232" spans="1:8" ht="12.75" customHeight="1">
      <c r="A232" s="30">
        <v>44322</v>
      </c>
      <c r="B232" s="31"/>
      <c r="C232" s="22">
        <f>ROUND(10.145,5)</f>
        <v>10.145</v>
      </c>
      <c r="D232" s="22">
        <f>F232</f>
        <v>10.56189</v>
      </c>
      <c r="E232" s="22">
        <f>F232</f>
        <v>10.56189</v>
      </c>
      <c r="F232" s="22">
        <f>ROUND(10.56189,5)</f>
        <v>10.56189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ROUND(759.732,3)</f>
        <v>759.732</v>
      </c>
      <c r="D234" s="23">
        <f>F234</f>
        <v>772.064</v>
      </c>
      <c r="E234" s="23">
        <f>F234</f>
        <v>772.064</v>
      </c>
      <c r="F234" s="23">
        <f>ROUND(772.064,3)</f>
        <v>772.064</v>
      </c>
      <c r="G234" s="20"/>
      <c r="H234" s="28"/>
    </row>
    <row r="235" spans="1:8" ht="12.75" customHeight="1">
      <c r="A235" s="30">
        <v>44049</v>
      </c>
      <c r="B235" s="31"/>
      <c r="C235" s="23">
        <f>ROUND(759.732,3)</f>
        <v>759.732</v>
      </c>
      <c r="D235" s="23">
        <f>F235</f>
        <v>785.898</v>
      </c>
      <c r="E235" s="23">
        <f>F235</f>
        <v>785.898</v>
      </c>
      <c r="F235" s="23">
        <f>ROUND(785.898,3)</f>
        <v>785.898</v>
      </c>
      <c r="G235" s="20"/>
      <c r="H235" s="28"/>
    </row>
    <row r="236" spans="1:8" ht="12.75" customHeight="1">
      <c r="A236" s="30">
        <v>44140</v>
      </c>
      <c r="B236" s="31"/>
      <c r="C236" s="23">
        <f>ROUND(759.732,3)</f>
        <v>759.732</v>
      </c>
      <c r="D236" s="23">
        <f>F236</f>
        <v>799.984</v>
      </c>
      <c r="E236" s="23">
        <f>F236</f>
        <v>799.984</v>
      </c>
      <c r="F236" s="23">
        <f>ROUND(799.984,3)</f>
        <v>799.984</v>
      </c>
      <c r="G236" s="20"/>
      <c r="H236" s="28"/>
    </row>
    <row r="237" spans="1:8" ht="12.75" customHeight="1">
      <c r="A237" s="30">
        <v>44231</v>
      </c>
      <c r="B237" s="31"/>
      <c r="C237" s="23">
        <f>ROUND(759.732,3)</f>
        <v>759.732</v>
      </c>
      <c r="D237" s="23">
        <f>F237</f>
        <v>814.191</v>
      </c>
      <c r="E237" s="23">
        <f>F237</f>
        <v>814.191</v>
      </c>
      <c r="F237" s="23">
        <f>ROUND(814.191,3)</f>
        <v>814.191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ROUND(693.616,3)</f>
        <v>693.616</v>
      </c>
      <c r="D239" s="23">
        <f>F239</f>
        <v>704.875</v>
      </c>
      <c r="E239" s="23">
        <f>F239</f>
        <v>704.875</v>
      </c>
      <c r="F239" s="23">
        <f>ROUND(704.875,3)</f>
        <v>704.875</v>
      </c>
      <c r="G239" s="20"/>
      <c r="H239" s="28"/>
    </row>
    <row r="240" spans="1:8" ht="12.75" customHeight="1">
      <c r="A240" s="30">
        <v>44049</v>
      </c>
      <c r="B240" s="31"/>
      <c r="C240" s="23">
        <f>ROUND(693.616,3)</f>
        <v>693.616</v>
      </c>
      <c r="D240" s="23">
        <f>F240</f>
        <v>717.504</v>
      </c>
      <c r="E240" s="23">
        <f>F240</f>
        <v>717.504</v>
      </c>
      <c r="F240" s="23">
        <f>ROUND(717.504,3)</f>
        <v>717.504</v>
      </c>
      <c r="G240" s="20"/>
      <c r="H240" s="28"/>
    </row>
    <row r="241" spans="1:8" ht="12.75" customHeight="1">
      <c r="A241" s="30">
        <v>44140</v>
      </c>
      <c r="B241" s="31"/>
      <c r="C241" s="23">
        <f>ROUND(693.616,3)</f>
        <v>693.616</v>
      </c>
      <c r="D241" s="23">
        <f>F241</f>
        <v>730.365</v>
      </c>
      <c r="E241" s="23">
        <f>F241</f>
        <v>730.365</v>
      </c>
      <c r="F241" s="23">
        <f>ROUND(730.365,3)</f>
        <v>730.365</v>
      </c>
      <c r="G241" s="20"/>
      <c r="H241" s="28"/>
    </row>
    <row r="242" spans="1:8" ht="12.75" customHeight="1">
      <c r="A242" s="30">
        <v>44231</v>
      </c>
      <c r="B242" s="31"/>
      <c r="C242" s="23">
        <f>ROUND(693.616,3)</f>
        <v>693.616</v>
      </c>
      <c r="D242" s="23">
        <f>F242</f>
        <v>743.336</v>
      </c>
      <c r="E242" s="23">
        <f>F242</f>
        <v>743.336</v>
      </c>
      <c r="F242" s="23">
        <f>ROUND(743.336,3)</f>
        <v>743.336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ROUND(800.481,3)</f>
        <v>800.481</v>
      </c>
      <c r="D244" s="23">
        <f>F244</f>
        <v>813.474</v>
      </c>
      <c r="E244" s="23">
        <f>F244</f>
        <v>813.474</v>
      </c>
      <c r="F244" s="23">
        <f>ROUND(813.474,3)</f>
        <v>813.474</v>
      </c>
      <c r="G244" s="20"/>
      <c r="H244" s="28"/>
    </row>
    <row r="245" spans="1:8" ht="12.75" customHeight="1">
      <c r="A245" s="30">
        <v>44049</v>
      </c>
      <c r="B245" s="31"/>
      <c r="C245" s="23">
        <f>ROUND(800.481,3)</f>
        <v>800.481</v>
      </c>
      <c r="D245" s="23">
        <f>F245</f>
        <v>828.05</v>
      </c>
      <c r="E245" s="23">
        <f>F245</f>
        <v>828.05</v>
      </c>
      <c r="F245" s="23">
        <f>ROUND(828.05,3)</f>
        <v>828.05</v>
      </c>
      <c r="G245" s="20"/>
      <c r="H245" s="28"/>
    </row>
    <row r="246" spans="1:8" ht="12.75" customHeight="1">
      <c r="A246" s="30">
        <v>44140</v>
      </c>
      <c r="B246" s="31"/>
      <c r="C246" s="23">
        <f>ROUND(800.481,3)</f>
        <v>800.481</v>
      </c>
      <c r="D246" s="23">
        <f>F246</f>
        <v>842.892</v>
      </c>
      <c r="E246" s="23">
        <f>F246</f>
        <v>842.892</v>
      </c>
      <c r="F246" s="23">
        <f>ROUND(842.892,3)</f>
        <v>842.892</v>
      </c>
      <c r="G246" s="20"/>
      <c r="H246" s="28"/>
    </row>
    <row r="247" spans="1:8" ht="12.75" customHeight="1">
      <c r="A247" s="30">
        <v>44231</v>
      </c>
      <c r="B247" s="31"/>
      <c r="C247" s="23">
        <f>ROUND(800.481,3)</f>
        <v>800.481</v>
      </c>
      <c r="D247" s="23">
        <f>F247</f>
        <v>857.861</v>
      </c>
      <c r="E247" s="23">
        <f>F247</f>
        <v>857.861</v>
      </c>
      <c r="F247" s="23">
        <f>ROUND(857.861,3)</f>
        <v>857.861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ROUND(709.095,3)</f>
        <v>709.095</v>
      </c>
      <c r="D249" s="23">
        <f>F249</f>
        <v>720.605</v>
      </c>
      <c r="E249" s="23">
        <f>F249</f>
        <v>720.605</v>
      </c>
      <c r="F249" s="23">
        <f>ROUND(720.605,3)</f>
        <v>720.605</v>
      </c>
      <c r="G249" s="20"/>
      <c r="H249" s="28"/>
    </row>
    <row r="250" spans="1:8" ht="12.75" customHeight="1">
      <c r="A250" s="30">
        <v>44049</v>
      </c>
      <c r="B250" s="31"/>
      <c r="C250" s="23">
        <f>ROUND(709.095,3)</f>
        <v>709.095</v>
      </c>
      <c r="D250" s="23">
        <f>F250</f>
        <v>733.517</v>
      </c>
      <c r="E250" s="23">
        <f>F250</f>
        <v>733.517</v>
      </c>
      <c r="F250" s="23">
        <f>ROUND(733.517,3)</f>
        <v>733.517</v>
      </c>
      <c r="G250" s="20"/>
      <c r="H250" s="28"/>
    </row>
    <row r="251" spans="1:8" ht="12.75" customHeight="1">
      <c r="A251" s="30">
        <v>44140</v>
      </c>
      <c r="B251" s="31"/>
      <c r="C251" s="23">
        <f>ROUND(709.095,3)</f>
        <v>709.095</v>
      </c>
      <c r="D251" s="23">
        <f>F251</f>
        <v>746.664</v>
      </c>
      <c r="E251" s="23">
        <f>F251</f>
        <v>746.664</v>
      </c>
      <c r="F251" s="23">
        <f>ROUND(746.664,3)</f>
        <v>746.664</v>
      </c>
      <c r="G251" s="20"/>
      <c r="H251" s="28"/>
    </row>
    <row r="252" spans="1:8" ht="12.75" customHeight="1">
      <c r="A252" s="30">
        <v>44231</v>
      </c>
      <c r="B252" s="31"/>
      <c r="C252" s="23">
        <f>ROUND(709.095,3)</f>
        <v>709.095</v>
      </c>
      <c r="D252" s="23">
        <f>F252</f>
        <v>759.924</v>
      </c>
      <c r="E252" s="23">
        <f>F252</f>
        <v>759.924</v>
      </c>
      <c r="F252" s="23">
        <f>ROUND(759.924,3)</f>
        <v>759.924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ROUND(258.991568904767,3)</f>
        <v>258.992</v>
      </c>
      <c r="D254" s="23">
        <f>F254</f>
        <v>263.256</v>
      </c>
      <c r="E254" s="23">
        <f>F254</f>
        <v>263.256</v>
      </c>
      <c r="F254" s="23">
        <f>ROUND(263.256,3)</f>
        <v>263.256</v>
      </c>
      <c r="G254" s="20"/>
      <c r="H254" s="28"/>
    </row>
    <row r="255" spans="1:8" ht="12.75" customHeight="1">
      <c r="A255" s="30">
        <v>44049</v>
      </c>
      <c r="B255" s="31"/>
      <c r="C255" s="23">
        <f>ROUND(258.991568904767,3)</f>
        <v>258.992</v>
      </c>
      <c r="D255" s="23">
        <f>F255</f>
        <v>268.036</v>
      </c>
      <c r="E255" s="23">
        <f>F255</f>
        <v>268.036</v>
      </c>
      <c r="F255" s="23">
        <f>ROUND(268.036,3)</f>
        <v>268.036</v>
      </c>
      <c r="G255" s="20"/>
      <c r="H255" s="28"/>
    </row>
    <row r="256" spans="1:8" ht="12.75" customHeight="1">
      <c r="A256" s="30">
        <v>44140</v>
      </c>
      <c r="B256" s="31"/>
      <c r="C256" s="23">
        <f>ROUND(258.991568904767,3)</f>
        <v>258.992</v>
      </c>
      <c r="D256" s="23">
        <f>F256</f>
        <v>272.903</v>
      </c>
      <c r="E256" s="23">
        <f>F256</f>
        <v>272.903</v>
      </c>
      <c r="F256" s="23">
        <f>ROUND(272.903,3)</f>
        <v>272.903</v>
      </c>
      <c r="G256" s="20"/>
      <c r="H256" s="28"/>
    </row>
    <row r="257" spans="1:8" ht="12.75" customHeight="1">
      <c r="A257" s="30">
        <v>44231</v>
      </c>
      <c r="B257" s="31"/>
      <c r="C257" s="23">
        <f>ROUND(258.991568904767,3)</f>
        <v>258.992</v>
      </c>
      <c r="D257" s="23">
        <f>F257</f>
        <v>277.811</v>
      </c>
      <c r="E257" s="23">
        <f>F257</f>
        <v>277.811</v>
      </c>
      <c r="F257" s="23">
        <f>ROUND(277.811,3)</f>
        <v>277.811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ROUND(701.219,3)</f>
        <v>701.219</v>
      </c>
      <c r="D259" s="23">
        <f>F259</f>
        <v>712.601</v>
      </c>
      <c r="E259" s="23">
        <f>F259</f>
        <v>712.601</v>
      </c>
      <c r="F259" s="23">
        <f>ROUND(712.601,3)</f>
        <v>712.601</v>
      </c>
      <c r="G259" s="20"/>
      <c r="H259" s="28"/>
    </row>
    <row r="260" spans="1:8" ht="12.75" customHeight="1">
      <c r="A260" s="30">
        <v>44049</v>
      </c>
      <c r="B260" s="31"/>
      <c r="C260" s="23">
        <f>ROUND(701.219,3)</f>
        <v>701.219</v>
      </c>
      <c r="D260" s="23">
        <f>F260</f>
        <v>725.369</v>
      </c>
      <c r="E260" s="23">
        <f>F260</f>
        <v>725.369</v>
      </c>
      <c r="F260" s="23">
        <f>ROUND(725.369,3)</f>
        <v>725.369</v>
      </c>
      <c r="G260" s="20"/>
      <c r="H260" s="28"/>
    </row>
    <row r="261" spans="1:8" ht="12.75" customHeight="1">
      <c r="A261" s="30">
        <v>44140</v>
      </c>
      <c r="B261" s="31"/>
      <c r="C261" s="23">
        <f>ROUND(701.219,3)</f>
        <v>701.219</v>
      </c>
      <c r="D261" s="23">
        <f>F261</f>
        <v>738.371</v>
      </c>
      <c r="E261" s="23">
        <f>F261</f>
        <v>738.371</v>
      </c>
      <c r="F261" s="23">
        <f>ROUND(738.371,3)</f>
        <v>738.371</v>
      </c>
      <c r="G261" s="20"/>
      <c r="H261" s="28"/>
    </row>
    <row r="262" spans="1:8" ht="12.75" customHeight="1">
      <c r="A262" s="30">
        <v>44231</v>
      </c>
      <c r="B262" s="31"/>
      <c r="C262" s="23">
        <f>ROUND(701.219,3)</f>
        <v>701.219</v>
      </c>
      <c r="D262" s="23">
        <f>F262</f>
        <v>751.484</v>
      </c>
      <c r="E262" s="23">
        <f>F262</f>
        <v>751.484</v>
      </c>
      <c r="F262" s="23">
        <f>ROUND(751.484,3)</f>
        <v>751.484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ROUND(102.012923556035,2)</f>
        <v>102.01</v>
      </c>
      <c r="D264" s="20">
        <f>F264</f>
        <v>98.6</v>
      </c>
      <c r="E264" s="20">
        <f>F264</f>
        <v>98.6</v>
      </c>
      <c r="F264" s="20">
        <f>ROUND(98.6028613989703,2)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ROUND(98.8672516862165,2)</f>
        <v>98.87</v>
      </c>
      <c r="D266" s="20">
        <f>F266</f>
        <v>93.01</v>
      </c>
      <c r="E266" s="20">
        <f>F266</f>
        <v>93.01</v>
      </c>
      <c r="F266" s="20">
        <f>ROUND(93.0139287638494,2)</f>
        <v>93.01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ROUND(97.0732993852246,2)</f>
        <v>97.07</v>
      </c>
      <c r="D268" s="20">
        <f>F268</f>
        <v>89.64</v>
      </c>
      <c r="E268" s="20">
        <f>F268</f>
        <v>89.64</v>
      </c>
      <c r="F268" s="20">
        <f>ROUND(89.6439221948955,2)</f>
        <v>89.64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ROUND(102.012923556035,2)</f>
        <v>102.01</v>
      </c>
      <c r="D270" s="20">
        <f>F270</f>
        <v>102.01</v>
      </c>
      <c r="E270" s="20">
        <f>F270</f>
        <v>102.01</v>
      </c>
      <c r="F270" s="20">
        <f>ROUND(102.012923556035,2)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ROUND(102.012923556035,2)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ROUND(98.8672516862165,5)</f>
        <v>98.86725</v>
      </c>
      <c r="D274" s="22">
        <f>F274</f>
        <v>95.32533</v>
      </c>
      <c r="E274" s="22">
        <f>F274</f>
        <v>95.32533</v>
      </c>
      <c r="F274" s="22">
        <f>ROUND(95.3253262744297,5)</f>
        <v>95.32533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ROUND(98.8672516862165,5)</f>
        <v>98.86725</v>
      </c>
      <c r="D276" s="22">
        <f>F276</f>
        <v>94.23474</v>
      </c>
      <c r="E276" s="22">
        <f>F276</f>
        <v>94.23474</v>
      </c>
      <c r="F276" s="22">
        <f>ROUND(94.2347437173947,5)</f>
        <v>94.23474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ROUND(98.8672516862165,5)</f>
        <v>98.86725</v>
      </c>
      <c r="D278" s="22">
        <f>F278</f>
        <v>93.06819</v>
      </c>
      <c r="E278" s="22">
        <f>F278</f>
        <v>93.06819</v>
      </c>
      <c r="F278" s="22">
        <f>ROUND(93.0681891409959,5)</f>
        <v>93.06819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ROUND(98.8672516862165,5)</f>
        <v>98.86725</v>
      </c>
      <c r="D280" s="22">
        <f>F280</f>
        <v>92.86482</v>
      </c>
      <c r="E280" s="22">
        <f>F280</f>
        <v>92.86482</v>
      </c>
      <c r="F280" s="22">
        <f>ROUND(92.8648199403691,5)</f>
        <v>92.86482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ROUND(98.8672516862165,5)</f>
        <v>98.86725</v>
      </c>
      <c r="D282" s="22">
        <f>F282</f>
        <v>94.73391</v>
      </c>
      <c r="E282" s="22">
        <f>F282</f>
        <v>94.73391</v>
      </c>
      <c r="F282" s="22">
        <f>ROUND(94.7339051607654,5)</f>
        <v>94.73391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ROUND(98.8672516862165,5)</f>
        <v>98.86725</v>
      </c>
      <c r="D284" s="22">
        <f>F284</f>
        <v>94.55817</v>
      </c>
      <c r="E284" s="22">
        <f>F284</f>
        <v>94.55817</v>
      </c>
      <c r="F284" s="22">
        <f>ROUND(94.558171197915,5)</f>
        <v>94.55817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ROUND(98.8672516862165,5)</f>
        <v>98.86725</v>
      </c>
      <c r="D286" s="22">
        <f>F286</f>
        <v>95.41161</v>
      </c>
      <c r="E286" s="22">
        <f>F286</f>
        <v>95.41161</v>
      </c>
      <c r="F286" s="22">
        <f>ROUND(95.4116115191963,5)</f>
        <v>95.41161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ROUND(98.8672516862165,5)</f>
        <v>98.86725</v>
      </c>
      <c r="D288" s="22">
        <f>F288</f>
        <v>99.05552</v>
      </c>
      <c r="E288" s="22">
        <f>F288</f>
        <v>99.05552</v>
      </c>
      <c r="F288" s="22">
        <f>ROUND(99.055524825272,5)</f>
        <v>99.05552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ROUND(98.8672516862165,2)</f>
        <v>98.87</v>
      </c>
      <c r="D290" s="20">
        <f>F290</f>
        <v>98.87</v>
      </c>
      <c r="E290" s="20">
        <f>F290</f>
        <v>98.87</v>
      </c>
      <c r="F290" s="20">
        <f>ROUND(98.8672516862165,2)</f>
        <v>98.87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ROUND(98.8672516862165,2)</f>
        <v>98.87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ROUND(97.0732993852246,5)</f>
        <v>97.0733</v>
      </c>
      <c r="D294" s="22">
        <f>F294</f>
        <v>88.71977</v>
      </c>
      <c r="E294" s="22">
        <f>F294</f>
        <v>88.71977</v>
      </c>
      <c r="F294" s="22">
        <f>ROUND(88.7197675113421,5)</f>
        <v>88.71977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ROUND(97.0732993852246,5)</f>
        <v>97.0733</v>
      </c>
      <c r="D296" s="22">
        <f>F296</f>
        <v>85.47071</v>
      </c>
      <c r="E296" s="22">
        <f>F296</f>
        <v>85.47071</v>
      </c>
      <c r="F296" s="22">
        <f>ROUND(85.470708309504,5)</f>
        <v>85.47071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ROUND(97.0732993852246,5)</f>
        <v>97.0733</v>
      </c>
      <c r="D298" s="22">
        <f>F298</f>
        <v>84.0251</v>
      </c>
      <c r="E298" s="22">
        <f>F298</f>
        <v>84.0251</v>
      </c>
      <c r="F298" s="22">
        <f>ROUND(84.0250965800378,5)</f>
        <v>84.0251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ROUND(97.0732993852246,5)</f>
        <v>97.0733</v>
      </c>
      <c r="D300" s="22">
        <f>F300</f>
        <v>86.12914</v>
      </c>
      <c r="E300" s="22">
        <f>F300</f>
        <v>86.12914</v>
      </c>
      <c r="F300" s="22">
        <f>ROUND(86.1291427261833,5)</f>
        <v>86.12914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ROUND(97.0732993852246,5)</f>
        <v>97.0733</v>
      </c>
      <c r="D302" s="22">
        <f>F302</f>
        <v>89.96133</v>
      </c>
      <c r="E302" s="22">
        <f>F302</f>
        <v>89.96133</v>
      </c>
      <c r="F302" s="22">
        <f>ROUND(89.9613276618858,5)</f>
        <v>89.96133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ROUND(97.0732993852246,5)</f>
        <v>97.0733</v>
      </c>
      <c r="D304" s="22">
        <f>F304</f>
        <v>88.39849</v>
      </c>
      <c r="E304" s="22">
        <f>F304</f>
        <v>88.39849</v>
      </c>
      <c r="F304" s="22">
        <f>ROUND(88.3984916823332,5)</f>
        <v>88.39849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ROUND(97.0732993852246,5)</f>
        <v>97.0733</v>
      </c>
      <c r="D306" s="22">
        <f>F306</f>
        <v>90.48272</v>
      </c>
      <c r="E306" s="22">
        <f>F306</f>
        <v>90.48272</v>
      </c>
      <c r="F306" s="22">
        <f>ROUND(90.4827247925113,5)</f>
        <v>90.48272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ROUND(97.0732993852246,5)</f>
        <v>97.0733</v>
      </c>
      <c r="D308" s="22">
        <f>F308</f>
        <v>96.04872</v>
      </c>
      <c r="E308" s="22">
        <f>F308</f>
        <v>96.04872</v>
      </c>
      <c r="F308" s="22">
        <f>ROUND(96.0487227056476,5)</f>
        <v>96.04872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ROUND(97.0732993852246,2)</f>
        <v>97.07</v>
      </c>
      <c r="D310" s="20">
        <f>F310</f>
        <v>97.07</v>
      </c>
      <c r="E310" s="20">
        <f>F310</f>
        <v>97.07</v>
      </c>
      <c r="F310" s="20">
        <f>ROUND(97.0732993852246,2)</f>
        <v>97.07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ROUND(97.0732993852246,2)</f>
        <v>97.07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2020-02-12T16:01:18Z</dcterms:modified>
  <cp:category/>
  <cp:version/>
  <cp:contentType/>
  <cp:contentStatus/>
</cp:coreProperties>
</file>