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<sst xmlns="http://schemas.openxmlformats.org/spreadsheetml/2006/main" count="89" uniqueCount="86">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</sst>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43909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ROUND(101.949415093664,2)</f>
        <v>101.95</v>
      </c>
      <c r="D6" s="20">
        <f>F6</f>
        <v>98.6</v>
      </c>
      <c r="E6" s="20">
        <f>F6</f>
        <v>98.6</v>
      </c>
      <c r="F6" s="20">
        <f>ROUND(98.6027828537101,2)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ROUND(101.949415093664,2)</f>
        <v>101.95</v>
      </c>
      <c r="D7" s="20">
        <f>F7</f>
        <v>101.95</v>
      </c>
      <c r="E7" s="20">
        <f>F7</f>
        <v>101.95</v>
      </c>
      <c r="F7" s="20">
        <f>ROUND(101.949415093664,2)</f>
        <v>101.95</v>
      </c>
      <c r="G7" s="20"/>
      <c r="H7" s="28"/>
    </row>
    <row r="8" spans="1:8" ht="12.75" customHeight="1">
      <c r="A8" s="30">
        <v>44095</v>
      </c>
      <c r="B8" s="31"/>
      <c r="C8" s="20">
        <f>ROUND(101.949415093664,2)</f>
        <v>101.95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ROUND(99.417338389755,2)</f>
        <v>99.42</v>
      </c>
      <c r="D10" s="20">
        <f aca="true" t="shared" si="1" ref="D10:D21">F10</f>
        <v>94.78</v>
      </c>
      <c r="E10" s="20">
        <f aca="true" t="shared" si="2" ref="E10:E21">F10</f>
        <v>94.78</v>
      </c>
      <c r="F10" s="20">
        <f>ROUND(94.7803690151447,2)</f>
        <v>94.78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99.42</v>
      </c>
      <c r="D11" s="20">
        <f t="shared" si="1"/>
        <v>93.46</v>
      </c>
      <c r="E11" s="20">
        <f t="shared" si="2"/>
        <v>93.46</v>
      </c>
      <c r="F11" s="20">
        <f>ROUND(93.4583793053525,2)</f>
        <v>93.46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99.42</v>
      </c>
      <c r="D12" s="20">
        <f t="shared" si="1"/>
        <v>92.14</v>
      </c>
      <c r="E12" s="20">
        <f t="shared" si="2"/>
        <v>92.14</v>
      </c>
      <c r="F12" s="20">
        <f>ROUND(92.1353791743294,2)</f>
        <v>92.14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99.42</v>
      </c>
      <c r="D13" s="20">
        <f t="shared" si="1"/>
        <v>91.83</v>
      </c>
      <c r="E13" s="20">
        <f t="shared" si="2"/>
        <v>91.83</v>
      </c>
      <c r="F13" s="20">
        <f>ROUND(91.8292598774917,2)</f>
        <v>91.83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99.42</v>
      </c>
      <c r="D14" s="20">
        <f t="shared" si="1"/>
        <v>93.67</v>
      </c>
      <c r="E14" s="20">
        <f t="shared" si="2"/>
        <v>93.67</v>
      </c>
      <c r="F14" s="20">
        <f>ROUND(93.6650216845307,2)</f>
        <v>93.67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99.42</v>
      </c>
      <c r="D15" s="20">
        <f t="shared" si="1"/>
        <v>93.52</v>
      </c>
      <c r="E15" s="20">
        <f t="shared" si="2"/>
        <v>93.52</v>
      </c>
      <c r="F15" s="20">
        <f>ROUND(93.520740935118,2)</f>
        <v>93.52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99.42</v>
      </c>
      <c r="D16" s="20">
        <f t="shared" si="1"/>
        <v>94.54</v>
      </c>
      <c r="E16" s="20">
        <f t="shared" si="2"/>
        <v>94.54</v>
      </c>
      <c r="F16" s="20">
        <f>ROUND(94.5383474183248,2)</f>
        <v>94.54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99.42</v>
      </c>
      <c r="D17" s="20">
        <f t="shared" si="1"/>
        <v>98.45</v>
      </c>
      <c r="E17" s="20">
        <f t="shared" si="2"/>
        <v>98.45</v>
      </c>
      <c r="F17" s="20">
        <f>ROUND(98.4458204669432,2)</f>
        <v>98.45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99.42</v>
      </c>
      <c r="D18" s="20">
        <f t="shared" si="1"/>
        <v>99.75</v>
      </c>
      <c r="E18" s="20">
        <f t="shared" si="2"/>
        <v>99.75</v>
      </c>
      <c r="F18" s="20">
        <f>ROUND(99.7512852440316,2)</f>
        <v>99.75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99.42</v>
      </c>
      <c r="D19" s="20">
        <f t="shared" si="1"/>
        <v>93.1</v>
      </c>
      <c r="E19" s="20">
        <f t="shared" si="2"/>
        <v>93.1</v>
      </c>
      <c r="F19" s="20">
        <f>ROUND(93.1018239896729,2)</f>
        <v>93.1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99.42</v>
      </c>
      <c r="D20" s="20">
        <f t="shared" si="1"/>
        <v>99.42</v>
      </c>
      <c r="E20" s="20">
        <f t="shared" si="2"/>
        <v>99.42</v>
      </c>
      <c r="F20" s="20">
        <f>ROUND(99.417338389755,2)</f>
        <v>99.42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99.42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ROUND(107.364904365024,2)</f>
        <v>107.36</v>
      </c>
      <c r="D23" s="20">
        <f aca="true" t="shared" si="4" ref="D23:D34">F23</f>
        <v>94.51</v>
      </c>
      <c r="E23" s="20">
        <f aca="true" t="shared" si="5" ref="E23:E34">F23</f>
        <v>94.51</v>
      </c>
      <c r="F23" s="20">
        <f>ROUND(94.5138403608485,2)</f>
        <v>94.51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107.36</v>
      </c>
      <c r="D24" s="20">
        <f t="shared" si="4"/>
        <v>91.81</v>
      </c>
      <c r="E24" s="20">
        <f t="shared" si="5"/>
        <v>91.81</v>
      </c>
      <c r="F24" s="20">
        <f>ROUND(91.8116825194399,2)</f>
        <v>91.81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107.36</v>
      </c>
      <c r="D25" s="20">
        <f t="shared" si="4"/>
        <v>90.92</v>
      </c>
      <c r="E25" s="20">
        <f t="shared" si="5"/>
        <v>90.92</v>
      </c>
      <c r="F25" s="20">
        <f>ROUND(90.9239656988358,2)</f>
        <v>90.92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107.36</v>
      </c>
      <c r="D26" s="20">
        <f t="shared" si="4"/>
        <v>93.61</v>
      </c>
      <c r="E26" s="20">
        <f t="shared" si="5"/>
        <v>93.61</v>
      </c>
      <c r="F26" s="20">
        <f>ROUND(93.6074546144909,2)</f>
        <v>93.61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107.36</v>
      </c>
      <c r="D27" s="20">
        <f t="shared" si="4"/>
        <v>97.91</v>
      </c>
      <c r="E27" s="20">
        <f t="shared" si="5"/>
        <v>97.91</v>
      </c>
      <c r="F27" s="20">
        <f>ROUND(97.9140306138629,2)</f>
        <v>97.91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107.36</v>
      </c>
      <c r="D28" s="20">
        <f t="shared" si="4"/>
        <v>96.84</v>
      </c>
      <c r="E28" s="20">
        <f t="shared" si="5"/>
        <v>96.84</v>
      </c>
      <c r="F28" s="20">
        <f>ROUND(96.8359256783232,2)</f>
        <v>96.84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107.36</v>
      </c>
      <c r="D29" s="20">
        <f t="shared" si="4"/>
        <v>99.37</v>
      </c>
      <c r="E29" s="20">
        <f t="shared" si="5"/>
        <v>99.37</v>
      </c>
      <c r="F29" s="20">
        <f>ROUND(99.3657916127613,2)</f>
        <v>99.37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107.36</v>
      </c>
      <c r="D30" s="20">
        <f t="shared" si="4"/>
        <v>105.25</v>
      </c>
      <c r="E30" s="20">
        <f t="shared" si="5"/>
        <v>105.25</v>
      </c>
      <c r="F30" s="20">
        <f>ROUND(105.252341826614,2)</f>
        <v>105.25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107.36</v>
      </c>
      <c r="D31" s="20">
        <f t="shared" si="4"/>
        <v>105.97</v>
      </c>
      <c r="E31" s="20">
        <f t="shared" si="5"/>
        <v>105.97</v>
      </c>
      <c r="F31" s="20">
        <f>ROUND(105.965984102804,2)</f>
        <v>105.97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107.36</v>
      </c>
      <c r="D32" s="20">
        <f t="shared" si="4"/>
        <v>99.76</v>
      </c>
      <c r="E32" s="20">
        <f t="shared" si="5"/>
        <v>99.76</v>
      </c>
      <c r="F32" s="20">
        <f>ROUND(99.7624358682537,2)</f>
        <v>99.76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107.36</v>
      </c>
      <c r="D33" s="20">
        <f t="shared" si="4"/>
        <v>107.36</v>
      </c>
      <c r="E33" s="20">
        <f t="shared" si="5"/>
        <v>107.36</v>
      </c>
      <c r="F33" s="20">
        <f>ROUND(107.364904365024,2)</f>
        <v>107.36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107.36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ROUND(4.7,5)</f>
        <v>4.7</v>
      </c>
      <c r="D36" s="22">
        <f>F36</f>
        <v>4.7</v>
      </c>
      <c r="E36" s="22">
        <f>F36</f>
        <v>4.7</v>
      </c>
      <c r="F36" s="22">
        <f>ROUND(4.7,5)</f>
        <v>4.7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ROUND(5.32,5)</f>
        <v>5.32</v>
      </c>
      <c r="D38" s="22">
        <f>F38</f>
        <v>5.32</v>
      </c>
      <c r="E38" s="22">
        <f>F38</f>
        <v>5.32</v>
      </c>
      <c r="F38" s="22">
        <f>ROUND(5.32,5)</f>
        <v>5.32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ROUND(5.35,5)</f>
        <v>5.35</v>
      </c>
      <c r="D40" s="22">
        <f>F40</f>
        <v>5.35</v>
      </c>
      <c r="E40" s="22">
        <f>F40</f>
        <v>5.35</v>
      </c>
      <c r="F40" s="22">
        <f>ROUND(5.35,5)</f>
        <v>5.35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ROUND(5.84,5)</f>
        <v>5.84</v>
      </c>
      <c r="D42" s="22">
        <f>F42</f>
        <v>5.84</v>
      </c>
      <c r="E42" s="22">
        <f>F42</f>
        <v>5.84</v>
      </c>
      <c r="F42" s="22">
        <f>ROUND(5.84,5)</f>
        <v>5.84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ROUND(13.43,5)</f>
        <v>13.43</v>
      </c>
      <c r="D44" s="22">
        <f>F44</f>
        <v>13.43</v>
      </c>
      <c r="E44" s="22">
        <f>F44</f>
        <v>13.43</v>
      </c>
      <c r="F44" s="22">
        <f>ROUND(13.43,5)</f>
        <v>13.43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ROUND(7.33,5)</f>
        <v>7.33</v>
      </c>
      <c r="D46" s="22">
        <f>F46</f>
        <v>7.33</v>
      </c>
      <c r="E46" s="22">
        <f>F46</f>
        <v>7.33</v>
      </c>
      <c r="F46" s="22">
        <f>ROUND(7.33,5)</f>
        <v>7.33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ROUND(10.33,3)</f>
        <v>10.33</v>
      </c>
      <c r="D48" s="23">
        <f>F48</f>
        <v>10.33</v>
      </c>
      <c r="E48" s="23">
        <f>F48</f>
        <v>10.33</v>
      </c>
      <c r="F48" s="23">
        <f>ROUND(10.33,3)</f>
        <v>10.33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ROUND(3.6,3)</f>
        <v>3.6</v>
      </c>
      <c r="D50" s="23">
        <f>F50</f>
        <v>3.6</v>
      </c>
      <c r="E50" s="23">
        <f>F50</f>
        <v>3.6</v>
      </c>
      <c r="F50" s="23">
        <f>ROUND(3.6,3)</f>
        <v>3.6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ROUND(4.95,3)</f>
        <v>4.95</v>
      </c>
      <c r="D52" s="23">
        <f>F52</f>
        <v>4.95</v>
      </c>
      <c r="E52" s="23">
        <f>F52</f>
        <v>4.95</v>
      </c>
      <c r="F52" s="23">
        <f>ROUND(4.95,3)</f>
        <v>4.95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ROUND(5.35,3)</f>
        <v>5.35</v>
      </c>
      <c r="D54" s="23">
        <f>F54</f>
        <v>5.35</v>
      </c>
      <c r="E54" s="23">
        <f>F54</f>
        <v>5.35</v>
      </c>
      <c r="F54" s="23">
        <f>ROUND(5.35,3)</f>
        <v>5.35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ROUND(12.36,3)</f>
        <v>12.36</v>
      </c>
      <c r="D56" s="23">
        <f>F56</f>
        <v>12.36</v>
      </c>
      <c r="E56" s="23">
        <f>F56</f>
        <v>12.36</v>
      </c>
      <c r="F56" s="23">
        <f>ROUND(12.36,3)</f>
        <v>12.36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ROUND(4.9,3)</f>
        <v>4.9</v>
      </c>
      <c r="D58" s="23">
        <f>F58</f>
        <v>4.9</v>
      </c>
      <c r="E58" s="23">
        <f>F58</f>
        <v>4.9</v>
      </c>
      <c r="F58" s="23">
        <f>ROUND(4.9,3)</f>
        <v>4.9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ROUND(2.6,3)</f>
        <v>2.6</v>
      </c>
      <c r="D60" s="23">
        <f>F60</f>
        <v>2.6</v>
      </c>
      <c r="E60" s="23">
        <f>F60</f>
        <v>2.6</v>
      </c>
      <c r="F60" s="23">
        <f>ROUND(2.6,3)</f>
        <v>2.6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ROUND(11.82,3)</f>
        <v>11.82</v>
      </c>
      <c r="D62" s="23">
        <f>F62</f>
        <v>11.82</v>
      </c>
      <c r="E62" s="23">
        <f>F62</f>
        <v>11.82</v>
      </c>
      <c r="F62" s="23">
        <f>ROUND(11.82,3)</f>
        <v>11.82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ROUND(4.7,5)</f>
        <v>4.7</v>
      </c>
      <c r="D64" s="22">
        <f>F64</f>
        <v>131.17158</v>
      </c>
      <c r="E64" s="22">
        <f>F64</f>
        <v>131.17158</v>
      </c>
      <c r="F64" s="22">
        <f>ROUND(131.17158,5)</f>
        <v>131.17158</v>
      </c>
      <c r="G64" s="20"/>
      <c r="H64" s="28"/>
    </row>
    <row r="65" spans="1:8" ht="12.75" customHeight="1">
      <c r="A65" s="30">
        <v>44049</v>
      </c>
      <c r="B65" s="31"/>
      <c r="C65" s="22">
        <f>ROUND(4.7,5)</f>
        <v>4.7</v>
      </c>
      <c r="D65" s="22">
        <f>F65</f>
        <v>132.02982</v>
      </c>
      <c r="E65" s="22">
        <f>F65</f>
        <v>132.02982</v>
      </c>
      <c r="F65" s="22">
        <f>ROUND(132.02982,5)</f>
        <v>132.02982</v>
      </c>
      <c r="G65" s="20"/>
      <c r="H65" s="28"/>
    </row>
    <row r="66" spans="1:8" ht="12.75" customHeight="1">
      <c r="A66" s="30">
        <v>44140</v>
      </c>
      <c r="B66" s="31"/>
      <c r="C66" s="22">
        <f>ROUND(4.7,5)</f>
        <v>4.7</v>
      </c>
      <c r="D66" s="22">
        <f>F66</f>
        <v>134.35893</v>
      </c>
      <c r="E66" s="22">
        <f>F66</f>
        <v>134.35893</v>
      </c>
      <c r="F66" s="22">
        <f>ROUND(134.35893,5)</f>
        <v>134.35893</v>
      </c>
      <c r="G66" s="20"/>
      <c r="H66" s="28"/>
    </row>
    <row r="67" spans="1:8" ht="12.75" customHeight="1">
      <c r="A67" s="30">
        <v>44231</v>
      </c>
      <c r="B67" s="31"/>
      <c r="C67" s="22">
        <f>ROUND(4.7,5)</f>
        <v>4.7</v>
      </c>
      <c r="D67" s="22">
        <f>F67</f>
        <v>135.22399</v>
      </c>
      <c r="E67" s="22">
        <f>F67</f>
        <v>135.22399</v>
      </c>
      <c r="F67" s="22">
        <f>ROUND(135.22399,5)</f>
        <v>135.22399</v>
      </c>
      <c r="G67" s="20"/>
      <c r="H67" s="28"/>
    </row>
    <row r="68" spans="1:8" ht="12.75" customHeight="1">
      <c r="A68" s="30">
        <v>44322</v>
      </c>
      <c r="B68" s="31"/>
      <c r="C68" s="22">
        <f>ROUND(4.7,5)</f>
        <v>4.7</v>
      </c>
      <c r="D68" s="22">
        <f>F68</f>
        <v>137.5386</v>
      </c>
      <c r="E68" s="22">
        <f>F68</f>
        <v>137.5386</v>
      </c>
      <c r="F68" s="22">
        <f>ROUND(137.5386,5)</f>
        <v>137.5386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ROUND(89.4997,5)</f>
        <v>89.4997</v>
      </c>
      <c r="D70" s="22">
        <f>F70</f>
        <v>90.35584</v>
      </c>
      <c r="E70" s="22">
        <f>F70</f>
        <v>90.35584</v>
      </c>
      <c r="F70" s="22">
        <f>ROUND(90.35584,5)</f>
        <v>90.35584</v>
      </c>
      <c r="G70" s="20"/>
      <c r="H70" s="28"/>
    </row>
    <row r="71" spans="1:8" ht="12.75" customHeight="1">
      <c r="A71" s="30">
        <v>44049</v>
      </c>
      <c r="B71" s="31"/>
      <c r="C71" s="22">
        <f>ROUND(89.4997,5)</f>
        <v>89.4997</v>
      </c>
      <c r="D71" s="22">
        <f>F71</f>
        <v>91.98489</v>
      </c>
      <c r="E71" s="22">
        <f>F71</f>
        <v>91.98489</v>
      </c>
      <c r="F71" s="22">
        <f>ROUND(91.98489,5)</f>
        <v>91.98489</v>
      </c>
      <c r="G71" s="20"/>
      <c r="H71" s="28"/>
    </row>
    <row r="72" spans="1:8" ht="12.75" customHeight="1">
      <c r="A72" s="30">
        <v>44140</v>
      </c>
      <c r="B72" s="31"/>
      <c r="C72" s="22">
        <f>ROUND(89.4997,5)</f>
        <v>89.4997</v>
      </c>
      <c r="D72" s="22">
        <f>F72</f>
        <v>92.46435</v>
      </c>
      <c r="E72" s="22">
        <f>F72</f>
        <v>92.46435</v>
      </c>
      <c r="F72" s="22">
        <f>ROUND(92.46435,5)</f>
        <v>92.46435</v>
      </c>
      <c r="G72" s="20"/>
      <c r="H72" s="28"/>
    </row>
    <row r="73" spans="1:8" ht="12.75" customHeight="1">
      <c r="A73" s="30">
        <v>44231</v>
      </c>
      <c r="B73" s="31"/>
      <c r="C73" s="22">
        <f>ROUND(89.4997,5)</f>
        <v>89.4997</v>
      </c>
      <c r="D73" s="22">
        <f>F73</f>
        <v>94.11187</v>
      </c>
      <c r="E73" s="22">
        <f>F73</f>
        <v>94.11187</v>
      </c>
      <c r="F73" s="22">
        <f>ROUND(94.11187,5)</f>
        <v>94.11187</v>
      </c>
      <c r="G73" s="20"/>
      <c r="H73" s="28"/>
    </row>
    <row r="74" spans="1:8" ht="12.75" customHeight="1">
      <c r="A74" s="30">
        <v>44322</v>
      </c>
      <c r="B74" s="31"/>
      <c r="C74" s="22">
        <f>ROUND(89.4997,5)</f>
        <v>89.4997</v>
      </c>
      <c r="D74" s="22">
        <f>F74</f>
        <v>94.56587</v>
      </c>
      <c r="E74" s="22">
        <f>F74</f>
        <v>94.56587</v>
      </c>
      <c r="F74" s="22">
        <f>ROUND(94.56587,5)</f>
        <v>94.56587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ROUND(11.55,5)</f>
        <v>11.55</v>
      </c>
      <c r="D76" s="22">
        <f>F76</f>
        <v>11.64507</v>
      </c>
      <c r="E76" s="22">
        <f>F76</f>
        <v>11.64507</v>
      </c>
      <c r="F76" s="22">
        <f>ROUND(11.64507,5)</f>
        <v>11.64507</v>
      </c>
      <c r="G76" s="20"/>
      <c r="H76" s="28"/>
    </row>
    <row r="77" spans="1:8" ht="12.75" customHeight="1">
      <c r="A77" s="30">
        <v>44049</v>
      </c>
      <c r="B77" s="31"/>
      <c r="C77" s="22">
        <f>ROUND(11.55,5)</f>
        <v>11.55</v>
      </c>
      <c r="D77" s="22">
        <f>F77</f>
        <v>11.83358</v>
      </c>
      <c r="E77" s="22">
        <f>F77</f>
        <v>11.83358</v>
      </c>
      <c r="F77" s="22">
        <f>ROUND(11.83358,5)</f>
        <v>11.83358</v>
      </c>
      <c r="G77" s="20"/>
      <c r="H77" s="28"/>
    </row>
    <row r="78" spans="1:8" ht="12.75" customHeight="1">
      <c r="A78" s="30">
        <v>44140</v>
      </c>
      <c r="B78" s="31"/>
      <c r="C78" s="22">
        <f>ROUND(11.55,5)</f>
        <v>11.55</v>
      </c>
      <c r="D78" s="22">
        <f>F78</f>
        <v>12.02074</v>
      </c>
      <c r="E78" s="22">
        <f>F78</f>
        <v>12.02074</v>
      </c>
      <c r="F78" s="22">
        <f>ROUND(12.02074,5)</f>
        <v>12.02074</v>
      </c>
      <c r="G78" s="20"/>
      <c r="H78" s="28"/>
    </row>
    <row r="79" spans="1:8" ht="12.75" customHeight="1">
      <c r="A79" s="30">
        <v>44231</v>
      </c>
      <c r="B79" s="31"/>
      <c r="C79" s="22">
        <f>ROUND(11.55,5)</f>
        <v>11.55</v>
      </c>
      <c r="D79" s="22">
        <f>F79</f>
        <v>12.22666</v>
      </c>
      <c r="E79" s="22">
        <f>F79</f>
        <v>12.22666</v>
      </c>
      <c r="F79" s="22">
        <f>ROUND(12.22666,5)</f>
        <v>12.22666</v>
      </c>
      <c r="G79" s="20"/>
      <c r="H79" s="28"/>
    </row>
    <row r="80" spans="1:8" ht="12.75" customHeight="1">
      <c r="A80" s="30">
        <v>44322</v>
      </c>
      <c r="B80" s="31"/>
      <c r="C80" s="22">
        <f>ROUND(11.55,5)</f>
        <v>11.55</v>
      </c>
      <c r="D80" s="22">
        <f>F80</f>
        <v>12.46237</v>
      </c>
      <c r="E80" s="22">
        <f>F80</f>
        <v>12.46237</v>
      </c>
      <c r="F80" s="22">
        <f>ROUND(12.46237,5)</f>
        <v>12.46237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ROUND(12.08,5)</f>
        <v>12.08</v>
      </c>
      <c r="D82" s="22">
        <f>F82</f>
        <v>12.17496</v>
      </c>
      <c r="E82" s="22">
        <f>F82</f>
        <v>12.17496</v>
      </c>
      <c r="F82" s="22">
        <f>ROUND(12.17496,5)</f>
        <v>12.17496</v>
      </c>
      <c r="G82" s="20"/>
      <c r="H82" s="28"/>
    </row>
    <row r="83" spans="1:8" ht="12.75" customHeight="1">
      <c r="A83" s="30">
        <v>44049</v>
      </c>
      <c r="B83" s="31"/>
      <c r="C83" s="22">
        <f>ROUND(12.08,5)</f>
        <v>12.08</v>
      </c>
      <c r="D83" s="22">
        <f>F83</f>
        <v>12.36413</v>
      </c>
      <c r="E83" s="22">
        <f>F83</f>
        <v>12.36413</v>
      </c>
      <c r="F83" s="22">
        <f>ROUND(12.36413,5)</f>
        <v>12.36413</v>
      </c>
      <c r="G83" s="20"/>
      <c r="H83" s="28"/>
    </row>
    <row r="84" spans="1:8" ht="12.75" customHeight="1">
      <c r="A84" s="30">
        <v>44140</v>
      </c>
      <c r="B84" s="31"/>
      <c r="C84" s="22">
        <f>ROUND(12.08,5)</f>
        <v>12.08</v>
      </c>
      <c r="D84" s="22">
        <f>F84</f>
        <v>12.56052</v>
      </c>
      <c r="E84" s="22">
        <f>F84</f>
        <v>12.56052</v>
      </c>
      <c r="F84" s="22">
        <f>ROUND(12.56052,5)</f>
        <v>12.56052</v>
      </c>
      <c r="G84" s="20"/>
      <c r="H84" s="28"/>
    </row>
    <row r="85" spans="1:8" ht="12.75" customHeight="1">
      <c r="A85" s="30">
        <v>44231</v>
      </c>
      <c r="B85" s="31"/>
      <c r="C85" s="22">
        <f>ROUND(12.08,5)</f>
        <v>12.08</v>
      </c>
      <c r="D85" s="22">
        <f>F85</f>
        <v>12.77105</v>
      </c>
      <c r="E85" s="22">
        <f>F85</f>
        <v>12.77105</v>
      </c>
      <c r="F85" s="22">
        <f>ROUND(12.77105,5)</f>
        <v>12.77105</v>
      </c>
      <c r="G85" s="20"/>
      <c r="H85" s="28"/>
    </row>
    <row r="86" spans="1:8" ht="12.75" customHeight="1">
      <c r="A86" s="30">
        <v>44322</v>
      </c>
      <c r="B86" s="31"/>
      <c r="C86" s="22">
        <f>ROUND(12.08,5)</f>
        <v>12.08</v>
      </c>
      <c r="D86" s="22">
        <f>F86</f>
        <v>13.00451</v>
      </c>
      <c r="E86" s="22">
        <f>F86</f>
        <v>13.00451</v>
      </c>
      <c r="F86" s="22">
        <f>ROUND(13.00451,5)</f>
        <v>13.00451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ROUND(88.20191,5)</f>
        <v>88.20191</v>
      </c>
      <c r="D88" s="22">
        <f>F88</f>
        <v>89.04562</v>
      </c>
      <c r="E88" s="22">
        <f>F88</f>
        <v>89.04562</v>
      </c>
      <c r="F88" s="22">
        <f>ROUND(89.04562,5)</f>
        <v>89.04562</v>
      </c>
      <c r="G88" s="20"/>
      <c r="H88" s="28"/>
    </row>
    <row r="89" spans="1:8" ht="12.75" customHeight="1">
      <c r="A89" s="30">
        <v>44049</v>
      </c>
      <c r="B89" s="31"/>
      <c r="C89" s="22">
        <f>ROUND(88.20191,5)</f>
        <v>88.20191</v>
      </c>
      <c r="D89" s="22">
        <f>F89</f>
        <v>90.65112</v>
      </c>
      <c r="E89" s="22">
        <f>F89</f>
        <v>90.65112</v>
      </c>
      <c r="F89" s="22">
        <f>ROUND(90.65112,5)</f>
        <v>90.65112</v>
      </c>
      <c r="G89" s="20"/>
      <c r="H89" s="28"/>
    </row>
    <row r="90" spans="1:8" ht="12.75" customHeight="1">
      <c r="A90" s="30">
        <v>44140</v>
      </c>
      <c r="B90" s="31"/>
      <c r="C90" s="22">
        <f>ROUND(88.20191,5)</f>
        <v>88.20191</v>
      </c>
      <c r="D90" s="22">
        <f>F90</f>
        <v>91.02873</v>
      </c>
      <c r="E90" s="22">
        <f>F90</f>
        <v>91.02873</v>
      </c>
      <c r="F90" s="22">
        <f>ROUND(91.02873,5)</f>
        <v>91.02873</v>
      </c>
      <c r="G90" s="20"/>
      <c r="H90" s="28"/>
    </row>
    <row r="91" spans="1:8" ht="12.75" customHeight="1">
      <c r="A91" s="30">
        <v>44231</v>
      </c>
      <c r="B91" s="31"/>
      <c r="C91" s="22">
        <f>ROUND(88.20191,5)</f>
        <v>88.20191</v>
      </c>
      <c r="D91" s="22">
        <f>F91</f>
        <v>92.65072</v>
      </c>
      <c r="E91" s="22">
        <f>F91</f>
        <v>92.65072</v>
      </c>
      <c r="F91" s="22">
        <f>ROUND(92.65072,5)</f>
        <v>92.65072</v>
      </c>
      <c r="G91" s="20"/>
      <c r="H91" s="28"/>
    </row>
    <row r="92" spans="1:8" ht="12.75" customHeight="1">
      <c r="A92" s="30">
        <v>44322</v>
      </c>
      <c r="B92" s="31"/>
      <c r="C92" s="22">
        <f>ROUND(88.20191,5)</f>
        <v>88.20191</v>
      </c>
      <c r="D92" s="22">
        <f>F92</f>
        <v>92.99903</v>
      </c>
      <c r="E92" s="22">
        <f>F92</f>
        <v>92.99903</v>
      </c>
      <c r="F92" s="22">
        <f>ROUND(92.99903,5)</f>
        <v>92.99903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ROUND(12.455,5)</f>
        <v>12.455</v>
      </c>
      <c r="D94" s="22">
        <f>F94</f>
        <v>12.55017</v>
      </c>
      <c r="E94" s="22">
        <f>F94</f>
        <v>12.55017</v>
      </c>
      <c r="F94" s="22">
        <f>ROUND(12.55017,5)</f>
        <v>12.55017</v>
      </c>
      <c r="G94" s="20"/>
      <c r="H94" s="28"/>
    </row>
    <row r="95" spans="1:8" ht="12.75" customHeight="1">
      <c r="A95" s="30">
        <v>44049</v>
      </c>
      <c r="B95" s="31"/>
      <c r="C95" s="22">
        <f>ROUND(12.455,5)</f>
        <v>12.455</v>
      </c>
      <c r="D95" s="22">
        <f>F95</f>
        <v>12.73741</v>
      </c>
      <c r="E95" s="22">
        <f>F95</f>
        <v>12.73741</v>
      </c>
      <c r="F95" s="22">
        <f>ROUND(12.73741,5)</f>
        <v>12.73741</v>
      </c>
      <c r="G95" s="20"/>
      <c r="H95" s="28"/>
    </row>
    <row r="96" spans="1:8" ht="12.75" customHeight="1">
      <c r="A96" s="30">
        <v>44140</v>
      </c>
      <c r="B96" s="31"/>
      <c r="C96" s="22">
        <f>ROUND(12.455,5)</f>
        <v>12.455</v>
      </c>
      <c r="D96" s="22">
        <f>F96</f>
        <v>12.92066</v>
      </c>
      <c r="E96" s="22">
        <f>F96</f>
        <v>12.92066</v>
      </c>
      <c r="F96" s="22">
        <f>ROUND(12.92066,5)</f>
        <v>12.92066</v>
      </c>
      <c r="G96" s="20"/>
      <c r="H96" s="28"/>
    </row>
    <row r="97" spans="1:8" ht="12.75" customHeight="1">
      <c r="A97" s="30">
        <v>44231</v>
      </c>
      <c r="B97" s="31"/>
      <c r="C97" s="22">
        <f>ROUND(12.455,5)</f>
        <v>12.455</v>
      </c>
      <c r="D97" s="22">
        <f>F97</f>
        <v>13.11997</v>
      </c>
      <c r="E97" s="22">
        <f>F97</f>
        <v>13.11997</v>
      </c>
      <c r="F97" s="22">
        <f>ROUND(13.11997,5)</f>
        <v>13.11997</v>
      </c>
      <c r="G97" s="20"/>
      <c r="H97" s="28"/>
    </row>
    <row r="98" spans="1:8" ht="12.75" customHeight="1">
      <c r="A98" s="30">
        <v>44322</v>
      </c>
      <c r="B98" s="31"/>
      <c r="C98" s="22">
        <f>ROUND(12.455,5)</f>
        <v>12.455</v>
      </c>
      <c r="D98" s="22">
        <f>F98</f>
        <v>13.34149</v>
      </c>
      <c r="E98" s="22">
        <f>F98</f>
        <v>13.34149</v>
      </c>
      <c r="F98" s="22">
        <f>ROUND(13.34149,5)</f>
        <v>13.34149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ROUND(5.32,5)</f>
        <v>5.32</v>
      </c>
      <c r="D100" s="22">
        <f>F100</f>
        <v>96.45528</v>
      </c>
      <c r="E100" s="22">
        <f>F100</f>
        <v>96.45528</v>
      </c>
      <c r="F100" s="22">
        <f>ROUND(96.45528,5)</f>
        <v>96.45528</v>
      </c>
      <c r="G100" s="20"/>
      <c r="H100" s="28"/>
    </row>
    <row r="101" spans="1:8" ht="12.75" customHeight="1">
      <c r="A101" s="30">
        <v>44049</v>
      </c>
      <c r="B101" s="31"/>
      <c r="C101" s="22">
        <f>ROUND(5.32,5)</f>
        <v>5.32</v>
      </c>
      <c r="D101" s="22">
        <f>F101</f>
        <v>96.49936</v>
      </c>
      <c r="E101" s="22">
        <f>F101</f>
        <v>96.49936</v>
      </c>
      <c r="F101" s="22">
        <f>ROUND(96.49936,5)</f>
        <v>96.49936</v>
      </c>
      <c r="G101" s="20"/>
      <c r="H101" s="28"/>
    </row>
    <row r="102" spans="1:8" ht="12.75" customHeight="1">
      <c r="A102" s="30">
        <v>44140</v>
      </c>
      <c r="B102" s="31"/>
      <c r="C102" s="22">
        <f>ROUND(5.32,5)</f>
        <v>5.32</v>
      </c>
      <c r="D102" s="22">
        <f>F102</f>
        <v>98.20154</v>
      </c>
      <c r="E102" s="22">
        <f>F102</f>
        <v>98.20154</v>
      </c>
      <c r="F102" s="22">
        <f>ROUND(98.20154,5)</f>
        <v>98.20154</v>
      </c>
      <c r="G102" s="20"/>
      <c r="H102" s="28"/>
    </row>
    <row r="103" spans="1:8" ht="12.75" customHeight="1">
      <c r="A103" s="30">
        <v>44231</v>
      </c>
      <c r="B103" s="31"/>
      <c r="C103" s="22">
        <f>ROUND(5.32,5)</f>
        <v>5.32</v>
      </c>
      <c r="D103" s="22">
        <f>F103</f>
        <v>98.23098</v>
      </c>
      <c r="E103" s="22">
        <f>F103</f>
        <v>98.23098</v>
      </c>
      <c r="F103" s="22">
        <f>ROUND(98.23098,5)</f>
        <v>98.23098</v>
      </c>
      <c r="G103" s="20"/>
      <c r="H103" s="28"/>
    </row>
    <row r="104" spans="1:8" ht="12.75" customHeight="1">
      <c r="A104" s="30">
        <v>44322</v>
      </c>
      <c r="B104" s="31"/>
      <c r="C104" s="22">
        <f>ROUND(5.32,5)</f>
        <v>5.32</v>
      </c>
      <c r="D104" s="22">
        <f>F104</f>
        <v>99.91156</v>
      </c>
      <c r="E104" s="22">
        <f>F104</f>
        <v>99.91156</v>
      </c>
      <c r="F104" s="22">
        <f>ROUND(99.91156,5)</f>
        <v>99.91156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ROUND(12.595,5)</f>
        <v>12.595</v>
      </c>
      <c r="D106" s="22">
        <f>F106</f>
        <v>12.69092</v>
      </c>
      <c r="E106" s="22">
        <f>F106</f>
        <v>12.69092</v>
      </c>
      <c r="F106" s="22">
        <f>ROUND(12.69092,5)</f>
        <v>12.69092</v>
      </c>
      <c r="G106" s="20"/>
      <c r="H106" s="28"/>
    </row>
    <row r="107" spans="1:8" ht="12.75" customHeight="1">
      <c r="A107" s="30">
        <v>44049</v>
      </c>
      <c r="B107" s="31"/>
      <c r="C107" s="22">
        <f>ROUND(12.595,5)</f>
        <v>12.595</v>
      </c>
      <c r="D107" s="22">
        <f>F107</f>
        <v>12.87966</v>
      </c>
      <c r="E107" s="22">
        <f>F107</f>
        <v>12.87966</v>
      </c>
      <c r="F107" s="22">
        <f>ROUND(12.87966,5)</f>
        <v>12.87966</v>
      </c>
      <c r="G107" s="20"/>
      <c r="H107" s="28"/>
    </row>
    <row r="108" spans="1:8" ht="12.75" customHeight="1">
      <c r="A108" s="30">
        <v>44140</v>
      </c>
      <c r="B108" s="31"/>
      <c r="C108" s="22">
        <f>ROUND(12.595,5)</f>
        <v>12.595</v>
      </c>
      <c r="D108" s="22">
        <f>F108</f>
        <v>13.06417</v>
      </c>
      <c r="E108" s="22">
        <f>F108</f>
        <v>13.06417</v>
      </c>
      <c r="F108" s="22">
        <f>ROUND(13.06417,5)</f>
        <v>13.06417</v>
      </c>
      <c r="G108" s="20"/>
      <c r="H108" s="28"/>
    </row>
    <row r="109" spans="1:8" ht="12.75" customHeight="1">
      <c r="A109" s="30">
        <v>44231</v>
      </c>
      <c r="B109" s="31"/>
      <c r="C109" s="22">
        <f>ROUND(12.595,5)</f>
        <v>12.595</v>
      </c>
      <c r="D109" s="22">
        <f>F109</f>
        <v>13.26488</v>
      </c>
      <c r="E109" s="22">
        <f>F109</f>
        <v>13.26488</v>
      </c>
      <c r="F109" s="22">
        <f>ROUND(13.26488,5)</f>
        <v>13.26488</v>
      </c>
      <c r="G109" s="20"/>
      <c r="H109" s="28"/>
    </row>
    <row r="110" spans="1:8" ht="12.75" customHeight="1">
      <c r="A110" s="30">
        <v>44322</v>
      </c>
      <c r="B110" s="31"/>
      <c r="C110" s="22">
        <f>ROUND(12.595,5)</f>
        <v>12.595</v>
      </c>
      <c r="D110" s="22">
        <f>F110</f>
        <v>13.48732</v>
      </c>
      <c r="E110" s="22">
        <f>F110</f>
        <v>13.48732</v>
      </c>
      <c r="F110" s="22">
        <f>ROUND(13.48732,5)</f>
        <v>13.48732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ROUND(12.645,5)</f>
        <v>12.645</v>
      </c>
      <c r="D112" s="22">
        <f>F112</f>
        <v>12.73927</v>
      </c>
      <c r="E112" s="22">
        <f>F112</f>
        <v>12.73927</v>
      </c>
      <c r="F112" s="22">
        <f>ROUND(12.73927,5)</f>
        <v>12.73927</v>
      </c>
      <c r="G112" s="20"/>
      <c r="H112" s="28"/>
    </row>
    <row r="113" spans="1:8" ht="12.75" customHeight="1">
      <c r="A113" s="30">
        <v>44049</v>
      </c>
      <c r="B113" s="31"/>
      <c r="C113" s="22">
        <f>ROUND(12.645,5)</f>
        <v>12.645</v>
      </c>
      <c r="D113" s="22">
        <f>F113</f>
        <v>12.9247</v>
      </c>
      <c r="E113" s="22">
        <f>F113</f>
        <v>12.9247</v>
      </c>
      <c r="F113" s="22">
        <f>ROUND(12.9247,5)</f>
        <v>12.9247</v>
      </c>
      <c r="G113" s="20"/>
      <c r="H113" s="28"/>
    </row>
    <row r="114" spans="1:8" ht="12.75" customHeight="1">
      <c r="A114" s="30">
        <v>44140</v>
      </c>
      <c r="B114" s="31"/>
      <c r="C114" s="22">
        <f>ROUND(12.645,5)</f>
        <v>12.645</v>
      </c>
      <c r="D114" s="22">
        <f>F114</f>
        <v>13.10581</v>
      </c>
      <c r="E114" s="22">
        <f>F114</f>
        <v>13.10581</v>
      </c>
      <c r="F114" s="22">
        <f>ROUND(13.10581,5)</f>
        <v>13.10581</v>
      </c>
      <c r="G114" s="20"/>
      <c r="H114" s="28"/>
    </row>
    <row r="115" spans="1:8" ht="12.75" customHeight="1">
      <c r="A115" s="30">
        <v>44231</v>
      </c>
      <c r="B115" s="31"/>
      <c r="C115" s="22">
        <f>ROUND(12.645,5)</f>
        <v>12.645</v>
      </c>
      <c r="D115" s="22">
        <f>F115</f>
        <v>13.30279</v>
      </c>
      <c r="E115" s="22">
        <f>F115</f>
        <v>13.30279</v>
      </c>
      <c r="F115" s="22">
        <f>ROUND(13.30279,5)</f>
        <v>13.30279</v>
      </c>
      <c r="G115" s="20"/>
      <c r="H115" s="28"/>
    </row>
    <row r="116" spans="1:8" ht="12.75" customHeight="1">
      <c r="A116" s="30">
        <v>44322</v>
      </c>
      <c r="B116" s="31"/>
      <c r="C116" s="22">
        <f>ROUND(12.645,5)</f>
        <v>12.645</v>
      </c>
      <c r="D116" s="22">
        <f>F116</f>
        <v>13.5208</v>
      </c>
      <c r="E116" s="22">
        <f>F116</f>
        <v>13.5208</v>
      </c>
      <c r="F116" s="22">
        <f>ROUND(13.5208,5)</f>
        <v>13.5208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ROUND(82.93986,5)</f>
        <v>82.93986</v>
      </c>
      <c r="D118" s="22">
        <f>F118</f>
        <v>83.73324</v>
      </c>
      <c r="E118" s="22">
        <f>F118</f>
        <v>83.73324</v>
      </c>
      <c r="F118" s="22">
        <f>ROUND(83.73324,5)</f>
        <v>83.73324</v>
      </c>
      <c r="G118" s="20"/>
      <c r="H118" s="28"/>
    </row>
    <row r="119" spans="1:8" ht="12.75" customHeight="1">
      <c r="A119" s="30">
        <v>44049</v>
      </c>
      <c r="B119" s="31"/>
      <c r="C119" s="22">
        <f>ROUND(82.93986,5)</f>
        <v>82.93986</v>
      </c>
      <c r="D119" s="22">
        <f>F119</f>
        <v>85.24297</v>
      </c>
      <c r="E119" s="22">
        <f>F119</f>
        <v>85.24297</v>
      </c>
      <c r="F119" s="22">
        <f>ROUND(85.24297,5)</f>
        <v>85.24297</v>
      </c>
      <c r="G119" s="20"/>
      <c r="H119" s="28"/>
    </row>
    <row r="120" spans="1:8" ht="12.75" customHeight="1">
      <c r="A120" s="30">
        <v>44140</v>
      </c>
      <c r="B120" s="31"/>
      <c r="C120" s="22">
        <f>ROUND(82.93986,5)</f>
        <v>82.93986</v>
      </c>
      <c r="D120" s="22">
        <f>F120</f>
        <v>84.95012</v>
      </c>
      <c r="E120" s="22">
        <f>F120</f>
        <v>84.95012</v>
      </c>
      <c r="F120" s="22">
        <f>ROUND(84.95012,5)</f>
        <v>84.95012</v>
      </c>
      <c r="G120" s="20"/>
      <c r="H120" s="28"/>
    </row>
    <row r="121" spans="1:8" ht="12.75" customHeight="1">
      <c r="A121" s="30">
        <v>44231</v>
      </c>
      <c r="B121" s="31"/>
      <c r="C121" s="22">
        <f>ROUND(82.93986,5)</f>
        <v>82.93986</v>
      </c>
      <c r="D121" s="22">
        <f>F121</f>
        <v>86.46352</v>
      </c>
      <c r="E121" s="22">
        <f>F121</f>
        <v>86.46352</v>
      </c>
      <c r="F121" s="22">
        <f>ROUND(86.46352,5)</f>
        <v>86.46352</v>
      </c>
      <c r="G121" s="20"/>
      <c r="H121" s="28"/>
    </row>
    <row r="122" spans="1:8" ht="12.75" customHeight="1">
      <c r="A122" s="30">
        <v>44322</v>
      </c>
      <c r="B122" s="31"/>
      <c r="C122" s="22">
        <f>ROUND(82.93986,5)</f>
        <v>82.93986</v>
      </c>
      <c r="D122" s="22">
        <f>F122</f>
        <v>86.12454</v>
      </c>
      <c r="E122" s="22">
        <f>F122</f>
        <v>86.12454</v>
      </c>
      <c r="F122" s="22">
        <f>ROUND(86.12454,5)</f>
        <v>86.12454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ROUND(5.35,5)</f>
        <v>5.35</v>
      </c>
      <c r="D124" s="22">
        <f>F124</f>
        <v>85.40124</v>
      </c>
      <c r="E124" s="22">
        <f>F124</f>
        <v>85.40124</v>
      </c>
      <c r="F124" s="22">
        <f>ROUND(85.40124,5)</f>
        <v>85.40124</v>
      </c>
      <c r="G124" s="20"/>
      <c r="H124" s="28"/>
    </row>
    <row r="125" spans="1:8" ht="12.75" customHeight="1">
      <c r="A125" s="30">
        <v>44049</v>
      </c>
      <c r="B125" s="31"/>
      <c r="C125" s="22">
        <f>ROUND(5.35,5)</f>
        <v>5.35</v>
      </c>
      <c r="D125" s="22">
        <f>F125</f>
        <v>85.05997</v>
      </c>
      <c r="E125" s="22">
        <f>F125</f>
        <v>85.05997</v>
      </c>
      <c r="F125" s="22">
        <f>ROUND(85.05997,5)</f>
        <v>85.05997</v>
      </c>
      <c r="G125" s="20"/>
      <c r="H125" s="28"/>
    </row>
    <row r="126" spans="1:8" ht="12.75" customHeight="1">
      <c r="A126" s="30">
        <v>44140</v>
      </c>
      <c r="B126" s="31"/>
      <c r="C126" s="22">
        <f>ROUND(5.35,5)</f>
        <v>5.35</v>
      </c>
      <c r="D126" s="22">
        <f>F126</f>
        <v>86.5604</v>
      </c>
      <c r="E126" s="22">
        <f>F126</f>
        <v>86.5604</v>
      </c>
      <c r="F126" s="22">
        <f>ROUND(86.5604,5)</f>
        <v>86.5604</v>
      </c>
      <c r="G126" s="20"/>
      <c r="H126" s="28"/>
    </row>
    <row r="127" spans="1:8" ht="12.75" customHeight="1">
      <c r="A127" s="30">
        <v>44231</v>
      </c>
      <c r="B127" s="31"/>
      <c r="C127" s="22">
        <f>ROUND(5.35,5)</f>
        <v>5.35</v>
      </c>
      <c r="D127" s="22">
        <f>F127</f>
        <v>86.18141</v>
      </c>
      <c r="E127" s="22">
        <f>F127</f>
        <v>86.18141</v>
      </c>
      <c r="F127" s="22">
        <f>ROUND(86.18141,5)</f>
        <v>86.18141</v>
      </c>
      <c r="G127" s="20"/>
      <c r="H127" s="28"/>
    </row>
    <row r="128" spans="1:8" ht="12.75" customHeight="1">
      <c r="A128" s="30">
        <v>44322</v>
      </c>
      <c r="B128" s="31"/>
      <c r="C128" s="22">
        <f>ROUND(5.35,5)</f>
        <v>5.35</v>
      </c>
      <c r="D128" s="22">
        <f>F128</f>
        <v>87.6555</v>
      </c>
      <c r="E128" s="22">
        <f>F128</f>
        <v>87.6555</v>
      </c>
      <c r="F128" s="22">
        <f>ROUND(87.6555,5)</f>
        <v>87.6555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ROUND(5.84,5)</f>
        <v>5.84</v>
      </c>
      <c r="D130" s="22">
        <f>F130</f>
        <v>118.38105</v>
      </c>
      <c r="E130" s="22">
        <f>F130</f>
        <v>118.38105</v>
      </c>
      <c r="F130" s="22">
        <f>ROUND(118.38105,5)</f>
        <v>118.38105</v>
      </c>
      <c r="G130" s="20"/>
      <c r="H130" s="28"/>
    </row>
    <row r="131" spans="1:8" ht="12.75" customHeight="1">
      <c r="A131" s="30">
        <v>44049</v>
      </c>
      <c r="B131" s="31"/>
      <c r="C131" s="22">
        <f>ROUND(5.84,5)</f>
        <v>5.84</v>
      </c>
      <c r="D131" s="22">
        <f>F131</f>
        <v>120.5153</v>
      </c>
      <c r="E131" s="22">
        <f>F131</f>
        <v>120.5153</v>
      </c>
      <c r="F131" s="22">
        <f>ROUND(120.5153,5)</f>
        <v>120.5153</v>
      </c>
      <c r="G131" s="20"/>
      <c r="H131" s="28"/>
    </row>
    <row r="132" spans="1:8" ht="12.75" customHeight="1">
      <c r="A132" s="30">
        <v>44140</v>
      </c>
      <c r="B132" s="31"/>
      <c r="C132" s="22">
        <f>ROUND(5.84,5)</f>
        <v>5.84</v>
      </c>
      <c r="D132" s="22">
        <f>F132</f>
        <v>120.66985</v>
      </c>
      <c r="E132" s="22">
        <f>F132</f>
        <v>120.66985</v>
      </c>
      <c r="F132" s="22">
        <f>ROUND(120.66985,5)</f>
        <v>120.66985</v>
      </c>
      <c r="G132" s="20"/>
      <c r="H132" s="28"/>
    </row>
    <row r="133" spans="1:8" ht="12.75" customHeight="1">
      <c r="A133" s="30">
        <v>44231</v>
      </c>
      <c r="B133" s="31"/>
      <c r="C133" s="22">
        <f>ROUND(5.84,5)</f>
        <v>5.84</v>
      </c>
      <c r="D133" s="22">
        <f>F133</f>
        <v>122.81949</v>
      </c>
      <c r="E133" s="22">
        <f>F133</f>
        <v>122.81949</v>
      </c>
      <c r="F133" s="22">
        <f>ROUND(122.81949,5)</f>
        <v>122.81949</v>
      </c>
      <c r="G133" s="20"/>
      <c r="H133" s="28"/>
    </row>
    <row r="134" spans="1:8" ht="12.75" customHeight="1">
      <c r="A134" s="30">
        <v>44322</v>
      </c>
      <c r="B134" s="31"/>
      <c r="C134" s="22">
        <f>ROUND(5.84,5)</f>
        <v>5.84</v>
      </c>
      <c r="D134" s="22">
        <f>F134</f>
        <v>122.92701</v>
      </c>
      <c r="E134" s="22">
        <f>F134</f>
        <v>122.92701</v>
      </c>
      <c r="F134" s="22">
        <f>ROUND(122.92701,5)</f>
        <v>122.92701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ROUND(13.43,5)</f>
        <v>13.43</v>
      </c>
      <c r="D136" s="22">
        <f>F136</f>
        <v>13.54686</v>
      </c>
      <c r="E136" s="22">
        <f>F136</f>
        <v>13.54686</v>
      </c>
      <c r="F136" s="22">
        <f>ROUND(13.54686,5)</f>
        <v>13.54686</v>
      </c>
      <c r="G136" s="20"/>
      <c r="H136" s="28"/>
    </row>
    <row r="137" spans="1:8" ht="12.75" customHeight="1">
      <c r="A137" s="30">
        <v>44049</v>
      </c>
      <c r="B137" s="31"/>
      <c r="C137" s="22">
        <f>ROUND(13.43,5)</f>
        <v>13.43</v>
      </c>
      <c r="D137" s="22">
        <f>F137</f>
        <v>13.77975</v>
      </c>
      <c r="E137" s="22">
        <f>F137</f>
        <v>13.77975</v>
      </c>
      <c r="F137" s="22">
        <f>ROUND(13.77975,5)</f>
        <v>13.77975</v>
      </c>
      <c r="G137" s="20"/>
      <c r="H137" s="28"/>
    </row>
    <row r="138" spans="1:8" ht="12.75" customHeight="1">
      <c r="A138" s="30">
        <v>44140</v>
      </c>
      <c r="B138" s="31"/>
      <c r="C138" s="22">
        <f>ROUND(13.43,5)</f>
        <v>13.43</v>
      </c>
      <c r="D138" s="22">
        <f>F138</f>
        <v>14.02256</v>
      </c>
      <c r="E138" s="22">
        <f>F138</f>
        <v>14.02256</v>
      </c>
      <c r="F138" s="22">
        <f>ROUND(14.02256,5)</f>
        <v>14.02256</v>
      </c>
      <c r="G138" s="20"/>
      <c r="H138" s="28"/>
    </row>
    <row r="139" spans="1:8" ht="12.75" customHeight="1">
      <c r="A139" s="30">
        <v>44231</v>
      </c>
      <c r="B139" s="31"/>
      <c r="C139" s="22">
        <f>ROUND(13.43,5)</f>
        <v>13.43</v>
      </c>
      <c r="D139" s="22">
        <f>F139</f>
        <v>14.28638</v>
      </c>
      <c r="E139" s="22">
        <f>F139</f>
        <v>14.28638</v>
      </c>
      <c r="F139" s="22">
        <f>ROUND(14.28638,5)</f>
        <v>14.28638</v>
      </c>
      <c r="G139" s="20"/>
      <c r="H139" s="28"/>
    </row>
    <row r="140" spans="1:8" ht="12.75" customHeight="1">
      <c r="A140" s="30">
        <v>44322</v>
      </c>
      <c r="B140" s="31"/>
      <c r="C140" s="22">
        <f>ROUND(13.43,5)</f>
        <v>13.43</v>
      </c>
      <c r="D140" s="22">
        <f>F140</f>
        <v>14.56849</v>
      </c>
      <c r="E140" s="22">
        <f>F140</f>
        <v>14.56849</v>
      </c>
      <c r="F140" s="22">
        <f>ROUND(14.56849,5)</f>
        <v>14.56849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ROUND(13.765,5)</f>
        <v>13.765</v>
      </c>
      <c r="D142" s="22">
        <f>F142</f>
        <v>13.88648</v>
      </c>
      <c r="E142" s="22">
        <f>F142</f>
        <v>13.88648</v>
      </c>
      <c r="F142" s="22">
        <f>ROUND(13.88648,5)</f>
        <v>13.88648</v>
      </c>
      <c r="G142" s="20"/>
      <c r="H142" s="28"/>
    </row>
    <row r="143" spans="1:8" ht="12.75" customHeight="1">
      <c r="A143" s="30">
        <v>44049</v>
      </c>
      <c r="B143" s="31"/>
      <c r="C143" s="22">
        <f>ROUND(13.765,5)</f>
        <v>13.765</v>
      </c>
      <c r="D143" s="22">
        <f>F143</f>
        <v>14.11884</v>
      </c>
      <c r="E143" s="22">
        <f>F143</f>
        <v>14.11884</v>
      </c>
      <c r="F143" s="22">
        <f>ROUND(14.11884,5)</f>
        <v>14.11884</v>
      </c>
      <c r="G143" s="20"/>
      <c r="H143" s="28"/>
    </row>
    <row r="144" spans="1:8" ht="12.75" customHeight="1">
      <c r="A144" s="30">
        <v>44140</v>
      </c>
      <c r="B144" s="31"/>
      <c r="C144" s="22">
        <f>ROUND(13.765,5)</f>
        <v>13.765</v>
      </c>
      <c r="D144" s="22">
        <f>F144</f>
        <v>14.36277</v>
      </c>
      <c r="E144" s="22">
        <f>F144</f>
        <v>14.36277</v>
      </c>
      <c r="F144" s="22">
        <f>ROUND(14.36277,5)</f>
        <v>14.36277</v>
      </c>
      <c r="G144" s="20"/>
      <c r="H144" s="28"/>
    </row>
    <row r="145" spans="1:8" ht="12.75" customHeight="1">
      <c r="A145" s="30">
        <v>44231</v>
      </c>
      <c r="B145" s="31"/>
      <c r="C145" s="22">
        <f>ROUND(13.765,5)</f>
        <v>13.765</v>
      </c>
      <c r="D145" s="22">
        <f>F145</f>
        <v>14.61892</v>
      </c>
      <c r="E145" s="22">
        <f>F145</f>
        <v>14.61892</v>
      </c>
      <c r="F145" s="22">
        <f>ROUND(14.61892,5)</f>
        <v>14.61892</v>
      </c>
      <c r="G145" s="20"/>
      <c r="H145" s="28"/>
    </row>
    <row r="146" spans="1:8" ht="12.75" customHeight="1">
      <c r="A146" s="30">
        <v>44322</v>
      </c>
      <c r="B146" s="31"/>
      <c r="C146" s="22">
        <f>ROUND(13.765,5)</f>
        <v>13.765</v>
      </c>
      <c r="D146" s="22">
        <f>F146</f>
        <v>14.90492</v>
      </c>
      <c r="E146" s="22">
        <f>F146</f>
        <v>14.90492</v>
      </c>
      <c r="F146" s="22">
        <f>ROUND(14.90492,5)</f>
        <v>14.90492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ROUND(7.33,5)</f>
        <v>7.33</v>
      </c>
      <c r="D148" s="22">
        <f>F148</f>
        <v>7.33599</v>
      </c>
      <c r="E148" s="22">
        <f>F148</f>
        <v>7.33599</v>
      </c>
      <c r="F148" s="22">
        <f>ROUND(7.33599,5)</f>
        <v>7.33599</v>
      </c>
      <c r="G148" s="20"/>
      <c r="H148" s="28"/>
    </row>
    <row r="149" spans="1:8" ht="12.75" customHeight="1">
      <c r="A149" s="30">
        <v>44049</v>
      </c>
      <c r="B149" s="31"/>
      <c r="C149" s="22">
        <f>ROUND(7.33,5)</f>
        <v>7.33</v>
      </c>
      <c r="D149" s="22">
        <f>F149</f>
        <v>7.34904</v>
      </c>
      <c r="E149" s="22">
        <f>F149</f>
        <v>7.34904</v>
      </c>
      <c r="F149" s="22">
        <f>ROUND(7.34904,5)</f>
        <v>7.34904</v>
      </c>
      <c r="G149" s="20"/>
      <c r="H149" s="28"/>
    </row>
    <row r="150" spans="1:8" ht="12.75" customHeight="1">
      <c r="A150" s="30">
        <v>44140</v>
      </c>
      <c r="B150" s="31"/>
      <c r="C150" s="22">
        <f>ROUND(7.33,5)</f>
        <v>7.33</v>
      </c>
      <c r="D150" s="22">
        <f>F150</f>
        <v>7.37889</v>
      </c>
      <c r="E150" s="22">
        <f>F150</f>
        <v>7.37889</v>
      </c>
      <c r="F150" s="22">
        <f>ROUND(7.37889,5)</f>
        <v>7.37889</v>
      </c>
      <c r="G150" s="20"/>
      <c r="H150" s="28"/>
    </row>
    <row r="151" spans="1:8" ht="12.75" customHeight="1">
      <c r="A151" s="30">
        <v>44231</v>
      </c>
      <c r="B151" s="31"/>
      <c r="C151" s="22">
        <f>ROUND(7.33,5)</f>
        <v>7.33</v>
      </c>
      <c r="D151" s="22">
        <f>F151</f>
        <v>7.42228</v>
      </c>
      <c r="E151" s="22">
        <f>F151</f>
        <v>7.42228</v>
      </c>
      <c r="F151" s="22">
        <f>ROUND(7.42228,5)</f>
        <v>7.42228</v>
      </c>
      <c r="G151" s="20"/>
      <c r="H151" s="28"/>
    </row>
    <row r="152" spans="1:8" ht="12.75" customHeight="1">
      <c r="A152" s="30">
        <v>44322</v>
      </c>
      <c r="B152" s="31"/>
      <c r="C152" s="22">
        <f>ROUND(7.33,5)</f>
        <v>7.33</v>
      </c>
      <c r="D152" s="22">
        <f>F152</f>
        <v>7.50657</v>
      </c>
      <c r="E152" s="22">
        <f>F152</f>
        <v>7.50657</v>
      </c>
      <c r="F152" s="22">
        <f>ROUND(7.50657,5)</f>
        <v>7.50657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ROUND(12.31,5)</f>
        <v>12.31</v>
      </c>
      <c r="D154" s="22">
        <f>F154</f>
        <v>12.40171</v>
      </c>
      <c r="E154" s="22">
        <f>F154</f>
        <v>12.40171</v>
      </c>
      <c r="F154" s="22">
        <f>ROUND(12.40171,5)</f>
        <v>12.40171</v>
      </c>
      <c r="G154" s="20"/>
      <c r="H154" s="28"/>
    </row>
    <row r="155" spans="1:8" ht="12.75" customHeight="1">
      <c r="A155" s="30">
        <v>44049</v>
      </c>
      <c r="B155" s="31"/>
      <c r="C155" s="22">
        <f>ROUND(12.31,5)</f>
        <v>12.31</v>
      </c>
      <c r="D155" s="22">
        <f>F155</f>
        <v>12.58401</v>
      </c>
      <c r="E155" s="22">
        <f>F155</f>
        <v>12.58401</v>
      </c>
      <c r="F155" s="22">
        <f>ROUND(12.58401,5)</f>
        <v>12.58401</v>
      </c>
      <c r="G155" s="20"/>
      <c r="H155" s="28"/>
    </row>
    <row r="156" spans="1:8" ht="12.75" customHeight="1">
      <c r="A156" s="30">
        <v>44140</v>
      </c>
      <c r="B156" s="31"/>
      <c r="C156" s="22">
        <f>ROUND(12.31,5)</f>
        <v>12.31</v>
      </c>
      <c r="D156" s="22">
        <f>F156</f>
        <v>12.77534</v>
      </c>
      <c r="E156" s="22">
        <f>F156</f>
        <v>12.77534</v>
      </c>
      <c r="F156" s="22">
        <f>ROUND(12.77534,5)</f>
        <v>12.77534</v>
      </c>
      <c r="G156" s="20"/>
      <c r="H156" s="28"/>
    </row>
    <row r="157" spans="1:8" ht="12.75" customHeight="1">
      <c r="A157" s="30">
        <v>44231</v>
      </c>
      <c r="B157" s="31"/>
      <c r="C157" s="22">
        <f>ROUND(12.31,5)</f>
        <v>12.31</v>
      </c>
      <c r="D157" s="22">
        <f>F157</f>
        <v>12.98416</v>
      </c>
      <c r="E157" s="22">
        <f>F157</f>
        <v>12.98416</v>
      </c>
      <c r="F157" s="22">
        <f>ROUND(12.98416,5)</f>
        <v>12.98416</v>
      </c>
      <c r="G157" s="20"/>
      <c r="H157" s="28"/>
    </row>
    <row r="158" spans="1:8" ht="12.75" customHeight="1">
      <c r="A158" s="30">
        <v>44322</v>
      </c>
      <c r="B158" s="31"/>
      <c r="C158" s="22">
        <f>ROUND(12.31,5)</f>
        <v>12.31</v>
      </c>
      <c r="D158" s="22">
        <f>F158</f>
        <v>13.20489</v>
      </c>
      <c r="E158" s="22">
        <f>F158</f>
        <v>13.20489</v>
      </c>
      <c r="F158" s="22">
        <f>ROUND(13.20489,5)</f>
        <v>13.20489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ROUND(10.33,5)</f>
        <v>10.33</v>
      </c>
      <c r="D160" s="22">
        <f>F160</f>
        <v>10.42088</v>
      </c>
      <c r="E160" s="22">
        <f>F160</f>
        <v>10.42088</v>
      </c>
      <c r="F160" s="22">
        <f>ROUND(10.42088,5)</f>
        <v>10.42088</v>
      </c>
      <c r="G160" s="20"/>
      <c r="H160" s="28"/>
    </row>
    <row r="161" spans="1:8" ht="12.75" customHeight="1">
      <c r="A161" s="30">
        <v>44049</v>
      </c>
      <c r="B161" s="31"/>
      <c r="C161" s="22">
        <f>ROUND(10.33,5)</f>
        <v>10.33</v>
      </c>
      <c r="D161" s="22">
        <f>F161</f>
        <v>10.60108</v>
      </c>
      <c r="E161" s="22">
        <f>F161</f>
        <v>10.60108</v>
      </c>
      <c r="F161" s="22">
        <f>ROUND(10.60108,5)</f>
        <v>10.60108</v>
      </c>
      <c r="G161" s="20"/>
      <c r="H161" s="28"/>
    </row>
    <row r="162" spans="1:8" ht="12.75" customHeight="1">
      <c r="A162" s="30">
        <v>44140</v>
      </c>
      <c r="B162" s="31"/>
      <c r="C162" s="22">
        <f>ROUND(10.33,5)</f>
        <v>10.33</v>
      </c>
      <c r="D162" s="22">
        <f>F162</f>
        <v>10.79297</v>
      </c>
      <c r="E162" s="22">
        <f>F162</f>
        <v>10.79297</v>
      </c>
      <c r="F162" s="22">
        <f>ROUND(10.79297,5)</f>
        <v>10.79297</v>
      </c>
      <c r="G162" s="20"/>
      <c r="H162" s="28"/>
    </row>
    <row r="163" spans="1:8" ht="12.75" customHeight="1">
      <c r="A163" s="30">
        <v>44231</v>
      </c>
      <c r="B163" s="31"/>
      <c r="C163" s="22">
        <f>ROUND(10.33,5)</f>
        <v>10.33</v>
      </c>
      <c r="D163" s="22">
        <f>F163</f>
        <v>11.00643</v>
      </c>
      <c r="E163" s="22">
        <f>F163</f>
        <v>11.00643</v>
      </c>
      <c r="F163" s="22">
        <f>ROUND(11.00643,5)</f>
        <v>11.00643</v>
      </c>
      <c r="G163" s="20"/>
      <c r="H163" s="28"/>
    </row>
    <row r="164" spans="1:8" ht="12.75" customHeight="1">
      <c r="A164" s="30">
        <v>44322</v>
      </c>
      <c r="B164" s="31"/>
      <c r="C164" s="22">
        <f>ROUND(10.33,5)</f>
        <v>10.33</v>
      </c>
      <c r="D164" s="22">
        <f>F164</f>
        <v>11.26031</v>
      </c>
      <c r="E164" s="22">
        <f>F164</f>
        <v>11.26031</v>
      </c>
      <c r="F164" s="22">
        <f>ROUND(11.26031,5)</f>
        <v>11.26031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ROUND(3.6,5)</f>
        <v>3.6</v>
      </c>
      <c r="D166" s="22">
        <f>F166</f>
        <v>301.58517</v>
      </c>
      <c r="E166" s="22">
        <f>F166</f>
        <v>301.58517</v>
      </c>
      <c r="F166" s="22">
        <f>ROUND(301.58517,5)</f>
        <v>301.58517</v>
      </c>
      <c r="G166" s="20"/>
      <c r="H166" s="28"/>
    </row>
    <row r="167" spans="1:8" ht="12.75" customHeight="1">
      <c r="A167" s="30">
        <v>44049</v>
      </c>
      <c r="B167" s="31"/>
      <c r="C167" s="22">
        <f>ROUND(3.6,5)</f>
        <v>3.6</v>
      </c>
      <c r="D167" s="22">
        <f>F167</f>
        <v>299.22631</v>
      </c>
      <c r="E167" s="22">
        <f>F167</f>
        <v>299.22631</v>
      </c>
      <c r="F167" s="22">
        <f>ROUND(299.22631,5)</f>
        <v>299.22631</v>
      </c>
      <c r="G167" s="20"/>
      <c r="H167" s="28"/>
    </row>
    <row r="168" spans="1:8" ht="12.75" customHeight="1">
      <c r="A168" s="30">
        <v>44140</v>
      </c>
      <c r="B168" s="31"/>
      <c r="C168" s="22">
        <f>ROUND(3.6,5)</f>
        <v>3.6</v>
      </c>
      <c r="D168" s="22">
        <f>F168</f>
        <v>304.50466</v>
      </c>
      <c r="E168" s="22">
        <f>F168</f>
        <v>304.50466</v>
      </c>
      <c r="F168" s="22">
        <f>ROUND(304.50466,5)</f>
        <v>304.50466</v>
      </c>
      <c r="G168" s="20"/>
      <c r="H168" s="28"/>
    </row>
    <row r="169" spans="1:8" ht="12.75" customHeight="1">
      <c r="A169" s="30">
        <v>44231</v>
      </c>
      <c r="B169" s="31"/>
      <c r="C169" s="22">
        <f>ROUND(3.6,5)</f>
        <v>3.6</v>
      </c>
      <c r="D169" s="22">
        <f>F169</f>
        <v>301.93201</v>
      </c>
      <c r="E169" s="22">
        <f>F169</f>
        <v>301.93201</v>
      </c>
      <c r="F169" s="22">
        <f>ROUND(301.93201,5)</f>
        <v>301.93201</v>
      </c>
      <c r="G169" s="20"/>
      <c r="H169" s="28"/>
    </row>
    <row r="170" spans="1:8" ht="12.75" customHeight="1">
      <c r="A170" s="30">
        <v>44322</v>
      </c>
      <c r="B170" s="31"/>
      <c r="C170" s="22">
        <f>ROUND(3.6,5)</f>
        <v>3.6</v>
      </c>
      <c r="D170" s="22">
        <f>F170</f>
        <v>307.09634</v>
      </c>
      <c r="E170" s="22">
        <f>F170</f>
        <v>307.09634</v>
      </c>
      <c r="F170" s="22">
        <f>ROUND(307.09634,5)</f>
        <v>307.09634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ROUND(4.95,5)</f>
        <v>4.95</v>
      </c>
      <c r="D172" s="22">
        <f>F172</f>
        <v>203.57006</v>
      </c>
      <c r="E172" s="22">
        <f>F172</f>
        <v>203.57006</v>
      </c>
      <c r="F172" s="22">
        <f>ROUND(203.57006,5)</f>
        <v>203.57006</v>
      </c>
      <c r="G172" s="20"/>
      <c r="H172" s="28"/>
    </row>
    <row r="173" spans="1:8" ht="12.75" customHeight="1">
      <c r="A173" s="30">
        <v>44049</v>
      </c>
      <c r="B173" s="31"/>
      <c r="C173" s="22">
        <f>ROUND(4.95,5)</f>
        <v>4.95</v>
      </c>
      <c r="D173" s="22">
        <f>F173</f>
        <v>203.09941</v>
      </c>
      <c r="E173" s="22">
        <f>F173</f>
        <v>203.09941</v>
      </c>
      <c r="F173" s="22">
        <f>ROUND(203.09941,5)</f>
        <v>203.09941</v>
      </c>
      <c r="G173" s="20"/>
      <c r="H173" s="28"/>
    </row>
    <row r="174" spans="1:8" ht="12.75" customHeight="1">
      <c r="A174" s="30">
        <v>44140</v>
      </c>
      <c r="B174" s="31"/>
      <c r="C174" s="22">
        <f>ROUND(4.95,5)</f>
        <v>4.95</v>
      </c>
      <c r="D174" s="22">
        <f>F174</f>
        <v>206.68205</v>
      </c>
      <c r="E174" s="22">
        <f>F174</f>
        <v>206.68205</v>
      </c>
      <c r="F174" s="22">
        <f>ROUND(206.68205,5)</f>
        <v>206.68205</v>
      </c>
      <c r="G174" s="20"/>
      <c r="H174" s="28"/>
    </row>
    <row r="175" spans="1:8" ht="12.75" customHeight="1">
      <c r="A175" s="30">
        <v>44231</v>
      </c>
      <c r="B175" s="31"/>
      <c r="C175" s="22">
        <f>ROUND(4.95,5)</f>
        <v>4.95</v>
      </c>
      <c r="D175" s="22">
        <f>F175</f>
        <v>206.11658</v>
      </c>
      <c r="E175" s="22">
        <f>F175</f>
        <v>206.11658</v>
      </c>
      <c r="F175" s="22">
        <f>ROUND(206.11658,5)</f>
        <v>206.11658</v>
      </c>
      <c r="G175" s="20"/>
      <c r="H175" s="28"/>
    </row>
    <row r="176" spans="1:8" ht="12.75" customHeight="1">
      <c r="A176" s="30">
        <v>44322</v>
      </c>
      <c r="B176" s="31"/>
      <c r="C176" s="22">
        <f>ROUND(4.95,5)</f>
        <v>4.95</v>
      </c>
      <c r="D176" s="22">
        <f>F176</f>
        <v>209.64341</v>
      </c>
      <c r="E176" s="22">
        <f>F176</f>
        <v>209.64341</v>
      </c>
      <c r="F176" s="22">
        <f>ROUND(209.64341,5)</f>
        <v>209.64341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ROUND(5.35,5)</f>
        <v>5.35</v>
      </c>
      <c r="D192" s="22">
        <f>F192</f>
        <v>5.07623</v>
      </c>
      <c r="E192" s="22">
        <f>F192</f>
        <v>5.07623</v>
      </c>
      <c r="F192" s="22">
        <f>ROUND(5.07623,5)</f>
        <v>5.07623</v>
      </c>
      <c r="G192" s="20"/>
      <c r="H192" s="28"/>
    </row>
    <row r="193" spans="1:8" ht="12.75" customHeight="1">
      <c r="A193" s="30">
        <v>44049</v>
      </c>
      <c r="B193" s="31"/>
      <c r="C193" s="22">
        <f>ROUND(5.35,5)</f>
        <v>5.35</v>
      </c>
      <c r="D193" s="22">
        <f>F193</f>
        <v>4.2437</v>
      </c>
      <c r="E193" s="22">
        <f>F193</f>
        <v>4.2437</v>
      </c>
      <c r="F193" s="22">
        <f>ROUND(4.2437,5)</f>
        <v>4.2437</v>
      </c>
      <c r="G193" s="20"/>
      <c r="H193" s="28"/>
    </row>
    <row r="194" spans="1:8" ht="12.75" customHeight="1">
      <c r="A194" s="30">
        <v>44140</v>
      </c>
      <c r="B194" s="31"/>
      <c r="C194" s="22">
        <f>ROUND(5.35,5)</f>
        <v>5.35</v>
      </c>
      <c r="D194" s="22">
        <f>F194</f>
        <v>2.40236</v>
      </c>
      <c r="E194" s="22">
        <f>F194</f>
        <v>2.40236</v>
      </c>
      <c r="F194" s="22">
        <f>ROUND(2.40236,5)</f>
        <v>2.40236</v>
      </c>
      <c r="G194" s="20"/>
      <c r="H194" s="28"/>
    </row>
    <row r="195" spans="1:8" ht="12.75" customHeight="1">
      <c r="A195" s="30">
        <v>44231</v>
      </c>
      <c r="B195" s="31"/>
      <c r="C195" s="22">
        <f>ROUND(5.35,5)</f>
        <v>5.35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ROUND(5.35,5)</f>
        <v>5.35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ROUND(12.36,5)</f>
        <v>12.36</v>
      </c>
      <c r="D198" s="22">
        <f>F198</f>
        <v>12.44544</v>
      </c>
      <c r="E198" s="22">
        <f>F198</f>
        <v>12.44544</v>
      </c>
      <c r="F198" s="22">
        <f>ROUND(12.44544,5)</f>
        <v>12.44544</v>
      </c>
      <c r="G198" s="20"/>
      <c r="H198" s="28"/>
    </row>
    <row r="199" spans="1:8" ht="12.75" customHeight="1">
      <c r="A199" s="30">
        <v>44049</v>
      </c>
      <c r="B199" s="31"/>
      <c r="C199" s="22">
        <f>ROUND(12.36,5)</f>
        <v>12.36</v>
      </c>
      <c r="D199" s="22">
        <f>F199</f>
        <v>12.61446</v>
      </c>
      <c r="E199" s="22">
        <f>F199</f>
        <v>12.61446</v>
      </c>
      <c r="F199" s="22">
        <f>ROUND(12.61446,5)</f>
        <v>12.61446</v>
      </c>
      <c r="G199" s="20"/>
      <c r="H199" s="28"/>
    </row>
    <row r="200" spans="1:8" ht="12.75" customHeight="1">
      <c r="A200" s="30">
        <v>44140</v>
      </c>
      <c r="B200" s="31"/>
      <c r="C200" s="22">
        <f>ROUND(12.36,5)</f>
        <v>12.36</v>
      </c>
      <c r="D200" s="22">
        <f>F200</f>
        <v>12.78827</v>
      </c>
      <c r="E200" s="22">
        <f>F200</f>
        <v>12.78827</v>
      </c>
      <c r="F200" s="22">
        <f>ROUND(12.78827,5)</f>
        <v>12.78827</v>
      </c>
      <c r="G200" s="20"/>
      <c r="H200" s="28"/>
    </row>
    <row r="201" spans="1:8" ht="12.75" customHeight="1">
      <c r="A201" s="30">
        <v>44231</v>
      </c>
      <c r="B201" s="31"/>
      <c r="C201" s="22">
        <f>ROUND(12.36,5)</f>
        <v>12.36</v>
      </c>
      <c r="D201" s="22">
        <f>F201</f>
        <v>12.97274</v>
      </c>
      <c r="E201" s="22">
        <f>F201</f>
        <v>12.97274</v>
      </c>
      <c r="F201" s="22">
        <f>ROUND(12.97274,5)</f>
        <v>12.97274</v>
      </c>
      <c r="G201" s="20"/>
      <c r="H201" s="28"/>
    </row>
    <row r="202" spans="1:8" ht="12.75" customHeight="1">
      <c r="A202" s="30">
        <v>44322</v>
      </c>
      <c r="B202" s="31"/>
      <c r="C202" s="22">
        <f>ROUND(12.36,5)</f>
        <v>12.36</v>
      </c>
      <c r="D202" s="22">
        <f>F202</f>
        <v>13.17493</v>
      </c>
      <c r="E202" s="22">
        <f>F202</f>
        <v>13.17493</v>
      </c>
      <c r="F202" s="22">
        <f>ROUND(13.17493,5)</f>
        <v>13.17493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ROUND(4.9,5)</f>
        <v>4.9</v>
      </c>
      <c r="D204" s="22">
        <f>F204</f>
        <v>172.40277</v>
      </c>
      <c r="E204" s="22">
        <f>F204</f>
        <v>172.40277</v>
      </c>
      <c r="F204" s="22">
        <f>ROUND(172.40277,5)</f>
        <v>172.40277</v>
      </c>
      <c r="G204" s="20"/>
      <c r="H204" s="28"/>
    </row>
    <row r="205" spans="1:8" ht="12.75" customHeight="1">
      <c r="A205" s="30">
        <v>44049</v>
      </c>
      <c r="B205" s="31"/>
      <c r="C205" s="22">
        <f>ROUND(4.9,5)</f>
        <v>4.9</v>
      </c>
      <c r="D205" s="22">
        <f>F205</f>
        <v>175.51116</v>
      </c>
      <c r="E205" s="22">
        <f>F205</f>
        <v>175.51116</v>
      </c>
      <c r="F205" s="22">
        <f>ROUND(175.51116,5)</f>
        <v>175.51116</v>
      </c>
      <c r="G205" s="20"/>
      <c r="H205" s="28"/>
    </row>
    <row r="206" spans="1:8" ht="12.75" customHeight="1">
      <c r="A206" s="30">
        <v>44140</v>
      </c>
      <c r="B206" s="31"/>
      <c r="C206" s="22">
        <f>ROUND(4.9,5)</f>
        <v>4.9</v>
      </c>
      <c r="D206" s="22">
        <f>F206</f>
        <v>175.88396</v>
      </c>
      <c r="E206" s="22">
        <f>F206</f>
        <v>175.88396</v>
      </c>
      <c r="F206" s="22">
        <f>ROUND(175.88396,5)</f>
        <v>175.88396</v>
      </c>
      <c r="G206" s="20"/>
      <c r="H206" s="28"/>
    </row>
    <row r="207" spans="1:8" ht="12.75" customHeight="1">
      <c r="A207" s="30">
        <v>44231</v>
      </c>
      <c r="B207" s="31"/>
      <c r="C207" s="22">
        <f>ROUND(4.9,5)</f>
        <v>4.9</v>
      </c>
      <c r="D207" s="22">
        <f>F207</f>
        <v>179.01764</v>
      </c>
      <c r="E207" s="22">
        <f>F207</f>
        <v>179.01764</v>
      </c>
      <c r="F207" s="22">
        <f>ROUND(179.01764,5)</f>
        <v>179.01764</v>
      </c>
      <c r="G207" s="20"/>
      <c r="H207" s="28"/>
    </row>
    <row r="208" spans="1:8" ht="12.75" customHeight="1">
      <c r="A208" s="30">
        <v>44322</v>
      </c>
      <c r="B208" s="31"/>
      <c r="C208" s="22">
        <f>ROUND(4.9,5)</f>
        <v>4.9</v>
      </c>
      <c r="D208" s="22">
        <f>F208</f>
        <v>179.32528</v>
      </c>
      <c r="E208" s="22">
        <f>F208</f>
        <v>179.32528</v>
      </c>
      <c r="F208" s="22">
        <f>ROUND(179.32528,5)</f>
        <v>179.32528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ROUND(2.6,5)</f>
        <v>2.6</v>
      </c>
      <c r="D210" s="22">
        <f>F210</f>
        <v>164.98652</v>
      </c>
      <c r="E210" s="22">
        <f>F210</f>
        <v>164.98652</v>
      </c>
      <c r="F210" s="22">
        <f>ROUND(164.98652,5)</f>
        <v>164.98652</v>
      </c>
      <c r="G210" s="20"/>
      <c r="H210" s="28"/>
    </row>
    <row r="211" spans="1:8" ht="12.75" customHeight="1">
      <c r="A211" s="30">
        <v>44049</v>
      </c>
      <c r="B211" s="31"/>
      <c r="C211" s="22">
        <f>ROUND(2.6,5)</f>
        <v>2.6</v>
      </c>
      <c r="D211" s="22">
        <f>F211</f>
        <v>165.66542</v>
      </c>
      <c r="E211" s="22">
        <f>F211</f>
        <v>165.66542</v>
      </c>
      <c r="F211" s="22">
        <f>ROUND(165.66542,5)</f>
        <v>165.66542</v>
      </c>
      <c r="G211" s="20"/>
      <c r="H211" s="28"/>
    </row>
    <row r="212" spans="1:8" ht="12.75" customHeight="1">
      <c r="A212" s="30">
        <v>44140</v>
      </c>
      <c r="B212" s="31"/>
      <c r="C212" s="22">
        <f>ROUND(2.6,5)</f>
        <v>2.6</v>
      </c>
      <c r="D212" s="22">
        <f>F212</f>
        <v>168.58776</v>
      </c>
      <c r="E212" s="22">
        <f>F212</f>
        <v>168.58776</v>
      </c>
      <c r="F212" s="22">
        <f>ROUND(168.58776,5)</f>
        <v>168.58776</v>
      </c>
      <c r="G212" s="20"/>
      <c r="H212" s="28"/>
    </row>
    <row r="213" spans="1:8" ht="12.75" customHeight="1">
      <c r="A213" s="30">
        <v>44231</v>
      </c>
      <c r="B213" s="31"/>
      <c r="C213" s="22">
        <f>ROUND(2.6,5)</f>
        <v>2.6</v>
      </c>
      <c r="D213" s="22">
        <f>F213</f>
        <v>169.26193</v>
      </c>
      <c r="E213" s="22">
        <f>F213</f>
        <v>169.26193</v>
      </c>
      <c r="F213" s="22">
        <f>ROUND(169.26193,5)</f>
        <v>169.26193</v>
      </c>
      <c r="G213" s="20"/>
      <c r="H213" s="28"/>
    </row>
    <row r="214" spans="1:8" ht="12.75" customHeight="1">
      <c r="A214" s="30">
        <v>44322</v>
      </c>
      <c r="B214" s="31"/>
      <c r="C214" s="22">
        <f>ROUND(2.6,5)</f>
        <v>2.6</v>
      </c>
      <c r="D214" s="22">
        <f>F214</f>
        <v>172.15857</v>
      </c>
      <c r="E214" s="22">
        <f>F214</f>
        <v>172.15857</v>
      </c>
      <c r="F214" s="22">
        <f>ROUND(172.15857,5)</f>
        <v>172.15857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ROUND(11.82,5)</f>
        <v>11.82</v>
      </c>
      <c r="D216" s="22">
        <f>F216</f>
        <v>11.90853</v>
      </c>
      <c r="E216" s="22">
        <f>F216</f>
        <v>11.90853</v>
      </c>
      <c r="F216" s="22">
        <f>ROUND(11.90853,5)</f>
        <v>11.90853</v>
      </c>
      <c r="G216" s="20"/>
      <c r="H216" s="28"/>
    </row>
    <row r="217" spans="1:8" ht="12.75" customHeight="1">
      <c r="A217" s="30">
        <v>44049</v>
      </c>
      <c r="B217" s="31"/>
      <c r="C217" s="22">
        <f>ROUND(11.82,5)</f>
        <v>11.82</v>
      </c>
      <c r="D217" s="22">
        <f>F217</f>
        <v>12.08477</v>
      </c>
      <c r="E217" s="22">
        <f>F217</f>
        <v>12.08477</v>
      </c>
      <c r="F217" s="22">
        <f>ROUND(12.08477,5)</f>
        <v>12.08477</v>
      </c>
      <c r="G217" s="20"/>
      <c r="H217" s="28"/>
    </row>
    <row r="218" spans="1:8" ht="12.75" customHeight="1">
      <c r="A218" s="30">
        <v>44140</v>
      </c>
      <c r="B218" s="31"/>
      <c r="C218" s="22">
        <f>ROUND(11.82,5)</f>
        <v>11.82</v>
      </c>
      <c r="D218" s="22">
        <f>F218</f>
        <v>12.27176</v>
      </c>
      <c r="E218" s="22">
        <f>F218</f>
        <v>12.27176</v>
      </c>
      <c r="F218" s="22">
        <f>ROUND(12.27176,5)</f>
        <v>12.27176</v>
      </c>
      <c r="G218" s="20"/>
      <c r="H218" s="28"/>
    </row>
    <row r="219" spans="1:8" ht="12.75" customHeight="1">
      <c r="A219" s="30">
        <v>44231</v>
      </c>
      <c r="B219" s="31"/>
      <c r="C219" s="22">
        <f>ROUND(11.82,5)</f>
        <v>11.82</v>
      </c>
      <c r="D219" s="22">
        <f>F219</f>
        <v>12.47681</v>
      </c>
      <c r="E219" s="22">
        <f>F219</f>
        <v>12.47681</v>
      </c>
      <c r="F219" s="22">
        <f>ROUND(12.47681,5)</f>
        <v>12.47681</v>
      </c>
      <c r="G219" s="20"/>
      <c r="H219" s="28"/>
    </row>
    <row r="220" spans="1:8" ht="12.75" customHeight="1">
      <c r="A220" s="30">
        <v>44322</v>
      </c>
      <c r="B220" s="31"/>
      <c r="C220" s="22">
        <f>ROUND(11.82,5)</f>
        <v>11.82</v>
      </c>
      <c r="D220" s="22">
        <f>F220</f>
        <v>12.69619</v>
      </c>
      <c r="E220" s="22">
        <f>F220</f>
        <v>12.69619</v>
      </c>
      <c r="F220" s="22">
        <f>ROUND(12.69619,5)</f>
        <v>12.69619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ROUND(12.545,5)</f>
        <v>12.545</v>
      </c>
      <c r="D222" s="22">
        <f>F222</f>
        <v>12.62928</v>
      </c>
      <c r="E222" s="22">
        <f>F222</f>
        <v>12.62928</v>
      </c>
      <c r="F222" s="22">
        <f>ROUND(12.62928,5)</f>
        <v>12.62928</v>
      </c>
      <c r="G222" s="20"/>
      <c r="H222" s="28"/>
    </row>
    <row r="223" spans="1:8" ht="12.75" customHeight="1">
      <c r="A223" s="30">
        <v>44049</v>
      </c>
      <c r="B223" s="31"/>
      <c r="C223" s="22">
        <f>ROUND(12.545,5)</f>
        <v>12.545</v>
      </c>
      <c r="D223" s="22">
        <f>F223</f>
        <v>12.79608</v>
      </c>
      <c r="E223" s="22">
        <f>F223</f>
        <v>12.79608</v>
      </c>
      <c r="F223" s="22">
        <f>ROUND(12.79608,5)</f>
        <v>12.79608</v>
      </c>
      <c r="G223" s="20"/>
      <c r="H223" s="28"/>
    </row>
    <row r="224" spans="1:8" ht="12.75" customHeight="1">
      <c r="A224" s="30">
        <v>44140</v>
      </c>
      <c r="B224" s="31"/>
      <c r="C224" s="22">
        <f>ROUND(12.545,5)</f>
        <v>12.545</v>
      </c>
      <c r="D224" s="22">
        <f>F224</f>
        <v>12.96987</v>
      </c>
      <c r="E224" s="22">
        <f>F224</f>
        <v>12.96987</v>
      </c>
      <c r="F224" s="22">
        <f>ROUND(12.96987,5)</f>
        <v>12.96987</v>
      </c>
      <c r="G224" s="20"/>
      <c r="H224" s="28"/>
    </row>
    <row r="225" spans="1:8" ht="12.75" customHeight="1">
      <c r="A225" s="30">
        <v>44231</v>
      </c>
      <c r="B225" s="31"/>
      <c r="C225" s="22">
        <f>ROUND(12.545,5)</f>
        <v>12.545</v>
      </c>
      <c r="D225" s="22">
        <f>F225</f>
        <v>13.15834</v>
      </c>
      <c r="E225" s="22">
        <f>F225</f>
        <v>13.15834</v>
      </c>
      <c r="F225" s="22">
        <f>ROUND(13.15834,5)</f>
        <v>13.15834</v>
      </c>
      <c r="G225" s="20"/>
      <c r="H225" s="28"/>
    </row>
    <row r="226" spans="1:8" ht="12.75" customHeight="1">
      <c r="A226" s="30">
        <v>44322</v>
      </c>
      <c r="B226" s="31"/>
      <c r="C226" s="22">
        <f>ROUND(12.545,5)</f>
        <v>12.545</v>
      </c>
      <c r="D226" s="22">
        <f>F226</f>
        <v>13.35605</v>
      </c>
      <c r="E226" s="22">
        <f>F226</f>
        <v>13.35605</v>
      </c>
      <c r="F226" s="22">
        <f>ROUND(13.35605,5)</f>
        <v>13.35605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ROUND(12.625,5)</f>
        <v>12.625</v>
      </c>
      <c r="D228" s="22">
        <f>F228</f>
        <v>12.71346</v>
      </c>
      <c r="E228" s="22">
        <f>F228</f>
        <v>12.71346</v>
      </c>
      <c r="F228" s="22">
        <f>ROUND(12.71346,5)</f>
        <v>12.71346</v>
      </c>
      <c r="G228" s="20"/>
      <c r="H228" s="28"/>
    </row>
    <row r="229" spans="1:8" ht="12.75" customHeight="1">
      <c r="A229" s="30">
        <v>44049</v>
      </c>
      <c r="B229" s="31"/>
      <c r="C229" s="22">
        <f>ROUND(12.625,5)</f>
        <v>12.625</v>
      </c>
      <c r="D229" s="22">
        <f>F229</f>
        <v>12.88911</v>
      </c>
      <c r="E229" s="22">
        <f>F229</f>
        <v>12.88911</v>
      </c>
      <c r="F229" s="22">
        <f>ROUND(12.88911,5)</f>
        <v>12.88911</v>
      </c>
      <c r="G229" s="20"/>
      <c r="H229" s="28"/>
    </row>
    <row r="230" spans="1:8" ht="12.75" customHeight="1">
      <c r="A230" s="30">
        <v>44140</v>
      </c>
      <c r="B230" s="31"/>
      <c r="C230" s="22">
        <f>ROUND(12.625,5)</f>
        <v>12.625</v>
      </c>
      <c r="D230" s="22">
        <f>F230</f>
        <v>13.07239</v>
      </c>
      <c r="E230" s="22">
        <f>F230</f>
        <v>13.07239</v>
      </c>
      <c r="F230" s="22">
        <f>ROUND(13.07239,5)</f>
        <v>13.07239</v>
      </c>
      <c r="G230" s="20"/>
      <c r="H230" s="28"/>
    </row>
    <row r="231" spans="1:8" ht="12.75" customHeight="1">
      <c r="A231" s="30">
        <v>44231</v>
      </c>
      <c r="B231" s="31"/>
      <c r="C231" s="22">
        <f>ROUND(12.625,5)</f>
        <v>12.625</v>
      </c>
      <c r="D231" s="22">
        <f>F231</f>
        <v>13.27195</v>
      </c>
      <c r="E231" s="22">
        <f>F231</f>
        <v>13.27195</v>
      </c>
      <c r="F231" s="22">
        <f>ROUND(13.27195,5)</f>
        <v>13.27195</v>
      </c>
      <c r="G231" s="20"/>
      <c r="H231" s="28"/>
    </row>
    <row r="232" spans="1:8" ht="12.75" customHeight="1">
      <c r="A232" s="30">
        <v>44322</v>
      </c>
      <c r="B232" s="31"/>
      <c r="C232" s="22">
        <f>ROUND(12.625,5)</f>
        <v>12.625</v>
      </c>
      <c r="D232" s="22">
        <f>F232</f>
        <v>13.48169</v>
      </c>
      <c r="E232" s="22">
        <f>F232</f>
        <v>13.48169</v>
      </c>
      <c r="F232" s="22">
        <f>ROUND(13.48169,5)</f>
        <v>13.48169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ROUND(625.74,3)</f>
        <v>625.74</v>
      </c>
      <c r="D234" s="23">
        <f>F234</f>
        <v>631.642</v>
      </c>
      <c r="E234" s="23">
        <f>F234</f>
        <v>631.642</v>
      </c>
      <c r="F234" s="23">
        <f>ROUND(631.642,3)</f>
        <v>631.642</v>
      </c>
      <c r="G234" s="20"/>
      <c r="H234" s="28"/>
    </row>
    <row r="235" spans="1:8" ht="12.75" customHeight="1">
      <c r="A235" s="30">
        <v>44049</v>
      </c>
      <c r="B235" s="31"/>
      <c r="C235" s="23">
        <f>ROUND(625.74,3)</f>
        <v>625.74</v>
      </c>
      <c r="D235" s="23">
        <f>F235</f>
        <v>642.752</v>
      </c>
      <c r="E235" s="23">
        <f>F235</f>
        <v>642.752</v>
      </c>
      <c r="F235" s="23">
        <f>ROUND(642.752,3)</f>
        <v>642.752</v>
      </c>
      <c r="G235" s="20"/>
      <c r="H235" s="28"/>
    </row>
    <row r="236" spans="1:8" ht="12.75" customHeight="1">
      <c r="A236" s="30">
        <v>44140</v>
      </c>
      <c r="B236" s="31"/>
      <c r="C236" s="23">
        <f>ROUND(625.74,3)</f>
        <v>625.74</v>
      </c>
      <c r="D236" s="23">
        <f>F236</f>
        <v>654.066</v>
      </c>
      <c r="E236" s="23">
        <f>F236</f>
        <v>654.066</v>
      </c>
      <c r="F236" s="23">
        <f>ROUND(654.066,3)</f>
        <v>654.066</v>
      </c>
      <c r="G236" s="20"/>
      <c r="H236" s="28"/>
    </row>
    <row r="237" spans="1:8" ht="12.75" customHeight="1">
      <c r="A237" s="30">
        <v>44231</v>
      </c>
      <c r="B237" s="31"/>
      <c r="C237" s="23">
        <f>ROUND(625.74,3)</f>
        <v>625.74</v>
      </c>
      <c r="D237" s="23">
        <f>F237</f>
        <v>665.574</v>
      </c>
      <c r="E237" s="23">
        <f>F237</f>
        <v>665.574</v>
      </c>
      <c r="F237" s="23">
        <f>ROUND(665.574,3)</f>
        <v>665.574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ROUND(627.125,3)</f>
        <v>627.125</v>
      </c>
      <c r="D239" s="23">
        <f>F239</f>
        <v>633.04</v>
      </c>
      <c r="E239" s="23">
        <f>F239</f>
        <v>633.04</v>
      </c>
      <c r="F239" s="23">
        <f>ROUND(633.04,3)</f>
        <v>633.04</v>
      </c>
      <c r="G239" s="20"/>
      <c r="H239" s="28"/>
    </row>
    <row r="240" spans="1:8" ht="12.75" customHeight="1">
      <c r="A240" s="30">
        <v>44049</v>
      </c>
      <c r="B240" s="31"/>
      <c r="C240" s="23">
        <f>ROUND(627.125,3)</f>
        <v>627.125</v>
      </c>
      <c r="D240" s="23">
        <f>F240</f>
        <v>644.175</v>
      </c>
      <c r="E240" s="23">
        <f>F240</f>
        <v>644.175</v>
      </c>
      <c r="F240" s="23">
        <f>ROUND(644.175,3)</f>
        <v>644.175</v>
      </c>
      <c r="G240" s="20"/>
      <c r="H240" s="28"/>
    </row>
    <row r="241" spans="1:8" ht="12.75" customHeight="1">
      <c r="A241" s="30">
        <v>44140</v>
      </c>
      <c r="B241" s="31"/>
      <c r="C241" s="23">
        <f>ROUND(627.125,3)</f>
        <v>627.125</v>
      </c>
      <c r="D241" s="23">
        <f>F241</f>
        <v>655.514</v>
      </c>
      <c r="E241" s="23">
        <f>F241</f>
        <v>655.514</v>
      </c>
      <c r="F241" s="23">
        <f>ROUND(655.514,3)</f>
        <v>655.514</v>
      </c>
      <c r="G241" s="20"/>
      <c r="H241" s="28"/>
    </row>
    <row r="242" spans="1:8" ht="12.75" customHeight="1">
      <c r="A242" s="30">
        <v>44231</v>
      </c>
      <c r="B242" s="31"/>
      <c r="C242" s="23">
        <f>ROUND(627.125,3)</f>
        <v>627.125</v>
      </c>
      <c r="D242" s="23">
        <f>F242</f>
        <v>667.047</v>
      </c>
      <c r="E242" s="23">
        <f>F242</f>
        <v>667.047</v>
      </c>
      <c r="F242" s="23">
        <f>ROUND(667.047,3)</f>
        <v>667.047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ROUND(677.262,3)</f>
        <v>677.262</v>
      </c>
      <c r="D244" s="23">
        <f>F244</f>
        <v>683.65</v>
      </c>
      <c r="E244" s="23">
        <f>F244</f>
        <v>683.65</v>
      </c>
      <c r="F244" s="23">
        <f>ROUND(683.65,3)</f>
        <v>683.65</v>
      </c>
      <c r="G244" s="20"/>
      <c r="H244" s="28"/>
    </row>
    <row r="245" spans="1:8" ht="12.75" customHeight="1">
      <c r="A245" s="30">
        <v>44049</v>
      </c>
      <c r="B245" s="31"/>
      <c r="C245" s="23">
        <f>ROUND(677.262,3)</f>
        <v>677.262</v>
      </c>
      <c r="D245" s="23">
        <f>F245</f>
        <v>695.675</v>
      </c>
      <c r="E245" s="23">
        <f>F245</f>
        <v>695.675</v>
      </c>
      <c r="F245" s="23">
        <f>ROUND(695.675,3)</f>
        <v>695.675</v>
      </c>
      <c r="G245" s="20"/>
      <c r="H245" s="28"/>
    </row>
    <row r="246" spans="1:8" ht="12.75" customHeight="1">
      <c r="A246" s="30">
        <v>44140</v>
      </c>
      <c r="B246" s="31"/>
      <c r="C246" s="23">
        <f>ROUND(677.262,3)</f>
        <v>677.262</v>
      </c>
      <c r="D246" s="23">
        <f>F246</f>
        <v>707.92</v>
      </c>
      <c r="E246" s="23">
        <f>F246</f>
        <v>707.92</v>
      </c>
      <c r="F246" s="23">
        <f>ROUND(707.92,3)</f>
        <v>707.92</v>
      </c>
      <c r="G246" s="20"/>
      <c r="H246" s="28"/>
    </row>
    <row r="247" spans="1:8" ht="12.75" customHeight="1">
      <c r="A247" s="30">
        <v>44231</v>
      </c>
      <c r="B247" s="31"/>
      <c r="C247" s="23">
        <f>ROUND(677.262,3)</f>
        <v>677.262</v>
      </c>
      <c r="D247" s="23">
        <f>F247</f>
        <v>720.376</v>
      </c>
      <c r="E247" s="23">
        <f>F247</f>
        <v>720.376</v>
      </c>
      <c r="F247" s="23">
        <f>ROUND(720.376,3)</f>
        <v>720.376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ROUND(607.704,3)</f>
        <v>607.704</v>
      </c>
      <c r="D249" s="23">
        <f>F249</f>
        <v>613.435</v>
      </c>
      <c r="E249" s="23">
        <f>F249</f>
        <v>613.435</v>
      </c>
      <c r="F249" s="23">
        <f>ROUND(613.435,3)</f>
        <v>613.435</v>
      </c>
      <c r="G249" s="20"/>
      <c r="H249" s="28"/>
    </row>
    <row r="250" spans="1:8" ht="12.75" customHeight="1">
      <c r="A250" s="30">
        <v>44049</v>
      </c>
      <c r="B250" s="31"/>
      <c r="C250" s="23">
        <f>ROUND(607.704,3)</f>
        <v>607.704</v>
      </c>
      <c r="D250" s="23">
        <f>F250</f>
        <v>624.226</v>
      </c>
      <c r="E250" s="23">
        <f>F250</f>
        <v>624.226</v>
      </c>
      <c r="F250" s="23">
        <f>ROUND(624.226,3)</f>
        <v>624.226</v>
      </c>
      <c r="G250" s="20"/>
      <c r="H250" s="28"/>
    </row>
    <row r="251" spans="1:8" ht="12.75" customHeight="1">
      <c r="A251" s="30">
        <v>44140</v>
      </c>
      <c r="B251" s="31"/>
      <c r="C251" s="23">
        <f>ROUND(607.704,3)</f>
        <v>607.704</v>
      </c>
      <c r="D251" s="23">
        <f>F251</f>
        <v>635.214</v>
      </c>
      <c r="E251" s="23">
        <f>F251</f>
        <v>635.214</v>
      </c>
      <c r="F251" s="23">
        <f>ROUND(635.214,3)</f>
        <v>635.214</v>
      </c>
      <c r="G251" s="20"/>
      <c r="H251" s="28"/>
    </row>
    <row r="252" spans="1:8" ht="12.75" customHeight="1">
      <c r="A252" s="30">
        <v>44231</v>
      </c>
      <c r="B252" s="31"/>
      <c r="C252" s="23">
        <f>ROUND(607.704,3)</f>
        <v>607.704</v>
      </c>
      <c r="D252" s="23">
        <f>F252</f>
        <v>646.39</v>
      </c>
      <c r="E252" s="23">
        <f>F252</f>
        <v>646.39</v>
      </c>
      <c r="F252" s="23">
        <f>ROUND(646.39,3)</f>
        <v>646.39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ROUND(233.227420975491,3)</f>
        <v>233.227</v>
      </c>
      <c r="D254" s="23">
        <f>F254</f>
        <v>235.458</v>
      </c>
      <c r="E254" s="23">
        <f>F254</f>
        <v>235.458</v>
      </c>
      <c r="F254" s="23">
        <f>ROUND(235.458,3)</f>
        <v>235.458</v>
      </c>
      <c r="G254" s="20"/>
      <c r="H254" s="28"/>
    </row>
    <row r="255" spans="1:8" ht="12.75" customHeight="1">
      <c r="A255" s="30">
        <v>44049</v>
      </c>
      <c r="B255" s="31"/>
      <c r="C255" s="23">
        <f>ROUND(233.227420975491,3)</f>
        <v>233.227</v>
      </c>
      <c r="D255" s="23">
        <f>F255</f>
        <v>239.658</v>
      </c>
      <c r="E255" s="23">
        <f>F255</f>
        <v>239.658</v>
      </c>
      <c r="F255" s="23">
        <f>ROUND(239.658,3)</f>
        <v>239.658</v>
      </c>
      <c r="G255" s="20"/>
      <c r="H255" s="28"/>
    </row>
    <row r="256" spans="1:8" ht="12.75" customHeight="1">
      <c r="A256" s="30">
        <v>44140</v>
      </c>
      <c r="B256" s="31"/>
      <c r="C256" s="23">
        <f>ROUND(233.227420975491,3)</f>
        <v>233.227</v>
      </c>
      <c r="D256" s="23">
        <f>F256</f>
        <v>243.933</v>
      </c>
      <c r="E256" s="23">
        <f>F256</f>
        <v>243.933</v>
      </c>
      <c r="F256" s="23">
        <f>ROUND(243.933,3)</f>
        <v>243.933</v>
      </c>
      <c r="G256" s="20"/>
      <c r="H256" s="28"/>
    </row>
    <row r="257" spans="1:8" ht="12.75" customHeight="1">
      <c r="A257" s="30">
        <v>44231</v>
      </c>
      <c r="B257" s="31"/>
      <c r="C257" s="23">
        <f>ROUND(233.227420975491,3)</f>
        <v>233.227</v>
      </c>
      <c r="D257" s="23">
        <f>F257</f>
        <v>248.28</v>
      </c>
      <c r="E257" s="23">
        <f>F257</f>
        <v>248.28</v>
      </c>
      <c r="F257" s="23">
        <f>ROUND(248.28,3)</f>
        <v>248.28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ROUND(600.535,3)</f>
        <v>600.535</v>
      </c>
      <c r="D259" s="23">
        <f>F259</f>
        <v>606.199</v>
      </c>
      <c r="E259" s="23">
        <f>F259</f>
        <v>606.199</v>
      </c>
      <c r="F259" s="23">
        <f>ROUND(606.199,3)</f>
        <v>606.199</v>
      </c>
      <c r="G259" s="20"/>
      <c r="H259" s="28"/>
    </row>
    <row r="260" spans="1:8" ht="12.75" customHeight="1">
      <c r="A260" s="30">
        <v>44049</v>
      </c>
      <c r="B260" s="31"/>
      <c r="C260" s="23">
        <f>ROUND(600.535,3)</f>
        <v>600.535</v>
      </c>
      <c r="D260" s="23">
        <f>F260</f>
        <v>616.862</v>
      </c>
      <c r="E260" s="23">
        <f>F260</f>
        <v>616.862</v>
      </c>
      <c r="F260" s="23">
        <f>ROUND(616.862,3)</f>
        <v>616.862</v>
      </c>
      <c r="G260" s="20"/>
      <c r="H260" s="28"/>
    </row>
    <row r="261" spans="1:8" ht="12.75" customHeight="1">
      <c r="A261" s="30">
        <v>44140</v>
      </c>
      <c r="B261" s="31"/>
      <c r="C261" s="23">
        <f>ROUND(600.535,3)</f>
        <v>600.535</v>
      </c>
      <c r="D261" s="23">
        <f>F261</f>
        <v>627.72</v>
      </c>
      <c r="E261" s="23">
        <f>F261</f>
        <v>627.72</v>
      </c>
      <c r="F261" s="23">
        <f>ROUND(627.72,3)</f>
        <v>627.72</v>
      </c>
      <c r="G261" s="20"/>
      <c r="H261" s="28"/>
    </row>
    <row r="262" spans="1:8" ht="12.75" customHeight="1">
      <c r="A262" s="30">
        <v>44231</v>
      </c>
      <c r="B262" s="31"/>
      <c r="C262" s="23">
        <f>ROUND(600.535,3)</f>
        <v>600.535</v>
      </c>
      <c r="D262" s="23">
        <f>F262</f>
        <v>638.764</v>
      </c>
      <c r="E262" s="23">
        <f>F262</f>
        <v>638.764</v>
      </c>
      <c r="F262" s="23">
        <f>ROUND(638.764,3)</f>
        <v>638.764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ROUND(101.949415093664,2)</f>
        <v>101.95</v>
      </c>
      <c r="D264" s="20">
        <f>F264</f>
        <v>98.6</v>
      </c>
      <c r="E264" s="20">
        <f>F264</f>
        <v>98.6</v>
      </c>
      <c r="F264" s="20">
        <f>ROUND(98.6027828537101,2)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ROUND(99.417338389755,2)</f>
        <v>99.42</v>
      </c>
      <c r="D266" s="20">
        <f>F266</f>
        <v>93.1</v>
      </c>
      <c r="E266" s="20">
        <f>F266</f>
        <v>93.1</v>
      </c>
      <c r="F266" s="20">
        <f>ROUND(93.1018239896729,2)</f>
        <v>93.1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ROUND(107.364904365024,2)</f>
        <v>107.36</v>
      </c>
      <c r="D268" s="20">
        <f>F268</f>
        <v>99.76</v>
      </c>
      <c r="E268" s="20">
        <f>F268</f>
        <v>99.76</v>
      </c>
      <c r="F268" s="20">
        <f>ROUND(99.7624358682537,2)</f>
        <v>99.76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ROUND(101.949415093664,2)</f>
        <v>101.95</v>
      </c>
      <c r="D270" s="20">
        <f>F270</f>
        <v>101.95</v>
      </c>
      <c r="E270" s="20">
        <f>F270</f>
        <v>101.95</v>
      </c>
      <c r="F270" s="20">
        <f>ROUND(101.949415093664,2)</f>
        <v>101.95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ROUND(101.949415093664,2)</f>
        <v>101.95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ROUND(99.417338389755,5)</f>
        <v>99.41734</v>
      </c>
      <c r="D274" s="22">
        <f>F274</f>
        <v>94.78037</v>
      </c>
      <c r="E274" s="22">
        <f>F274</f>
        <v>94.78037</v>
      </c>
      <c r="F274" s="22">
        <f>ROUND(94.7803690151447,5)</f>
        <v>94.78037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ROUND(99.417338389755,5)</f>
        <v>99.41734</v>
      </c>
      <c r="D276" s="22">
        <f>F276</f>
        <v>93.45838</v>
      </c>
      <c r="E276" s="22">
        <f>F276</f>
        <v>93.45838</v>
      </c>
      <c r="F276" s="22">
        <f>ROUND(93.4583793053525,5)</f>
        <v>93.45838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ROUND(99.417338389755,5)</f>
        <v>99.41734</v>
      </c>
      <c r="D278" s="22">
        <f>F278</f>
        <v>92.13538</v>
      </c>
      <c r="E278" s="22">
        <f>F278</f>
        <v>92.13538</v>
      </c>
      <c r="F278" s="22">
        <f>ROUND(92.1353791743294,5)</f>
        <v>92.13538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ROUND(99.417338389755,5)</f>
        <v>99.41734</v>
      </c>
      <c r="D280" s="22">
        <f>F280</f>
        <v>91.82926</v>
      </c>
      <c r="E280" s="22">
        <f>F280</f>
        <v>91.82926</v>
      </c>
      <c r="F280" s="22">
        <f>ROUND(91.8292598774917,5)</f>
        <v>91.82926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ROUND(99.417338389755,5)</f>
        <v>99.41734</v>
      </c>
      <c r="D282" s="22">
        <f>F282</f>
        <v>93.66502</v>
      </c>
      <c r="E282" s="22">
        <f>F282</f>
        <v>93.66502</v>
      </c>
      <c r="F282" s="22">
        <f>ROUND(93.6650216845307,5)</f>
        <v>93.66502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ROUND(99.417338389755,5)</f>
        <v>99.41734</v>
      </c>
      <c r="D284" s="22">
        <f>F284</f>
        <v>93.52074</v>
      </c>
      <c r="E284" s="22">
        <f>F284</f>
        <v>93.52074</v>
      </c>
      <c r="F284" s="22">
        <f>ROUND(93.520740935118,5)</f>
        <v>93.52074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ROUND(99.417338389755,5)</f>
        <v>99.41734</v>
      </c>
      <c r="D286" s="22">
        <f>F286</f>
        <v>94.53835</v>
      </c>
      <c r="E286" s="22">
        <f>F286</f>
        <v>94.53835</v>
      </c>
      <c r="F286" s="22">
        <f>ROUND(94.5383474183248,5)</f>
        <v>94.53835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ROUND(99.417338389755,5)</f>
        <v>99.41734</v>
      </c>
      <c r="D288" s="22">
        <f>F288</f>
        <v>98.44582</v>
      </c>
      <c r="E288" s="22">
        <f>F288</f>
        <v>98.44582</v>
      </c>
      <c r="F288" s="22">
        <f>ROUND(98.4458204669432,5)</f>
        <v>98.44582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ROUND(99.417338389755,2)</f>
        <v>99.42</v>
      </c>
      <c r="D290" s="20">
        <f>F290</f>
        <v>99.42</v>
      </c>
      <c r="E290" s="20">
        <f>F290</f>
        <v>99.42</v>
      </c>
      <c r="F290" s="20">
        <f>ROUND(99.417338389755,2)</f>
        <v>99.42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ROUND(99.417338389755,2)</f>
        <v>99.42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ROUND(107.364904365024,5)</f>
        <v>107.3649</v>
      </c>
      <c r="D294" s="22">
        <f>F294</f>
        <v>94.51384</v>
      </c>
      <c r="E294" s="22">
        <f>F294</f>
        <v>94.51384</v>
      </c>
      <c r="F294" s="22">
        <f>ROUND(94.5138403608485,5)</f>
        <v>94.51384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ROUND(107.364904365024,5)</f>
        <v>107.3649</v>
      </c>
      <c r="D296" s="22">
        <f>F296</f>
        <v>91.81168</v>
      </c>
      <c r="E296" s="22">
        <f>F296</f>
        <v>91.81168</v>
      </c>
      <c r="F296" s="22">
        <f>ROUND(91.8116825194399,5)</f>
        <v>91.81168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ROUND(107.364904365024,5)</f>
        <v>107.3649</v>
      </c>
      <c r="D298" s="22">
        <f>F298</f>
        <v>90.92397</v>
      </c>
      <c r="E298" s="22">
        <f>F298</f>
        <v>90.92397</v>
      </c>
      <c r="F298" s="22">
        <f>ROUND(90.9239656988358,5)</f>
        <v>90.92397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ROUND(107.364904365024,5)</f>
        <v>107.3649</v>
      </c>
      <c r="D300" s="22">
        <f>F300</f>
        <v>93.60745</v>
      </c>
      <c r="E300" s="22">
        <f>F300</f>
        <v>93.60745</v>
      </c>
      <c r="F300" s="22">
        <f>ROUND(93.6074546144909,5)</f>
        <v>93.60745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ROUND(107.364904365024,5)</f>
        <v>107.3649</v>
      </c>
      <c r="D302" s="22">
        <f>F302</f>
        <v>97.91403</v>
      </c>
      <c r="E302" s="22">
        <f>F302</f>
        <v>97.91403</v>
      </c>
      <c r="F302" s="22">
        <f>ROUND(97.9140306138629,5)</f>
        <v>97.91403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ROUND(107.364904365024,5)</f>
        <v>107.3649</v>
      </c>
      <c r="D304" s="22">
        <f>F304</f>
        <v>96.83593</v>
      </c>
      <c r="E304" s="22">
        <f>F304</f>
        <v>96.83593</v>
      </c>
      <c r="F304" s="22">
        <f>ROUND(96.8359256783232,5)</f>
        <v>96.83593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ROUND(107.364904365024,5)</f>
        <v>107.3649</v>
      </c>
      <c r="D306" s="22">
        <f>F306</f>
        <v>99.36579</v>
      </c>
      <c r="E306" s="22">
        <f>F306</f>
        <v>99.36579</v>
      </c>
      <c r="F306" s="22">
        <f>ROUND(99.3657916127613,5)</f>
        <v>99.36579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ROUND(107.364904365024,5)</f>
        <v>107.3649</v>
      </c>
      <c r="D308" s="22">
        <f>F308</f>
        <v>105.25234</v>
      </c>
      <c r="E308" s="22">
        <f>F308</f>
        <v>105.25234</v>
      </c>
      <c r="F308" s="22">
        <f>ROUND(105.252341826614,5)</f>
        <v>105.25234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ROUND(107.364904365024,2)</f>
        <v>107.36</v>
      </c>
      <c r="D310" s="20">
        <f>F310</f>
        <v>107.36</v>
      </c>
      <c r="E310" s="20">
        <f>F310</f>
        <v>107.36</v>
      </c>
      <c r="F310" s="20">
        <f>ROUND(107.364904365024,2)</f>
        <v>107.36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ROUND(107.364904365024,2)</f>
        <v>107.36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1:B311"/>
    <mergeCell ref="A312:B312"/>
    <mergeCell ref="A305:B305"/>
    <mergeCell ref="A306:B306"/>
    <mergeCell ref="A307:B307"/>
    <mergeCell ref="A308:B308"/>
    <mergeCell ref="A309:B309"/>
    <mergeCell ref="A310:B31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2020-03-19T16:03:23Z</dcterms:modified>
  <cp:category/>
  <cp:version/>
  <cp:contentType/>
  <cp:contentStatus/>
</cp:coreProperties>
</file>