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7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<sst xmlns="http://schemas.openxmlformats.org/spreadsheetml/2006/main" count="88" uniqueCount="86">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</sst>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43930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ROUND(101.765460252467,2)</f>
        <v>101.77</v>
      </c>
      <c r="D6" s="20">
        <f>F6</f>
        <v>101.77</v>
      </c>
      <c r="E6" s="20">
        <f>F6</f>
        <v>101.77</v>
      </c>
      <c r="F6" s="20">
        <f>ROUND(101.765460252467,2)</f>
        <v>101.77</v>
      </c>
      <c r="G6" s="20"/>
      <c r="H6" s="28"/>
    </row>
    <row r="7" spans="1:8" ht="12.75" customHeight="1">
      <c r="A7" s="38">
        <v>44095</v>
      </c>
      <c r="B7" s="39"/>
      <c r="C7" s="20">
        <f>ROUND(101.765460252467,2)</f>
        <v>101.77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ROUND(97.4494680983842,2)</f>
        <v>97.45</v>
      </c>
      <c r="D9" s="20">
        <f aca="true" t="shared" si="1" ref="D9:D20">F9</f>
        <v>94.54</v>
      </c>
      <c r="E9" s="20">
        <f aca="true" t="shared" si="2" ref="E9:E20">F9</f>
        <v>94.54</v>
      </c>
      <c r="F9" s="20">
        <f>ROUND(94.5399936118314,2)</f>
        <v>94.54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97.45</v>
      </c>
      <c r="D10" s="20">
        <f t="shared" si="1"/>
        <v>93.12</v>
      </c>
      <c r="E10" s="20">
        <f t="shared" si="2"/>
        <v>93.12</v>
      </c>
      <c r="F10" s="20">
        <f>ROUND(93.1237141025593,2)</f>
        <v>93.12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97.45</v>
      </c>
      <c r="D11" s="20">
        <f t="shared" si="1"/>
        <v>91.75</v>
      </c>
      <c r="E11" s="20">
        <f t="shared" si="2"/>
        <v>91.75</v>
      </c>
      <c r="F11" s="20">
        <f>ROUND(91.7484102534446,2)</f>
        <v>91.75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97.45</v>
      </c>
      <c r="D12" s="20">
        <f t="shared" si="1"/>
        <v>91.18</v>
      </c>
      <c r="E12" s="20">
        <f t="shared" si="2"/>
        <v>91.18</v>
      </c>
      <c r="F12" s="20">
        <f>ROUND(91.1805458405013,2)</f>
        <v>91.18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97.45</v>
      </c>
      <c r="D13" s="20">
        <f t="shared" si="1"/>
        <v>92.94</v>
      </c>
      <c r="E13" s="20">
        <f t="shared" si="2"/>
        <v>92.94</v>
      </c>
      <c r="F13" s="20">
        <f>ROUND(92.9415212144351,2)</f>
        <v>92.94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97.45</v>
      </c>
      <c r="D14" s="20">
        <f t="shared" si="1"/>
        <v>93.17</v>
      </c>
      <c r="E14" s="20">
        <f t="shared" si="2"/>
        <v>93.17</v>
      </c>
      <c r="F14" s="20">
        <f>ROUND(93.1653194664545,2)</f>
        <v>93.17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97.45</v>
      </c>
      <c r="D15" s="20">
        <f t="shared" si="1"/>
        <v>94.03</v>
      </c>
      <c r="E15" s="20">
        <f t="shared" si="2"/>
        <v>94.03</v>
      </c>
      <c r="F15" s="20">
        <f>ROUND(94.0292323621633,2)</f>
        <v>94.03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97.45</v>
      </c>
      <c r="D16" s="20">
        <f t="shared" si="1"/>
        <v>97.61</v>
      </c>
      <c r="E16" s="20">
        <f t="shared" si="2"/>
        <v>97.61</v>
      </c>
      <c r="F16" s="20">
        <f>ROUND(97.6133166516329,2)</f>
        <v>97.61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97.45</v>
      </c>
      <c r="D17" s="20">
        <f t="shared" si="1"/>
        <v>98.48</v>
      </c>
      <c r="E17" s="20">
        <f t="shared" si="2"/>
        <v>98.48</v>
      </c>
      <c r="F17" s="20">
        <f>ROUND(98.4785279243137,2)</f>
        <v>98.48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97.45</v>
      </c>
      <c r="D18" s="20">
        <f t="shared" si="1"/>
        <v>91.42</v>
      </c>
      <c r="E18" s="20">
        <f t="shared" si="2"/>
        <v>91.42</v>
      </c>
      <c r="F18" s="20">
        <f>ROUND(91.4162627437032,2)</f>
        <v>91.42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97.45</v>
      </c>
      <c r="D19" s="20">
        <f t="shared" si="1"/>
        <v>97.45</v>
      </c>
      <c r="E19" s="20">
        <f t="shared" si="2"/>
        <v>97.45</v>
      </c>
      <c r="F19" s="20">
        <f>ROUND(97.4494680983842,2)</f>
        <v>97.45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97.45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ROUND(104.52128424901,2)</f>
        <v>104.52</v>
      </c>
      <c r="D22" s="20">
        <f aca="true" t="shared" si="4" ref="D22:D33">F22</f>
        <v>91.45</v>
      </c>
      <c r="E22" s="20">
        <f aca="true" t="shared" si="5" ref="E22:E33">F22</f>
        <v>91.45</v>
      </c>
      <c r="F22" s="20">
        <f>ROUND(91.4454819536017,2)</f>
        <v>91.45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104.52</v>
      </c>
      <c r="D23" s="20">
        <f t="shared" si="4"/>
        <v>88.69</v>
      </c>
      <c r="E23" s="20">
        <f t="shared" si="5"/>
        <v>88.69</v>
      </c>
      <c r="F23" s="20">
        <f>ROUND(88.6905870640075,2)</f>
        <v>88.69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104.52</v>
      </c>
      <c r="D24" s="20">
        <f t="shared" si="4"/>
        <v>87.78</v>
      </c>
      <c r="E24" s="20">
        <f t="shared" si="5"/>
        <v>87.78</v>
      </c>
      <c r="F24" s="20">
        <f>ROUND(87.7804023135821,2)</f>
        <v>87.78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104.52</v>
      </c>
      <c r="D25" s="20">
        <f t="shared" si="4"/>
        <v>90.33</v>
      </c>
      <c r="E25" s="20">
        <f t="shared" si="5"/>
        <v>90.33</v>
      </c>
      <c r="F25" s="20">
        <f>ROUND(90.3313161462367,2)</f>
        <v>90.33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104.52</v>
      </c>
      <c r="D26" s="20">
        <f t="shared" si="4"/>
        <v>94.73</v>
      </c>
      <c r="E26" s="20">
        <f t="shared" si="5"/>
        <v>94.73</v>
      </c>
      <c r="F26" s="20">
        <f>ROUND(94.7331960310931,2)</f>
        <v>94.73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104.52</v>
      </c>
      <c r="D27" s="20">
        <f t="shared" si="4"/>
        <v>93.86</v>
      </c>
      <c r="E27" s="20">
        <f t="shared" si="5"/>
        <v>93.86</v>
      </c>
      <c r="F27" s="20">
        <f>ROUND(93.8552339295985,2)</f>
        <v>93.86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104.52</v>
      </c>
      <c r="D28" s="20">
        <f t="shared" si="4"/>
        <v>96.27</v>
      </c>
      <c r="E28" s="20">
        <f t="shared" si="5"/>
        <v>96.27</v>
      </c>
      <c r="F28" s="20">
        <f>ROUND(96.2672670071771,2)</f>
        <v>96.27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104.52</v>
      </c>
      <c r="D29" s="20">
        <f t="shared" si="4"/>
        <v>102.22</v>
      </c>
      <c r="E29" s="20">
        <f t="shared" si="5"/>
        <v>102.22</v>
      </c>
      <c r="F29" s="20">
        <f>ROUND(102.223289766266,2)</f>
        <v>102.22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104.52</v>
      </c>
      <c r="D30" s="20">
        <f t="shared" si="4"/>
        <v>102.97</v>
      </c>
      <c r="E30" s="20">
        <f t="shared" si="5"/>
        <v>102.97</v>
      </c>
      <c r="F30" s="20">
        <f>ROUND(102.970791288046,2)</f>
        <v>102.97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104.52</v>
      </c>
      <c r="D31" s="20">
        <f t="shared" si="4"/>
        <v>96.74</v>
      </c>
      <c r="E31" s="20">
        <f t="shared" si="5"/>
        <v>96.74</v>
      </c>
      <c r="F31" s="20">
        <f>ROUND(96.7383255477856,2)</f>
        <v>96.74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104.52</v>
      </c>
      <c r="D32" s="20">
        <f t="shared" si="4"/>
        <v>104.52</v>
      </c>
      <c r="E32" s="20">
        <f t="shared" si="5"/>
        <v>104.52</v>
      </c>
      <c r="F32" s="20">
        <f>ROUND(104.52128424901,2)</f>
        <v>104.52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104.52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ROUND(4.05,5)</f>
        <v>4.05</v>
      </c>
      <c r="D35" s="22">
        <f>F35</f>
        <v>4.05</v>
      </c>
      <c r="E35" s="22">
        <f>F35</f>
        <v>4.05</v>
      </c>
      <c r="F35" s="22">
        <f>ROUND(4.05,5)</f>
        <v>4.05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ROUND(4.28,5)</f>
        <v>4.28</v>
      </c>
      <c r="D37" s="22">
        <f>F37</f>
        <v>4.28</v>
      </c>
      <c r="E37" s="22">
        <f>F37</f>
        <v>4.28</v>
      </c>
      <c r="F37" s="22">
        <f>ROUND(4.28,5)</f>
        <v>4.28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ROUND(4.37,5)</f>
        <v>4.37</v>
      </c>
      <c r="D39" s="22">
        <f>F39</f>
        <v>4.37</v>
      </c>
      <c r="E39" s="22">
        <f>F39</f>
        <v>4.37</v>
      </c>
      <c r="F39" s="22">
        <f>ROUND(4.37,5)</f>
        <v>4.37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ROUND(5.29,5)</f>
        <v>5.29</v>
      </c>
      <c r="D41" s="22">
        <f>F41</f>
        <v>5.29</v>
      </c>
      <c r="E41" s="22">
        <f>F41</f>
        <v>5.29</v>
      </c>
      <c r="F41" s="22">
        <f>ROUND(5.29,5)</f>
        <v>5.29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ROUND(12.55,5)</f>
        <v>12.55</v>
      </c>
      <c r="D43" s="22">
        <f>F43</f>
        <v>12.55</v>
      </c>
      <c r="E43" s="22">
        <f>F43</f>
        <v>12.55</v>
      </c>
      <c r="F43" s="22">
        <f>ROUND(12.55,5)</f>
        <v>12.55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ROUND(6.98,5)</f>
        <v>6.98</v>
      </c>
      <c r="D45" s="22">
        <f>F45</f>
        <v>6.98</v>
      </c>
      <c r="E45" s="22">
        <f>F45</f>
        <v>6.98</v>
      </c>
      <c r="F45" s="22">
        <f>ROUND(6.98,5)</f>
        <v>6.98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ROUND(9.78,3)</f>
        <v>9.78</v>
      </c>
      <c r="D47" s="23">
        <f>F47</f>
        <v>9.78</v>
      </c>
      <c r="E47" s="23">
        <f>F47</f>
        <v>9.78</v>
      </c>
      <c r="F47" s="23">
        <f>ROUND(9.78,3)</f>
        <v>9.78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ROUND(2.6,3)</f>
        <v>2.6</v>
      </c>
      <c r="D49" s="23">
        <f>F49</f>
        <v>2.6</v>
      </c>
      <c r="E49" s="23">
        <f>F49</f>
        <v>2.6</v>
      </c>
      <c r="F49" s="23">
        <f>ROUND(2.6,3)</f>
        <v>2.6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ROUND(4.45,3)</f>
        <v>4.45</v>
      </c>
      <c r="D51" s="23">
        <f>F51</f>
        <v>4.45</v>
      </c>
      <c r="E51" s="23">
        <f>F51</f>
        <v>4.45</v>
      </c>
      <c r="F51" s="23">
        <f>ROUND(4.45,3)</f>
        <v>4.45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ROUND(4.975,3)</f>
        <v>4.975</v>
      </c>
      <c r="D53" s="23">
        <f>F53</f>
        <v>4.975</v>
      </c>
      <c r="E53" s="23">
        <f>F53</f>
        <v>4.975</v>
      </c>
      <c r="F53" s="23">
        <f>ROUND(4.975,3)</f>
        <v>4.975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ROUND(11.48,3)</f>
        <v>11.48</v>
      </c>
      <c r="D55" s="23">
        <f>F55</f>
        <v>11.48</v>
      </c>
      <c r="E55" s="23">
        <f>F55</f>
        <v>11.48</v>
      </c>
      <c r="F55" s="23">
        <f>ROUND(11.48,3)</f>
        <v>11.48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ROUND(4.35,3)</f>
        <v>4.35</v>
      </c>
      <c r="D57" s="23">
        <f>F57</f>
        <v>4.35</v>
      </c>
      <c r="E57" s="23">
        <f>F57</f>
        <v>4.35</v>
      </c>
      <c r="F57" s="23">
        <f>ROUND(4.35,3)</f>
        <v>4.35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ROUND(2.43,3)</f>
        <v>2.43</v>
      </c>
      <c r="D59" s="23">
        <f>F59</f>
        <v>2.43</v>
      </c>
      <c r="E59" s="23">
        <f>F59</f>
        <v>2.43</v>
      </c>
      <c r="F59" s="23">
        <f>ROUND(2.43,3)</f>
        <v>2.43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ROUND(11.05,3)</f>
        <v>11.05</v>
      </c>
      <c r="D61" s="23">
        <f>F61</f>
        <v>11.05</v>
      </c>
      <c r="E61" s="23">
        <f>F61</f>
        <v>11.05</v>
      </c>
      <c r="F61" s="23">
        <f>ROUND(11.05,3)</f>
        <v>11.05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43958</v>
      </c>
      <c r="B63" s="39"/>
      <c r="C63" s="22">
        <f>ROUND(4.05,5)</f>
        <v>4.05</v>
      </c>
      <c r="D63" s="22">
        <f>F63</f>
        <v>134.98431</v>
      </c>
      <c r="E63" s="22">
        <f>F63</f>
        <v>134.98431</v>
      </c>
      <c r="F63" s="22">
        <f>ROUND(134.98431,5)</f>
        <v>134.98431</v>
      </c>
      <c r="G63" s="20"/>
      <c r="H63" s="28"/>
    </row>
    <row r="64" spans="1:8" ht="12.75" customHeight="1">
      <c r="A64" s="38">
        <v>44049</v>
      </c>
      <c r="B64" s="39"/>
      <c r="C64" s="22">
        <f>ROUND(4.05,5)</f>
        <v>4.05</v>
      </c>
      <c r="D64" s="22">
        <f>F64</f>
        <v>135.58113</v>
      </c>
      <c r="E64" s="22">
        <f>F64</f>
        <v>135.58113</v>
      </c>
      <c r="F64" s="22">
        <f>ROUND(135.58113,5)</f>
        <v>135.58113</v>
      </c>
      <c r="G64" s="20"/>
      <c r="H64" s="28"/>
    </row>
    <row r="65" spans="1:8" ht="12.75" customHeight="1">
      <c r="A65" s="38">
        <v>44140</v>
      </c>
      <c r="B65" s="39"/>
      <c r="C65" s="22">
        <f>ROUND(4.05,5)</f>
        <v>4.05</v>
      </c>
      <c r="D65" s="22">
        <f>F65</f>
        <v>137.68031</v>
      </c>
      <c r="E65" s="22">
        <f>F65</f>
        <v>137.68031</v>
      </c>
      <c r="F65" s="22">
        <f>ROUND(137.68031,5)</f>
        <v>137.68031</v>
      </c>
      <c r="G65" s="20"/>
      <c r="H65" s="28"/>
    </row>
    <row r="66" spans="1:8" ht="12.75" customHeight="1">
      <c r="A66" s="38">
        <v>44231</v>
      </c>
      <c r="B66" s="39"/>
      <c r="C66" s="22">
        <f>ROUND(4.05,5)</f>
        <v>4.05</v>
      </c>
      <c r="D66" s="22">
        <f>F66</f>
        <v>138.24551</v>
      </c>
      <c r="E66" s="22">
        <f>F66</f>
        <v>138.24551</v>
      </c>
      <c r="F66" s="22">
        <f>ROUND(138.24551,5)</f>
        <v>138.24551</v>
      </c>
      <c r="G66" s="20"/>
      <c r="H66" s="28"/>
    </row>
    <row r="67" spans="1:8" ht="12.75" customHeight="1">
      <c r="A67" s="38">
        <v>44322</v>
      </c>
      <c r="B67" s="39"/>
      <c r="C67" s="22">
        <f>ROUND(4.05,5)</f>
        <v>4.05</v>
      </c>
      <c r="D67" s="22">
        <f>F67</f>
        <v>140.30374</v>
      </c>
      <c r="E67" s="22">
        <f>F67</f>
        <v>140.30374</v>
      </c>
      <c r="F67" s="22">
        <f>ROUND(140.30374,5)</f>
        <v>140.30374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43958</v>
      </c>
      <c r="B69" s="39"/>
      <c r="C69" s="22">
        <f>ROUND(96.36016,5)</f>
        <v>96.36016</v>
      </c>
      <c r="D69" s="22">
        <f>F69</f>
        <v>96.76992</v>
      </c>
      <c r="E69" s="22">
        <f>F69</f>
        <v>96.76992</v>
      </c>
      <c r="F69" s="22">
        <f>ROUND(96.76992,5)</f>
        <v>96.76992</v>
      </c>
      <c r="G69" s="20"/>
      <c r="H69" s="28"/>
    </row>
    <row r="70" spans="1:8" ht="12.75" customHeight="1">
      <c r="A70" s="38">
        <v>44049</v>
      </c>
      <c r="B70" s="39"/>
      <c r="C70" s="22">
        <f>ROUND(96.36016,5)</f>
        <v>96.36016</v>
      </c>
      <c r="D70" s="22">
        <f>F70</f>
        <v>98.27907</v>
      </c>
      <c r="E70" s="22">
        <f>F70</f>
        <v>98.27907</v>
      </c>
      <c r="F70" s="22">
        <f>ROUND(98.27907,5)</f>
        <v>98.27907</v>
      </c>
      <c r="G70" s="20"/>
      <c r="H70" s="28"/>
    </row>
    <row r="71" spans="1:8" ht="12.75" customHeight="1">
      <c r="A71" s="38">
        <v>44140</v>
      </c>
      <c r="B71" s="39"/>
      <c r="C71" s="22">
        <f>ROUND(96.36016,5)</f>
        <v>96.36016</v>
      </c>
      <c r="D71" s="22">
        <f>F71</f>
        <v>98.65692</v>
      </c>
      <c r="E71" s="22">
        <f>F71</f>
        <v>98.65692</v>
      </c>
      <c r="F71" s="22">
        <f>ROUND(98.65692,5)</f>
        <v>98.65692</v>
      </c>
      <c r="G71" s="20"/>
      <c r="H71" s="28"/>
    </row>
    <row r="72" spans="1:8" ht="12.75" customHeight="1">
      <c r="A72" s="38">
        <v>44231</v>
      </c>
      <c r="B72" s="39"/>
      <c r="C72" s="22">
        <f>ROUND(96.36016,5)</f>
        <v>96.36016</v>
      </c>
      <c r="D72" s="22">
        <f>F72</f>
        <v>100.15873</v>
      </c>
      <c r="E72" s="22">
        <f>F72</f>
        <v>100.15873</v>
      </c>
      <c r="F72" s="22">
        <f>ROUND(100.15873,5)</f>
        <v>100.15873</v>
      </c>
      <c r="G72" s="20"/>
      <c r="H72" s="28"/>
    </row>
    <row r="73" spans="1:8" ht="12.75" customHeight="1">
      <c r="A73" s="38">
        <v>44322</v>
      </c>
      <c r="B73" s="39"/>
      <c r="C73" s="22">
        <f>ROUND(96.36016,5)</f>
        <v>96.36016</v>
      </c>
      <c r="D73" s="22">
        <f>F73</f>
        <v>100.49239</v>
      </c>
      <c r="E73" s="22">
        <f>F73</f>
        <v>100.49239</v>
      </c>
      <c r="F73" s="22">
        <f>ROUND(100.49239,5)</f>
        <v>100.49239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43958</v>
      </c>
      <c r="B75" s="39"/>
      <c r="C75" s="22">
        <f>ROUND(10.805,5)</f>
        <v>10.805</v>
      </c>
      <c r="D75" s="22">
        <f>F75</f>
        <v>10.85954</v>
      </c>
      <c r="E75" s="22">
        <f>F75</f>
        <v>10.85954</v>
      </c>
      <c r="F75" s="22">
        <f>ROUND(10.85954,5)</f>
        <v>10.85954</v>
      </c>
      <c r="G75" s="20"/>
      <c r="H75" s="28"/>
    </row>
    <row r="76" spans="1:8" ht="12.75" customHeight="1">
      <c r="A76" s="38">
        <v>44049</v>
      </c>
      <c r="B76" s="39"/>
      <c r="C76" s="22">
        <f>ROUND(10.805,5)</f>
        <v>10.805</v>
      </c>
      <c r="D76" s="22">
        <f>F76</f>
        <v>11.05341</v>
      </c>
      <c r="E76" s="22">
        <f>F76</f>
        <v>11.05341</v>
      </c>
      <c r="F76" s="22">
        <f>ROUND(11.05341,5)</f>
        <v>11.05341</v>
      </c>
      <c r="G76" s="20"/>
      <c r="H76" s="28"/>
    </row>
    <row r="77" spans="1:8" ht="12.75" customHeight="1">
      <c r="A77" s="38">
        <v>44140</v>
      </c>
      <c r="B77" s="39"/>
      <c r="C77" s="22">
        <f>ROUND(10.805,5)</f>
        <v>10.805</v>
      </c>
      <c r="D77" s="22">
        <f>F77</f>
        <v>11.24275</v>
      </c>
      <c r="E77" s="22">
        <f>F77</f>
        <v>11.24275</v>
      </c>
      <c r="F77" s="22">
        <f>ROUND(11.24275,5)</f>
        <v>11.24275</v>
      </c>
      <c r="G77" s="20"/>
      <c r="H77" s="28"/>
    </row>
    <row r="78" spans="1:8" ht="12.75" customHeight="1">
      <c r="A78" s="38">
        <v>44231</v>
      </c>
      <c r="B78" s="39"/>
      <c r="C78" s="22">
        <f>ROUND(10.805,5)</f>
        <v>10.805</v>
      </c>
      <c r="D78" s="22">
        <f>F78</f>
        <v>11.4582</v>
      </c>
      <c r="E78" s="22">
        <f>F78</f>
        <v>11.4582</v>
      </c>
      <c r="F78" s="22">
        <f>ROUND(11.4582,5)</f>
        <v>11.4582</v>
      </c>
      <c r="G78" s="20"/>
      <c r="H78" s="28"/>
    </row>
    <row r="79" spans="1:8" ht="12.75" customHeight="1">
      <c r="A79" s="38">
        <v>44322</v>
      </c>
      <c r="B79" s="39"/>
      <c r="C79" s="22">
        <f>ROUND(10.805,5)</f>
        <v>10.805</v>
      </c>
      <c r="D79" s="22">
        <f>F79</f>
        <v>11.69654</v>
      </c>
      <c r="E79" s="22">
        <f>F79</f>
        <v>11.69654</v>
      </c>
      <c r="F79" s="22">
        <f>ROUND(11.69654,5)</f>
        <v>11.69654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43958</v>
      </c>
      <c r="B81" s="39"/>
      <c r="C81" s="22">
        <f>ROUND(11.235,5)</f>
        <v>11.235</v>
      </c>
      <c r="D81" s="22">
        <f>F81</f>
        <v>11.28768</v>
      </c>
      <c r="E81" s="22">
        <f>F81</f>
        <v>11.28768</v>
      </c>
      <c r="F81" s="22">
        <f>ROUND(11.28768,5)</f>
        <v>11.28768</v>
      </c>
      <c r="G81" s="20"/>
      <c r="H81" s="28"/>
    </row>
    <row r="82" spans="1:8" ht="12.75" customHeight="1">
      <c r="A82" s="38">
        <v>44049</v>
      </c>
      <c r="B82" s="39"/>
      <c r="C82" s="22">
        <f>ROUND(11.235,5)</f>
        <v>11.235</v>
      </c>
      <c r="D82" s="22">
        <f>F82</f>
        <v>11.4763</v>
      </c>
      <c r="E82" s="22">
        <f>F82</f>
        <v>11.4763</v>
      </c>
      <c r="F82" s="22">
        <f>ROUND(11.4763,5)</f>
        <v>11.4763</v>
      </c>
      <c r="G82" s="20"/>
      <c r="H82" s="28"/>
    </row>
    <row r="83" spans="1:8" ht="12.75" customHeight="1">
      <c r="A83" s="38">
        <v>44140</v>
      </c>
      <c r="B83" s="39"/>
      <c r="C83" s="22">
        <f>ROUND(11.235,5)</f>
        <v>11.235</v>
      </c>
      <c r="D83" s="22">
        <f>F83</f>
        <v>11.66849</v>
      </c>
      <c r="E83" s="22">
        <f>F83</f>
        <v>11.66849</v>
      </c>
      <c r="F83" s="22">
        <f>ROUND(11.66849,5)</f>
        <v>11.66849</v>
      </c>
      <c r="G83" s="20"/>
      <c r="H83" s="28"/>
    </row>
    <row r="84" spans="1:8" ht="12.75" customHeight="1">
      <c r="A84" s="38">
        <v>44231</v>
      </c>
      <c r="B84" s="39"/>
      <c r="C84" s="22">
        <f>ROUND(11.235,5)</f>
        <v>11.235</v>
      </c>
      <c r="D84" s="22">
        <f>F84</f>
        <v>11.88088</v>
      </c>
      <c r="E84" s="22">
        <f>F84</f>
        <v>11.88088</v>
      </c>
      <c r="F84" s="22">
        <f>ROUND(11.88088,5)</f>
        <v>11.88088</v>
      </c>
      <c r="G84" s="20"/>
      <c r="H84" s="28"/>
    </row>
    <row r="85" spans="1:8" ht="12.75" customHeight="1">
      <c r="A85" s="38">
        <v>44322</v>
      </c>
      <c r="B85" s="39"/>
      <c r="C85" s="22">
        <f>ROUND(11.235,5)</f>
        <v>11.235</v>
      </c>
      <c r="D85" s="22">
        <f>F85</f>
        <v>12.11001</v>
      </c>
      <c r="E85" s="22">
        <f>F85</f>
        <v>12.11001</v>
      </c>
      <c r="F85" s="22">
        <f>ROUND(12.11001,5)</f>
        <v>12.11001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43958</v>
      </c>
      <c r="B87" s="39"/>
      <c r="C87" s="22">
        <f>ROUND(93.7647,5)</f>
        <v>93.7647</v>
      </c>
      <c r="D87" s="22">
        <f>F87</f>
        <v>94.16335</v>
      </c>
      <c r="E87" s="22">
        <f>F87</f>
        <v>94.16335</v>
      </c>
      <c r="F87" s="22">
        <f>ROUND(94.16335,5)</f>
        <v>94.16335</v>
      </c>
      <c r="G87" s="20"/>
      <c r="H87" s="28"/>
    </row>
    <row r="88" spans="1:8" ht="12.75" customHeight="1">
      <c r="A88" s="38">
        <v>44049</v>
      </c>
      <c r="B88" s="39"/>
      <c r="C88" s="22">
        <f>ROUND(93.7647,5)</f>
        <v>93.7647</v>
      </c>
      <c r="D88" s="22">
        <f>F88</f>
        <v>95.63196</v>
      </c>
      <c r="E88" s="22">
        <f>F88</f>
        <v>95.63196</v>
      </c>
      <c r="F88" s="22">
        <f>ROUND(95.63196,5)</f>
        <v>95.63196</v>
      </c>
      <c r="G88" s="20"/>
      <c r="H88" s="28"/>
    </row>
    <row r="89" spans="1:8" ht="12.75" customHeight="1">
      <c r="A89" s="38">
        <v>44140</v>
      </c>
      <c r="B89" s="39"/>
      <c r="C89" s="22">
        <f>ROUND(93.7647,5)</f>
        <v>93.7647</v>
      </c>
      <c r="D89" s="22">
        <f>F89</f>
        <v>95.89147</v>
      </c>
      <c r="E89" s="22">
        <f>F89</f>
        <v>95.89147</v>
      </c>
      <c r="F89" s="22">
        <f>ROUND(95.89147,5)</f>
        <v>95.89147</v>
      </c>
      <c r="G89" s="20"/>
      <c r="H89" s="28"/>
    </row>
    <row r="90" spans="1:8" ht="12.75" customHeight="1">
      <c r="A90" s="38">
        <v>44231</v>
      </c>
      <c r="B90" s="39"/>
      <c r="C90" s="22">
        <f>ROUND(93.7647,5)</f>
        <v>93.7647</v>
      </c>
      <c r="D90" s="22">
        <f>F90</f>
        <v>97.35123</v>
      </c>
      <c r="E90" s="22">
        <f>F90</f>
        <v>97.35123</v>
      </c>
      <c r="F90" s="22">
        <f>ROUND(97.35123,5)</f>
        <v>97.35123</v>
      </c>
      <c r="G90" s="20"/>
      <c r="H90" s="28"/>
    </row>
    <row r="91" spans="1:8" ht="12.75" customHeight="1">
      <c r="A91" s="38">
        <v>44322</v>
      </c>
      <c r="B91" s="39"/>
      <c r="C91" s="22">
        <f>ROUND(93.7647,5)</f>
        <v>93.7647</v>
      </c>
      <c r="D91" s="22">
        <f>F91</f>
        <v>97.5634</v>
      </c>
      <c r="E91" s="22">
        <f>F91</f>
        <v>97.5634</v>
      </c>
      <c r="F91" s="22">
        <f>ROUND(97.5634,5)</f>
        <v>97.5634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43958</v>
      </c>
      <c r="B93" s="39"/>
      <c r="C93" s="22">
        <f>ROUND(11.61,5)</f>
        <v>11.61</v>
      </c>
      <c r="D93" s="22">
        <f>F93</f>
        <v>11.66172</v>
      </c>
      <c r="E93" s="22">
        <f>F93</f>
        <v>11.66172</v>
      </c>
      <c r="F93" s="22">
        <f>ROUND(11.66172,5)</f>
        <v>11.66172</v>
      </c>
      <c r="G93" s="20"/>
      <c r="H93" s="28"/>
    </row>
    <row r="94" spans="1:8" ht="12.75" customHeight="1">
      <c r="A94" s="38">
        <v>44049</v>
      </c>
      <c r="B94" s="39"/>
      <c r="C94" s="22">
        <f>ROUND(11.61,5)</f>
        <v>11.61</v>
      </c>
      <c r="D94" s="22">
        <f>F94</f>
        <v>11.84518</v>
      </c>
      <c r="E94" s="22">
        <f>F94</f>
        <v>11.84518</v>
      </c>
      <c r="F94" s="22">
        <f>ROUND(11.84518,5)</f>
        <v>11.84518</v>
      </c>
      <c r="G94" s="20"/>
      <c r="H94" s="28"/>
    </row>
    <row r="95" spans="1:8" ht="12.75" customHeight="1">
      <c r="A95" s="38">
        <v>44140</v>
      </c>
      <c r="B95" s="39"/>
      <c r="C95" s="22">
        <f>ROUND(11.61,5)</f>
        <v>11.61</v>
      </c>
      <c r="D95" s="22">
        <f>F95</f>
        <v>12.02209</v>
      </c>
      <c r="E95" s="22">
        <f>F95</f>
        <v>12.02209</v>
      </c>
      <c r="F95" s="22">
        <f>ROUND(12.02209,5)</f>
        <v>12.02209</v>
      </c>
      <c r="G95" s="20"/>
      <c r="H95" s="28"/>
    </row>
    <row r="96" spans="1:8" ht="12.75" customHeight="1">
      <c r="A96" s="38">
        <v>44231</v>
      </c>
      <c r="B96" s="39"/>
      <c r="C96" s="22">
        <f>ROUND(11.61,5)</f>
        <v>11.61</v>
      </c>
      <c r="D96" s="22">
        <f>F96</f>
        <v>12.21992</v>
      </c>
      <c r="E96" s="22">
        <f>F96</f>
        <v>12.21992</v>
      </c>
      <c r="F96" s="22">
        <f>ROUND(12.21992,5)</f>
        <v>12.21992</v>
      </c>
      <c r="G96" s="20"/>
      <c r="H96" s="28"/>
    </row>
    <row r="97" spans="1:8" ht="12.75" customHeight="1">
      <c r="A97" s="38">
        <v>44322</v>
      </c>
      <c r="B97" s="39"/>
      <c r="C97" s="22">
        <f>ROUND(11.61,5)</f>
        <v>11.61</v>
      </c>
      <c r="D97" s="22">
        <f>F97</f>
        <v>12.43357</v>
      </c>
      <c r="E97" s="22">
        <f>F97</f>
        <v>12.43357</v>
      </c>
      <c r="F97" s="22">
        <f>ROUND(12.43357,5)</f>
        <v>12.43357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43958</v>
      </c>
      <c r="B99" s="39"/>
      <c r="C99" s="22">
        <f>ROUND(4.28,5)</f>
        <v>4.28</v>
      </c>
      <c r="D99" s="22">
        <f>F99</f>
        <v>111.09772</v>
      </c>
      <c r="E99" s="22">
        <f>F99</f>
        <v>111.09772</v>
      </c>
      <c r="F99" s="22">
        <f>ROUND(111.09772,5)</f>
        <v>111.09772</v>
      </c>
      <c r="G99" s="20"/>
      <c r="H99" s="28"/>
    </row>
    <row r="100" spans="1:8" ht="12.75" customHeight="1">
      <c r="A100" s="38">
        <v>44049</v>
      </c>
      <c r="B100" s="39"/>
      <c r="C100" s="22">
        <f>ROUND(4.28,5)</f>
        <v>4.28</v>
      </c>
      <c r="D100" s="22">
        <f>F100</f>
        <v>111.13366</v>
      </c>
      <c r="E100" s="22">
        <f>F100</f>
        <v>111.13366</v>
      </c>
      <c r="F100" s="22">
        <f>ROUND(111.13366,5)</f>
        <v>111.13366</v>
      </c>
      <c r="G100" s="20"/>
      <c r="H100" s="28"/>
    </row>
    <row r="101" spans="1:8" ht="12.75" customHeight="1">
      <c r="A101" s="38">
        <v>44140</v>
      </c>
      <c r="B101" s="39"/>
      <c r="C101" s="22">
        <f>ROUND(4.28,5)</f>
        <v>4.28</v>
      </c>
      <c r="D101" s="22">
        <f>F101</f>
        <v>112.85418</v>
      </c>
      <c r="E101" s="22">
        <f>F101</f>
        <v>112.85418</v>
      </c>
      <c r="F101" s="22">
        <f>ROUND(112.85418,5)</f>
        <v>112.85418</v>
      </c>
      <c r="G101" s="20"/>
      <c r="H101" s="28"/>
    </row>
    <row r="102" spans="1:8" ht="12.75" customHeight="1">
      <c r="A102" s="38">
        <v>44231</v>
      </c>
      <c r="B102" s="39"/>
      <c r="C102" s="22">
        <f>ROUND(4.28,5)</f>
        <v>4.28</v>
      </c>
      <c r="D102" s="22">
        <f>F102</f>
        <v>112.85009</v>
      </c>
      <c r="E102" s="22">
        <f>F102</f>
        <v>112.85009</v>
      </c>
      <c r="F102" s="22">
        <f>ROUND(112.85009,5)</f>
        <v>112.85009</v>
      </c>
      <c r="G102" s="20"/>
      <c r="H102" s="28"/>
    </row>
    <row r="103" spans="1:8" ht="12.75" customHeight="1">
      <c r="A103" s="38">
        <v>44322</v>
      </c>
      <c r="B103" s="39"/>
      <c r="C103" s="22">
        <f>ROUND(4.28,5)</f>
        <v>4.28</v>
      </c>
      <c r="D103" s="22">
        <f>F103</f>
        <v>114.5297</v>
      </c>
      <c r="E103" s="22">
        <f>F103</f>
        <v>114.5297</v>
      </c>
      <c r="F103" s="22">
        <f>ROUND(114.5297,5)</f>
        <v>114.5297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43958</v>
      </c>
      <c r="B105" s="39"/>
      <c r="C105" s="22">
        <f>ROUND(11.635,5)</f>
        <v>11.635</v>
      </c>
      <c r="D105" s="22">
        <f>F105</f>
        <v>11.68536</v>
      </c>
      <c r="E105" s="22">
        <f>F105</f>
        <v>11.68536</v>
      </c>
      <c r="F105" s="22">
        <f>ROUND(11.68536,5)</f>
        <v>11.68536</v>
      </c>
      <c r="G105" s="20"/>
      <c r="H105" s="28"/>
    </row>
    <row r="106" spans="1:8" ht="12.75" customHeight="1">
      <c r="A106" s="38">
        <v>44049</v>
      </c>
      <c r="B106" s="39"/>
      <c r="C106" s="22">
        <f>ROUND(11.635,5)</f>
        <v>11.635</v>
      </c>
      <c r="D106" s="22">
        <f>F106</f>
        <v>11.86393</v>
      </c>
      <c r="E106" s="22">
        <f>F106</f>
        <v>11.86393</v>
      </c>
      <c r="F106" s="22">
        <f>ROUND(11.86393,5)</f>
        <v>11.86393</v>
      </c>
      <c r="G106" s="20"/>
      <c r="H106" s="28"/>
    </row>
    <row r="107" spans="1:8" ht="12.75" customHeight="1">
      <c r="A107" s="38">
        <v>44140</v>
      </c>
      <c r="B107" s="39"/>
      <c r="C107" s="22">
        <f>ROUND(11.635,5)</f>
        <v>11.635</v>
      </c>
      <c r="D107" s="22">
        <f>F107</f>
        <v>12.03579</v>
      </c>
      <c r="E107" s="22">
        <f>F107</f>
        <v>12.03579</v>
      </c>
      <c r="F107" s="22">
        <f>ROUND(12.03579,5)</f>
        <v>12.03579</v>
      </c>
      <c r="G107" s="20"/>
      <c r="H107" s="28"/>
    </row>
    <row r="108" spans="1:8" ht="12.75" customHeight="1">
      <c r="A108" s="38">
        <v>44231</v>
      </c>
      <c r="B108" s="39"/>
      <c r="C108" s="22">
        <f>ROUND(11.635,5)</f>
        <v>11.635</v>
      </c>
      <c r="D108" s="22">
        <f>F108</f>
        <v>12.22782</v>
      </c>
      <c r="E108" s="22">
        <f>F108</f>
        <v>12.22782</v>
      </c>
      <c r="F108" s="22">
        <f>ROUND(12.22782,5)</f>
        <v>12.22782</v>
      </c>
      <c r="G108" s="20"/>
      <c r="H108" s="28"/>
    </row>
    <row r="109" spans="1:8" ht="12.75" customHeight="1">
      <c r="A109" s="38">
        <v>44322</v>
      </c>
      <c r="B109" s="39"/>
      <c r="C109" s="22">
        <f>ROUND(11.635,5)</f>
        <v>11.635</v>
      </c>
      <c r="D109" s="22">
        <f>F109</f>
        <v>12.43479</v>
      </c>
      <c r="E109" s="22">
        <f>F109</f>
        <v>12.43479</v>
      </c>
      <c r="F109" s="22">
        <f>ROUND(12.43479,5)</f>
        <v>12.43479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43958</v>
      </c>
      <c r="B111" s="39"/>
      <c r="C111" s="22">
        <f>ROUND(11.665,5)</f>
        <v>11.665</v>
      </c>
      <c r="D111" s="22">
        <f>F111</f>
        <v>11.71379</v>
      </c>
      <c r="E111" s="22">
        <f>F111</f>
        <v>11.71379</v>
      </c>
      <c r="F111" s="22">
        <f>ROUND(11.71379,5)</f>
        <v>11.71379</v>
      </c>
      <c r="G111" s="20"/>
      <c r="H111" s="28"/>
    </row>
    <row r="112" spans="1:8" ht="12.75" customHeight="1">
      <c r="A112" s="38">
        <v>44049</v>
      </c>
      <c r="B112" s="39"/>
      <c r="C112" s="22">
        <f>ROUND(11.665,5)</f>
        <v>11.665</v>
      </c>
      <c r="D112" s="22">
        <f>F112</f>
        <v>11.88673</v>
      </c>
      <c r="E112" s="22">
        <f>F112</f>
        <v>11.88673</v>
      </c>
      <c r="F112" s="22">
        <f>ROUND(11.88673,5)</f>
        <v>11.88673</v>
      </c>
      <c r="G112" s="20"/>
      <c r="H112" s="28"/>
    </row>
    <row r="113" spans="1:8" ht="12.75" customHeight="1">
      <c r="A113" s="38">
        <v>44140</v>
      </c>
      <c r="B113" s="39"/>
      <c r="C113" s="22">
        <f>ROUND(11.665,5)</f>
        <v>11.665</v>
      </c>
      <c r="D113" s="22">
        <f>F113</f>
        <v>12.05296</v>
      </c>
      <c r="E113" s="22">
        <f>F113</f>
        <v>12.05296</v>
      </c>
      <c r="F113" s="22">
        <f>ROUND(12.05296,5)</f>
        <v>12.05296</v>
      </c>
      <c r="G113" s="20"/>
      <c r="H113" s="28"/>
    </row>
    <row r="114" spans="1:8" ht="12.75" customHeight="1">
      <c r="A114" s="38">
        <v>44231</v>
      </c>
      <c r="B114" s="39"/>
      <c r="C114" s="22">
        <f>ROUND(11.665,5)</f>
        <v>11.665</v>
      </c>
      <c r="D114" s="22">
        <f>F114</f>
        <v>12.23851</v>
      </c>
      <c r="E114" s="22">
        <f>F114</f>
        <v>12.23851</v>
      </c>
      <c r="F114" s="22">
        <f>ROUND(12.23851,5)</f>
        <v>12.23851</v>
      </c>
      <c r="G114" s="20"/>
      <c r="H114" s="28"/>
    </row>
    <row r="115" spans="1:8" ht="12.75" customHeight="1">
      <c r="A115" s="38">
        <v>44322</v>
      </c>
      <c r="B115" s="39"/>
      <c r="C115" s="22">
        <f>ROUND(11.665,5)</f>
        <v>11.665</v>
      </c>
      <c r="D115" s="22">
        <f>F115</f>
        <v>12.43822</v>
      </c>
      <c r="E115" s="22">
        <f>F115</f>
        <v>12.43822</v>
      </c>
      <c r="F115" s="22">
        <f>ROUND(12.43822,5)</f>
        <v>12.43822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43958</v>
      </c>
      <c r="B117" s="39"/>
      <c r="C117" s="22">
        <f>ROUND(98.0631,5)</f>
        <v>98.0631</v>
      </c>
      <c r="D117" s="22">
        <f>F117</f>
        <v>98.48</v>
      </c>
      <c r="E117" s="22">
        <f>F117</f>
        <v>98.48</v>
      </c>
      <c r="F117" s="22">
        <f>ROUND(98.48,5)</f>
        <v>98.48</v>
      </c>
      <c r="G117" s="20"/>
      <c r="H117" s="28"/>
    </row>
    <row r="118" spans="1:8" ht="12.75" customHeight="1">
      <c r="A118" s="38">
        <v>44049</v>
      </c>
      <c r="B118" s="39"/>
      <c r="C118" s="22">
        <f>ROUND(98.0631,5)</f>
        <v>98.0631</v>
      </c>
      <c r="D118" s="22">
        <f>F118</f>
        <v>100.01587</v>
      </c>
      <c r="E118" s="22">
        <f>F118</f>
        <v>100.01587</v>
      </c>
      <c r="F118" s="22">
        <f>ROUND(100.01587,5)</f>
        <v>100.01587</v>
      </c>
      <c r="G118" s="20"/>
      <c r="H118" s="28"/>
    </row>
    <row r="119" spans="1:8" ht="12.75" customHeight="1">
      <c r="A119" s="38">
        <v>44140</v>
      </c>
      <c r="B119" s="39"/>
      <c r="C119" s="22">
        <f>ROUND(98.0631,5)</f>
        <v>98.0631</v>
      </c>
      <c r="D119" s="22">
        <f>F119</f>
        <v>99.76711</v>
      </c>
      <c r="E119" s="22">
        <f>F119</f>
        <v>99.76711</v>
      </c>
      <c r="F119" s="22">
        <f>ROUND(99.76711,5)</f>
        <v>99.76711</v>
      </c>
      <c r="G119" s="20"/>
      <c r="H119" s="28"/>
    </row>
    <row r="120" spans="1:8" ht="12.75" customHeight="1">
      <c r="A120" s="38">
        <v>44231</v>
      </c>
      <c r="B120" s="39"/>
      <c r="C120" s="22">
        <f>ROUND(98.0631,5)</f>
        <v>98.0631</v>
      </c>
      <c r="D120" s="22">
        <f>F120</f>
        <v>101.28567</v>
      </c>
      <c r="E120" s="22">
        <f>F120</f>
        <v>101.28567</v>
      </c>
      <c r="F120" s="22">
        <f>ROUND(101.28567,5)</f>
        <v>101.28567</v>
      </c>
      <c r="G120" s="20"/>
      <c r="H120" s="28"/>
    </row>
    <row r="121" spans="1:8" ht="12.75" customHeight="1">
      <c r="A121" s="38">
        <v>44322</v>
      </c>
      <c r="B121" s="39"/>
      <c r="C121" s="22">
        <f>ROUND(98.0631,5)</f>
        <v>98.0631</v>
      </c>
      <c r="D121" s="22">
        <f>F121</f>
        <v>100.97419</v>
      </c>
      <c r="E121" s="22">
        <f>F121</f>
        <v>100.97419</v>
      </c>
      <c r="F121" s="22">
        <f>ROUND(100.97419,5)</f>
        <v>100.97419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43958</v>
      </c>
      <c r="B123" s="39"/>
      <c r="C123" s="22">
        <f>ROUND(4.37,5)</f>
        <v>4.37</v>
      </c>
      <c r="D123" s="22">
        <f>F123</f>
        <v>102.04437</v>
      </c>
      <c r="E123" s="22">
        <f>F123</f>
        <v>102.04437</v>
      </c>
      <c r="F123" s="22">
        <f>ROUND(102.04437,5)</f>
        <v>102.04437</v>
      </c>
      <c r="G123" s="20"/>
      <c r="H123" s="28"/>
    </row>
    <row r="124" spans="1:8" ht="12.75" customHeight="1">
      <c r="A124" s="38">
        <v>44049</v>
      </c>
      <c r="B124" s="39"/>
      <c r="C124" s="22">
        <f>ROUND(4.37,5)</f>
        <v>4.37</v>
      </c>
      <c r="D124" s="22">
        <f>F124</f>
        <v>101.75425</v>
      </c>
      <c r="E124" s="22">
        <f>F124</f>
        <v>101.75425</v>
      </c>
      <c r="F124" s="22">
        <f>ROUND(101.75425,5)</f>
        <v>101.75425</v>
      </c>
      <c r="G124" s="20"/>
      <c r="H124" s="28"/>
    </row>
    <row r="125" spans="1:8" ht="12.75" customHeight="1">
      <c r="A125" s="38">
        <v>44140</v>
      </c>
      <c r="B125" s="39"/>
      <c r="C125" s="22">
        <f>ROUND(4.37,5)</f>
        <v>4.37</v>
      </c>
      <c r="D125" s="22">
        <f>F125</f>
        <v>103.32968</v>
      </c>
      <c r="E125" s="22">
        <f>F125</f>
        <v>103.32968</v>
      </c>
      <c r="F125" s="22">
        <f>ROUND(103.32968,5)</f>
        <v>103.32968</v>
      </c>
      <c r="G125" s="20"/>
      <c r="H125" s="28"/>
    </row>
    <row r="126" spans="1:8" ht="12.75" customHeight="1">
      <c r="A126" s="38">
        <v>44231</v>
      </c>
      <c r="B126" s="39"/>
      <c r="C126" s="22">
        <f>ROUND(4.37,5)</f>
        <v>4.37</v>
      </c>
      <c r="D126" s="22">
        <f>F126</f>
        <v>102.98097</v>
      </c>
      <c r="E126" s="22">
        <f>F126</f>
        <v>102.98097</v>
      </c>
      <c r="F126" s="22">
        <f>ROUND(102.98097,5)</f>
        <v>102.98097</v>
      </c>
      <c r="G126" s="20"/>
      <c r="H126" s="28"/>
    </row>
    <row r="127" spans="1:8" ht="12.75" customHeight="1">
      <c r="A127" s="38">
        <v>44322</v>
      </c>
      <c r="B127" s="39"/>
      <c r="C127" s="22">
        <f>ROUND(4.37,5)</f>
        <v>4.37</v>
      </c>
      <c r="D127" s="22">
        <f>F127</f>
        <v>104.51367</v>
      </c>
      <c r="E127" s="22">
        <f>F127</f>
        <v>104.51367</v>
      </c>
      <c r="F127" s="22">
        <f>ROUND(104.51367,5)</f>
        <v>104.51367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43958</v>
      </c>
      <c r="B129" s="39"/>
      <c r="C129" s="22">
        <f>ROUND(5.29,5)</f>
        <v>5.29</v>
      </c>
      <c r="D129" s="22">
        <f>F129</f>
        <v>123.09605</v>
      </c>
      <c r="E129" s="22">
        <f>F129</f>
        <v>123.09605</v>
      </c>
      <c r="F129" s="22">
        <f>ROUND(123.09605,5)</f>
        <v>123.09605</v>
      </c>
      <c r="G129" s="20"/>
      <c r="H129" s="28"/>
    </row>
    <row r="130" spans="1:8" ht="12.75" customHeight="1">
      <c r="A130" s="38">
        <v>44049</v>
      </c>
      <c r="B130" s="39"/>
      <c r="C130" s="22">
        <f>ROUND(5.29,5)</f>
        <v>5.29</v>
      </c>
      <c r="D130" s="22">
        <f>F130</f>
        <v>125.01584</v>
      </c>
      <c r="E130" s="22">
        <f>F130</f>
        <v>125.01584</v>
      </c>
      <c r="F130" s="22">
        <f>ROUND(125.01584,5)</f>
        <v>125.01584</v>
      </c>
      <c r="G130" s="20"/>
      <c r="H130" s="28"/>
    </row>
    <row r="131" spans="1:8" ht="12.75" customHeight="1">
      <c r="A131" s="38">
        <v>44140</v>
      </c>
      <c r="B131" s="39"/>
      <c r="C131" s="22">
        <f>ROUND(5.29,5)</f>
        <v>5.29</v>
      </c>
      <c r="D131" s="22">
        <f>F131</f>
        <v>124.97744</v>
      </c>
      <c r="E131" s="22">
        <f>F131</f>
        <v>124.97744</v>
      </c>
      <c r="F131" s="22">
        <f>ROUND(124.97744,5)</f>
        <v>124.97744</v>
      </c>
      <c r="G131" s="20"/>
      <c r="H131" s="28"/>
    </row>
    <row r="132" spans="1:8" ht="12.75" customHeight="1">
      <c r="A132" s="38">
        <v>44231</v>
      </c>
      <c r="B132" s="39"/>
      <c r="C132" s="22">
        <f>ROUND(5.29,5)</f>
        <v>5.29</v>
      </c>
      <c r="D132" s="22">
        <f>F132</f>
        <v>126.87954</v>
      </c>
      <c r="E132" s="22">
        <f>F132</f>
        <v>126.87954</v>
      </c>
      <c r="F132" s="22">
        <f>ROUND(126.87954,5)</f>
        <v>126.87954</v>
      </c>
      <c r="G132" s="20"/>
      <c r="H132" s="28"/>
    </row>
    <row r="133" spans="1:8" ht="12.75" customHeight="1">
      <c r="A133" s="38">
        <v>44322</v>
      </c>
      <c r="B133" s="39"/>
      <c r="C133" s="22">
        <f>ROUND(5.29,5)</f>
        <v>5.29</v>
      </c>
      <c r="D133" s="22">
        <f>F133</f>
        <v>126.77135</v>
      </c>
      <c r="E133" s="22">
        <f>F133</f>
        <v>126.77135</v>
      </c>
      <c r="F133" s="22">
        <f>ROUND(126.77135,5)</f>
        <v>126.77135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43958</v>
      </c>
      <c r="B135" s="39"/>
      <c r="C135" s="22">
        <f>ROUND(12.55,5)</f>
        <v>12.55</v>
      </c>
      <c r="D135" s="22">
        <f>F135</f>
        <v>12.6133</v>
      </c>
      <c r="E135" s="22">
        <f>F135</f>
        <v>12.6133</v>
      </c>
      <c r="F135" s="22">
        <f>ROUND(12.6133,5)</f>
        <v>12.6133</v>
      </c>
      <c r="G135" s="20"/>
      <c r="H135" s="28"/>
    </row>
    <row r="136" spans="1:8" ht="12.75" customHeight="1">
      <c r="A136" s="38">
        <v>44049</v>
      </c>
      <c r="B136" s="39"/>
      <c r="C136" s="22">
        <f>ROUND(12.55,5)</f>
        <v>12.55</v>
      </c>
      <c r="D136" s="22">
        <f>F136</f>
        <v>12.84157</v>
      </c>
      <c r="E136" s="22">
        <f>F136</f>
        <v>12.84157</v>
      </c>
      <c r="F136" s="22">
        <f>ROUND(12.84157,5)</f>
        <v>12.84157</v>
      </c>
      <c r="G136" s="20"/>
      <c r="H136" s="28"/>
    </row>
    <row r="137" spans="1:8" ht="12.75" customHeight="1">
      <c r="A137" s="38">
        <v>44140</v>
      </c>
      <c r="B137" s="39"/>
      <c r="C137" s="22">
        <f>ROUND(12.55,5)</f>
        <v>12.55</v>
      </c>
      <c r="D137" s="22">
        <f>F137</f>
        <v>13.07576</v>
      </c>
      <c r="E137" s="22">
        <f>F137</f>
        <v>13.07576</v>
      </c>
      <c r="F137" s="22">
        <f>ROUND(13.07576,5)</f>
        <v>13.07576</v>
      </c>
      <c r="G137" s="20"/>
      <c r="H137" s="28"/>
    </row>
    <row r="138" spans="1:8" ht="12.75" customHeight="1">
      <c r="A138" s="38">
        <v>44231</v>
      </c>
      <c r="B138" s="39"/>
      <c r="C138" s="22">
        <f>ROUND(12.55,5)</f>
        <v>12.55</v>
      </c>
      <c r="D138" s="22">
        <f>F138</f>
        <v>13.33613</v>
      </c>
      <c r="E138" s="22">
        <f>F138</f>
        <v>13.33613</v>
      </c>
      <c r="F138" s="22">
        <f>ROUND(13.33613,5)</f>
        <v>13.33613</v>
      </c>
      <c r="G138" s="20"/>
      <c r="H138" s="28"/>
    </row>
    <row r="139" spans="1:8" ht="12.75" customHeight="1">
      <c r="A139" s="38">
        <v>44322</v>
      </c>
      <c r="B139" s="39"/>
      <c r="C139" s="22">
        <f>ROUND(12.55,5)</f>
        <v>12.55</v>
      </c>
      <c r="D139" s="22">
        <f>F139</f>
        <v>13.60883</v>
      </c>
      <c r="E139" s="22">
        <f>F139</f>
        <v>13.60883</v>
      </c>
      <c r="F139" s="22">
        <f>ROUND(13.60883,5)</f>
        <v>13.60883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43958</v>
      </c>
      <c r="B141" s="39"/>
      <c r="C141" s="22">
        <f>ROUND(12.745,5)</f>
        <v>12.745</v>
      </c>
      <c r="D141" s="22">
        <f>F141</f>
        <v>12.80483</v>
      </c>
      <c r="E141" s="22">
        <f>F141</f>
        <v>12.80483</v>
      </c>
      <c r="F141" s="22">
        <f>ROUND(12.80483,5)</f>
        <v>12.80483</v>
      </c>
      <c r="G141" s="20"/>
      <c r="H141" s="28"/>
    </row>
    <row r="142" spans="1:8" ht="12.75" customHeight="1">
      <c r="A142" s="38">
        <v>44049</v>
      </c>
      <c r="B142" s="39"/>
      <c r="C142" s="22">
        <f>ROUND(12.745,5)</f>
        <v>12.745</v>
      </c>
      <c r="D142" s="22">
        <f>F142</f>
        <v>13.02061</v>
      </c>
      <c r="E142" s="22">
        <f>F142</f>
        <v>13.02061</v>
      </c>
      <c r="F142" s="22">
        <f>ROUND(13.02061,5)</f>
        <v>13.02061</v>
      </c>
      <c r="G142" s="20"/>
      <c r="H142" s="28"/>
    </row>
    <row r="143" spans="1:8" ht="12.75" customHeight="1">
      <c r="A143" s="38">
        <v>44140</v>
      </c>
      <c r="B143" s="39"/>
      <c r="C143" s="22">
        <f>ROUND(12.745,5)</f>
        <v>12.745</v>
      </c>
      <c r="D143" s="22">
        <f>F143</f>
        <v>13.24313</v>
      </c>
      <c r="E143" s="22">
        <f>F143</f>
        <v>13.24313</v>
      </c>
      <c r="F143" s="22">
        <f>ROUND(13.24313,5)</f>
        <v>13.24313</v>
      </c>
      <c r="G143" s="20"/>
      <c r="H143" s="28"/>
    </row>
    <row r="144" spans="1:8" ht="12.75" customHeight="1">
      <c r="A144" s="38">
        <v>44231</v>
      </c>
      <c r="B144" s="39"/>
      <c r="C144" s="22">
        <f>ROUND(12.745,5)</f>
        <v>12.745</v>
      </c>
      <c r="D144" s="22">
        <f>F144</f>
        <v>13.48222</v>
      </c>
      <c r="E144" s="22">
        <f>F144</f>
        <v>13.48222</v>
      </c>
      <c r="F144" s="22">
        <f>ROUND(13.48222,5)</f>
        <v>13.48222</v>
      </c>
      <c r="G144" s="20"/>
      <c r="H144" s="28"/>
    </row>
    <row r="145" spans="1:8" ht="12.75" customHeight="1">
      <c r="A145" s="38">
        <v>44322</v>
      </c>
      <c r="B145" s="39"/>
      <c r="C145" s="22">
        <f>ROUND(12.745,5)</f>
        <v>12.745</v>
      </c>
      <c r="D145" s="22">
        <f>F145</f>
        <v>13.74265</v>
      </c>
      <c r="E145" s="22">
        <f>F145</f>
        <v>13.74265</v>
      </c>
      <c r="F145" s="22">
        <f>ROUND(13.74265,5)</f>
        <v>13.74265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43958</v>
      </c>
      <c r="B147" s="39"/>
      <c r="C147" s="22">
        <f>ROUND(6.98,5)</f>
        <v>6.98</v>
      </c>
      <c r="D147" s="22">
        <f>F147</f>
        <v>7.00648</v>
      </c>
      <c r="E147" s="22">
        <f>F147</f>
        <v>7.00648</v>
      </c>
      <c r="F147" s="22">
        <f>ROUND(7.00648,5)</f>
        <v>7.00648</v>
      </c>
      <c r="G147" s="20"/>
      <c r="H147" s="28"/>
    </row>
    <row r="148" spans="1:8" ht="12.75" customHeight="1">
      <c r="A148" s="38">
        <v>44049</v>
      </c>
      <c r="B148" s="39"/>
      <c r="C148" s="22">
        <f>ROUND(6.98,5)</f>
        <v>6.98</v>
      </c>
      <c r="D148" s="22">
        <f>F148</f>
        <v>7.09218</v>
      </c>
      <c r="E148" s="22">
        <f>F148</f>
        <v>7.09218</v>
      </c>
      <c r="F148" s="22">
        <f>ROUND(7.09218,5)</f>
        <v>7.09218</v>
      </c>
      <c r="G148" s="20"/>
      <c r="H148" s="28"/>
    </row>
    <row r="149" spans="1:8" ht="12.75" customHeight="1">
      <c r="A149" s="38">
        <v>44140</v>
      </c>
      <c r="B149" s="39"/>
      <c r="C149" s="22">
        <f>ROUND(6.98,5)</f>
        <v>6.98</v>
      </c>
      <c r="D149" s="22">
        <f>F149</f>
        <v>7.19606</v>
      </c>
      <c r="E149" s="22">
        <f>F149</f>
        <v>7.19606</v>
      </c>
      <c r="F149" s="22">
        <f>ROUND(7.19606,5)</f>
        <v>7.19606</v>
      </c>
      <c r="G149" s="20"/>
      <c r="H149" s="28"/>
    </row>
    <row r="150" spans="1:8" ht="12.75" customHeight="1">
      <c r="A150" s="38">
        <v>44231</v>
      </c>
      <c r="B150" s="39"/>
      <c r="C150" s="22">
        <f>ROUND(6.98,5)</f>
        <v>6.98</v>
      </c>
      <c r="D150" s="22">
        <f>F150</f>
        <v>7.35641</v>
      </c>
      <c r="E150" s="22">
        <f>F150</f>
        <v>7.35641</v>
      </c>
      <c r="F150" s="22">
        <f>ROUND(7.35641,5)</f>
        <v>7.35641</v>
      </c>
      <c r="G150" s="20"/>
      <c r="H150" s="28"/>
    </row>
    <row r="151" spans="1:8" ht="12.75" customHeight="1">
      <c r="A151" s="38">
        <v>44322</v>
      </c>
      <c r="B151" s="39"/>
      <c r="C151" s="22">
        <f>ROUND(6.98,5)</f>
        <v>6.98</v>
      </c>
      <c r="D151" s="22">
        <f>F151</f>
        <v>7.5659</v>
      </c>
      <c r="E151" s="22">
        <f>F151</f>
        <v>7.5659</v>
      </c>
      <c r="F151" s="22">
        <f>ROUND(7.5659,5)</f>
        <v>7.5659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43958</v>
      </c>
      <c r="B153" s="39"/>
      <c r="C153" s="22">
        <f>ROUND(11.515,5)</f>
        <v>11.515</v>
      </c>
      <c r="D153" s="22">
        <f>F153</f>
        <v>11.56602</v>
      </c>
      <c r="E153" s="22">
        <f>F153</f>
        <v>11.56602</v>
      </c>
      <c r="F153" s="22">
        <f>ROUND(11.56602,5)</f>
        <v>11.56602</v>
      </c>
      <c r="G153" s="20"/>
      <c r="H153" s="28"/>
    </row>
    <row r="154" spans="1:8" ht="12.75" customHeight="1">
      <c r="A154" s="38">
        <v>44049</v>
      </c>
      <c r="B154" s="39"/>
      <c r="C154" s="22">
        <f>ROUND(11.515,5)</f>
        <v>11.515</v>
      </c>
      <c r="D154" s="22">
        <f>F154</f>
        <v>11.74852</v>
      </c>
      <c r="E154" s="22">
        <f>F154</f>
        <v>11.74852</v>
      </c>
      <c r="F154" s="22">
        <f>ROUND(11.74852,5)</f>
        <v>11.74852</v>
      </c>
      <c r="G154" s="20"/>
      <c r="H154" s="28"/>
    </row>
    <row r="155" spans="1:8" ht="12.75" customHeight="1">
      <c r="A155" s="38">
        <v>44140</v>
      </c>
      <c r="B155" s="39"/>
      <c r="C155" s="22">
        <f>ROUND(11.515,5)</f>
        <v>11.515</v>
      </c>
      <c r="D155" s="22">
        <f>F155</f>
        <v>11.93616</v>
      </c>
      <c r="E155" s="22">
        <f>F155</f>
        <v>11.93616</v>
      </c>
      <c r="F155" s="22">
        <f>ROUND(11.93616,5)</f>
        <v>11.93616</v>
      </c>
      <c r="G155" s="20"/>
      <c r="H155" s="28"/>
    </row>
    <row r="156" spans="1:8" ht="12.75" customHeight="1">
      <c r="A156" s="38">
        <v>44231</v>
      </c>
      <c r="B156" s="39"/>
      <c r="C156" s="22">
        <f>ROUND(11.515,5)</f>
        <v>11.515</v>
      </c>
      <c r="D156" s="22">
        <f>F156</f>
        <v>12.14665</v>
      </c>
      <c r="E156" s="22">
        <f>F156</f>
        <v>12.14665</v>
      </c>
      <c r="F156" s="22">
        <f>ROUND(12.14665,5)</f>
        <v>12.14665</v>
      </c>
      <c r="G156" s="20"/>
      <c r="H156" s="28"/>
    </row>
    <row r="157" spans="1:8" ht="12.75" customHeight="1">
      <c r="A157" s="38">
        <v>44322</v>
      </c>
      <c r="B157" s="39"/>
      <c r="C157" s="22">
        <f>ROUND(11.515,5)</f>
        <v>11.515</v>
      </c>
      <c r="D157" s="22">
        <f>F157</f>
        <v>12.36379</v>
      </c>
      <c r="E157" s="22">
        <f>F157</f>
        <v>12.36379</v>
      </c>
      <c r="F157" s="22">
        <f>ROUND(12.36379,5)</f>
        <v>12.36379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43958</v>
      </c>
      <c r="B159" s="39"/>
      <c r="C159" s="22">
        <f>ROUND(9.78,5)</f>
        <v>9.78</v>
      </c>
      <c r="D159" s="22">
        <f>F159</f>
        <v>9.8374</v>
      </c>
      <c r="E159" s="22">
        <f>F159</f>
        <v>9.8374</v>
      </c>
      <c r="F159" s="22">
        <f>ROUND(9.8374,5)</f>
        <v>9.8374</v>
      </c>
      <c r="G159" s="20"/>
      <c r="H159" s="28"/>
    </row>
    <row r="160" spans="1:8" ht="12.75" customHeight="1">
      <c r="A160" s="38">
        <v>44049</v>
      </c>
      <c r="B160" s="39"/>
      <c r="C160" s="22">
        <f>ROUND(9.78,5)</f>
        <v>9.78</v>
      </c>
      <c r="D160" s="22">
        <f>F160</f>
        <v>10.03859</v>
      </c>
      <c r="E160" s="22">
        <f>F160</f>
        <v>10.03859</v>
      </c>
      <c r="F160" s="22">
        <f>ROUND(10.03859,5)</f>
        <v>10.03859</v>
      </c>
      <c r="G160" s="20"/>
      <c r="H160" s="28"/>
    </row>
    <row r="161" spans="1:8" ht="12.75" customHeight="1">
      <c r="A161" s="38">
        <v>44140</v>
      </c>
      <c r="B161" s="39"/>
      <c r="C161" s="22">
        <f>ROUND(9.78,5)</f>
        <v>9.78</v>
      </c>
      <c r="D161" s="22">
        <f>F161</f>
        <v>10.2478</v>
      </c>
      <c r="E161" s="22">
        <f>F161</f>
        <v>10.2478</v>
      </c>
      <c r="F161" s="22">
        <f>ROUND(10.2478,5)</f>
        <v>10.2478</v>
      </c>
      <c r="G161" s="20"/>
      <c r="H161" s="28"/>
    </row>
    <row r="162" spans="1:8" ht="12.75" customHeight="1">
      <c r="A162" s="38">
        <v>44231</v>
      </c>
      <c r="B162" s="39"/>
      <c r="C162" s="22">
        <f>ROUND(9.78,5)</f>
        <v>9.78</v>
      </c>
      <c r="D162" s="22">
        <f>F162</f>
        <v>10.49024</v>
      </c>
      <c r="E162" s="22">
        <f>F162</f>
        <v>10.49024</v>
      </c>
      <c r="F162" s="22">
        <f>ROUND(10.49024,5)</f>
        <v>10.49024</v>
      </c>
      <c r="G162" s="20"/>
      <c r="H162" s="28"/>
    </row>
    <row r="163" spans="1:8" ht="12.75" customHeight="1">
      <c r="A163" s="38">
        <v>44322</v>
      </c>
      <c r="B163" s="39"/>
      <c r="C163" s="22">
        <f>ROUND(9.78,5)</f>
        <v>9.78</v>
      </c>
      <c r="D163" s="22">
        <f>F163</f>
        <v>10.76642</v>
      </c>
      <c r="E163" s="22">
        <f>F163</f>
        <v>10.76642</v>
      </c>
      <c r="F163" s="22">
        <f>ROUND(10.76642,5)</f>
        <v>10.76642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43958</v>
      </c>
      <c r="B165" s="39"/>
      <c r="C165" s="22">
        <f>ROUND(2.6,5)</f>
        <v>2.6</v>
      </c>
      <c r="D165" s="22">
        <f>F165</f>
        <v>311.23764</v>
      </c>
      <c r="E165" s="22">
        <f>F165</f>
        <v>311.23764</v>
      </c>
      <c r="F165" s="22">
        <f>ROUND(311.23764,5)</f>
        <v>311.23764</v>
      </c>
      <c r="G165" s="20"/>
      <c r="H165" s="28"/>
    </row>
    <row r="166" spans="1:8" ht="12.75" customHeight="1">
      <c r="A166" s="38">
        <v>44049</v>
      </c>
      <c r="B166" s="39"/>
      <c r="C166" s="22">
        <f>ROUND(2.6,5)</f>
        <v>2.6</v>
      </c>
      <c r="D166" s="22">
        <f>F166</f>
        <v>308.2987</v>
      </c>
      <c r="E166" s="22">
        <f>F166</f>
        <v>308.2987</v>
      </c>
      <c r="F166" s="22">
        <f>ROUND(308.2987,5)</f>
        <v>308.2987</v>
      </c>
      <c r="G166" s="20"/>
      <c r="H166" s="28"/>
    </row>
    <row r="167" spans="1:8" ht="12.75" customHeight="1">
      <c r="A167" s="38">
        <v>44140</v>
      </c>
      <c r="B167" s="39"/>
      <c r="C167" s="22">
        <f>ROUND(2.6,5)</f>
        <v>2.6</v>
      </c>
      <c r="D167" s="22">
        <f>F167</f>
        <v>313.072</v>
      </c>
      <c r="E167" s="22">
        <f>F167</f>
        <v>313.072</v>
      </c>
      <c r="F167" s="22">
        <f>ROUND(313.072,5)</f>
        <v>313.072</v>
      </c>
      <c r="G167" s="20"/>
      <c r="H167" s="28"/>
    </row>
    <row r="168" spans="1:8" ht="12.75" customHeight="1">
      <c r="A168" s="38">
        <v>44231</v>
      </c>
      <c r="B168" s="39"/>
      <c r="C168" s="22">
        <f>ROUND(2.6,5)</f>
        <v>2.6</v>
      </c>
      <c r="D168" s="22">
        <f>F168</f>
        <v>309.84287</v>
      </c>
      <c r="E168" s="22">
        <f>F168</f>
        <v>309.84287</v>
      </c>
      <c r="F168" s="22">
        <f>ROUND(309.84287,5)</f>
        <v>309.84287</v>
      </c>
      <c r="G168" s="20"/>
      <c r="H168" s="28"/>
    </row>
    <row r="169" spans="1:8" ht="12.75" customHeight="1">
      <c r="A169" s="38">
        <v>44322</v>
      </c>
      <c r="B169" s="39"/>
      <c r="C169" s="22">
        <f>ROUND(2.6,5)</f>
        <v>2.6</v>
      </c>
      <c r="D169" s="22">
        <f>F169</f>
        <v>314.45346</v>
      </c>
      <c r="E169" s="22">
        <f>F169</f>
        <v>314.45346</v>
      </c>
      <c r="F169" s="22">
        <f>ROUND(314.45346,5)</f>
        <v>314.45346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43958</v>
      </c>
      <c r="B171" s="39"/>
      <c r="C171" s="22">
        <f>ROUND(4.45,5)</f>
        <v>4.45</v>
      </c>
      <c r="D171" s="22">
        <f>F171</f>
        <v>214.3712</v>
      </c>
      <c r="E171" s="22">
        <f>F171</f>
        <v>214.3712</v>
      </c>
      <c r="F171" s="22">
        <f>ROUND(214.3712,5)</f>
        <v>214.3712</v>
      </c>
      <c r="G171" s="20"/>
      <c r="H171" s="28"/>
    </row>
    <row r="172" spans="1:8" ht="12.75" customHeight="1">
      <c r="A172" s="38">
        <v>44049</v>
      </c>
      <c r="B172" s="39"/>
      <c r="C172" s="22">
        <f>ROUND(4.45,5)</f>
        <v>4.45</v>
      </c>
      <c r="D172" s="22">
        <f>F172</f>
        <v>213.57535</v>
      </c>
      <c r="E172" s="22">
        <f>F172</f>
        <v>213.57535</v>
      </c>
      <c r="F172" s="22">
        <f>ROUND(213.57535,5)</f>
        <v>213.57535</v>
      </c>
      <c r="G172" s="20"/>
      <c r="H172" s="28"/>
    </row>
    <row r="173" spans="1:8" ht="12.75" customHeight="1">
      <c r="A173" s="38">
        <v>44140</v>
      </c>
      <c r="B173" s="39"/>
      <c r="C173" s="22">
        <f>ROUND(4.45,5)</f>
        <v>4.45</v>
      </c>
      <c r="D173" s="22">
        <f>F173</f>
        <v>216.882</v>
      </c>
      <c r="E173" s="22">
        <f>F173</f>
        <v>216.882</v>
      </c>
      <c r="F173" s="22">
        <f>ROUND(216.882,5)</f>
        <v>216.882</v>
      </c>
      <c r="G173" s="20"/>
      <c r="H173" s="28"/>
    </row>
    <row r="174" spans="1:8" ht="12.75" customHeight="1">
      <c r="A174" s="38">
        <v>44231</v>
      </c>
      <c r="B174" s="39"/>
      <c r="C174" s="22">
        <f>ROUND(4.45,5)</f>
        <v>4.45</v>
      </c>
      <c r="D174" s="22">
        <f>F174</f>
        <v>215.9372</v>
      </c>
      <c r="E174" s="22">
        <f>F174</f>
        <v>215.9372</v>
      </c>
      <c r="F174" s="22">
        <f>ROUND(215.9372,5)</f>
        <v>215.9372</v>
      </c>
      <c r="G174" s="20"/>
      <c r="H174" s="28"/>
    </row>
    <row r="175" spans="1:8" ht="12.75" customHeight="1">
      <c r="A175" s="38">
        <v>44322</v>
      </c>
      <c r="B175" s="39"/>
      <c r="C175" s="22">
        <f>ROUND(4.45,5)</f>
        <v>4.45</v>
      </c>
      <c r="D175" s="22">
        <f>F175</f>
        <v>219.15132</v>
      </c>
      <c r="E175" s="22">
        <f>F175</f>
        <v>219.15132</v>
      </c>
      <c r="F175" s="22">
        <f>ROUND(219.15132,5)</f>
        <v>219.15132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43958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43958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44049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44140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44231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44322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43958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44049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44140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44231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44322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43958</v>
      </c>
      <c r="B191" s="39"/>
      <c r="C191" s="22">
        <f>ROUND(4.975,5)</f>
        <v>4.975</v>
      </c>
      <c r="D191" s="22">
        <f>F191</f>
        <v>4.89468</v>
      </c>
      <c r="E191" s="22">
        <f>F191</f>
        <v>4.89468</v>
      </c>
      <c r="F191" s="22">
        <f>ROUND(4.89468,5)</f>
        <v>4.89468</v>
      </c>
      <c r="G191" s="20"/>
      <c r="H191" s="28"/>
    </row>
    <row r="192" spans="1:8" ht="12.75" customHeight="1">
      <c r="A192" s="38">
        <v>44049</v>
      </c>
      <c r="B192" s="39"/>
      <c r="C192" s="22">
        <f>ROUND(4.975,5)</f>
        <v>4.975</v>
      </c>
      <c r="D192" s="22">
        <f>F192</f>
        <v>4.38553</v>
      </c>
      <c r="E192" s="22">
        <f>F192</f>
        <v>4.38553</v>
      </c>
      <c r="F192" s="22">
        <f>ROUND(4.38553,5)</f>
        <v>4.38553</v>
      </c>
      <c r="G192" s="20"/>
      <c r="H192" s="28"/>
    </row>
    <row r="193" spans="1:8" ht="12.75" customHeight="1">
      <c r="A193" s="38">
        <v>44140</v>
      </c>
      <c r="B193" s="39"/>
      <c r="C193" s="22">
        <f>ROUND(4.975,5)</f>
        <v>4.975</v>
      </c>
      <c r="D193" s="22">
        <f>F193</f>
        <v>3.20042</v>
      </c>
      <c r="E193" s="22">
        <f>F193</f>
        <v>3.20042</v>
      </c>
      <c r="F193" s="22">
        <f>ROUND(3.20042,5)</f>
        <v>3.20042</v>
      </c>
      <c r="G193" s="20"/>
      <c r="H193" s="28"/>
    </row>
    <row r="194" spans="1:8" ht="12.75" customHeight="1">
      <c r="A194" s="38">
        <v>44231</v>
      </c>
      <c r="B194" s="39"/>
      <c r="C194" s="22">
        <f>ROUND(4.975,5)</f>
        <v>4.975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44322</v>
      </c>
      <c r="B195" s="39"/>
      <c r="C195" s="22">
        <f>ROUND(4.975,5)</f>
        <v>4.975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43958</v>
      </c>
      <c r="B197" s="39"/>
      <c r="C197" s="22">
        <f>ROUND(11.48,5)</f>
        <v>11.48</v>
      </c>
      <c r="D197" s="22">
        <f>F197</f>
        <v>11.52637</v>
      </c>
      <c r="E197" s="22">
        <f>F197</f>
        <v>11.52637</v>
      </c>
      <c r="F197" s="22">
        <f>ROUND(11.52637,5)</f>
        <v>11.52637</v>
      </c>
      <c r="G197" s="20"/>
      <c r="H197" s="28"/>
    </row>
    <row r="198" spans="1:8" ht="12.75" customHeight="1">
      <c r="A198" s="38">
        <v>44049</v>
      </c>
      <c r="B198" s="39"/>
      <c r="C198" s="22">
        <f>ROUND(11.48,5)</f>
        <v>11.48</v>
      </c>
      <c r="D198" s="22">
        <f>F198</f>
        <v>11.69161</v>
      </c>
      <c r="E198" s="22">
        <f>F198</f>
        <v>11.69161</v>
      </c>
      <c r="F198" s="22">
        <f>ROUND(11.69161,5)</f>
        <v>11.69161</v>
      </c>
      <c r="G198" s="20"/>
      <c r="H198" s="28"/>
    </row>
    <row r="199" spans="1:8" ht="12.75" customHeight="1">
      <c r="A199" s="38">
        <v>44140</v>
      </c>
      <c r="B199" s="39"/>
      <c r="C199" s="22">
        <f>ROUND(11.48,5)</f>
        <v>11.48</v>
      </c>
      <c r="D199" s="22">
        <f>F199</f>
        <v>11.85844</v>
      </c>
      <c r="E199" s="22">
        <f>F199</f>
        <v>11.85844</v>
      </c>
      <c r="F199" s="22">
        <f>ROUND(11.85844,5)</f>
        <v>11.85844</v>
      </c>
      <c r="G199" s="20"/>
      <c r="H199" s="28"/>
    </row>
    <row r="200" spans="1:8" ht="12.75" customHeight="1">
      <c r="A200" s="38">
        <v>44231</v>
      </c>
      <c r="B200" s="39"/>
      <c r="C200" s="22">
        <f>ROUND(11.48,5)</f>
        <v>11.48</v>
      </c>
      <c r="D200" s="22">
        <f>F200</f>
        <v>12.04075</v>
      </c>
      <c r="E200" s="22">
        <f>F200</f>
        <v>12.04075</v>
      </c>
      <c r="F200" s="22">
        <f>ROUND(12.04075,5)</f>
        <v>12.04075</v>
      </c>
      <c r="G200" s="20"/>
      <c r="H200" s="28"/>
    </row>
    <row r="201" spans="1:8" ht="12.75" customHeight="1">
      <c r="A201" s="38">
        <v>44322</v>
      </c>
      <c r="B201" s="39"/>
      <c r="C201" s="22">
        <f>ROUND(11.48,5)</f>
        <v>11.48</v>
      </c>
      <c r="D201" s="22">
        <f>F201</f>
        <v>12.23523</v>
      </c>
      <c r="E201" s="22">
        <f>F201</f>
        <v>12.23523</v>
      </c>
      <c r="F201" s="22">
        <f>ROUND(12.23523,5)</f>
        <v>12.23523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43958</v>
      </c>
      <c r="B203" s="39"/>
      <c r="C203" s="22">
        <f>ROUND(4.35,5)</f>
        <v>4.35</v>
      </c>
      <c r="D203" s="22">
        <f>F203</f>
        <v>179.12742</v>
      </c>
      <c r="E203" s="22">
        <f>F203</f>
        <v>179.12742</v>
      </c>
      <c r="F203" s="22">
        <f>ROUND(179.12742,5)</f>
        <v>179.12742</v>
      </c>
      <c r="G203" s="20"/>
      <c r="H203" s="28"/>
    </row>
    <row r="204" spans="1:8" ht="12.75" customHeight="1">
      <c r="A204" s="38">
        <v>44049</v>
      </c>
      <c r="B204" s="39"/>
      <c r="C204" s="22">
        <f>ROUND(4.35,5)</f>
        <v>4.35</v>
      </c>
      <c r="D204" s="22">
        <f>F204</f>
        <v>181.92105</v>
      </c>
      <c r="E204" s="22">
        <f>F204</f>
        <v>181.92105</v>
      </c>
      <c r="F204" s="22">
        <f>ROUND(181.92105,5)</f>
        <v>181.92105</v>
      </c>
      <c r="G204" s="20"/>
      <c r="H204" s="28"/>
    </row>
    <row r="205" spans="1:8" ht="12.75" customHeight="1">
      <c r="A205" s="38">
        <v>44140</v>
      </c>
      <c r="B205" s="39"/>
      <c r="C205" s="22">
        <f>ROUND(4.35,5)</f>
        <v>4.35</v>
      </c>
      <c r="D205" s="22">
        <f>F205</f>
        <v>182.01314</v>
      </c>
      <c r="E205" s="22">
        <f>F205</f>
        <v>182.01314</v>
      </c>
      <c r="F205" s="22">
        <f>ROUND(182.01314,5)</f>
        <v>182.01314</v>
      </c>
      <c r="G205" s="20"/>
      <c r="H205" s="28"/>
    </row>
    <row r="206" spans="1:8" ht="12.75" customHeight="1">
      <c r="A206" s="38">
        <v>44231</v>
      </c>
      <c r="B206" s="39"/>
      <c r="C206" s="22">
        <f>ROUND(4.35,5)</f>
        <v>4.35</v>
      </c>
      <c r="D206" s="22">
        <f>F206</f>
        <v>184.78362</v>
      </c>
      <c r="E206" s="22">
        <f>F206</f>
        <v>184.78362</v>
      </c>
      <c r="F206" s="22">
        <f>ROUND(184.78362,5)</f>
        <v>184.78362</v>
      </c>
      <c r="G206" s="20"/>
      <c r="H206" s="28"/>
    </row>
    <row r="207" spans="1:8" ht="12.75" customHeight="1">
      <c r="A207" s="38">
        <v>44322</v>
      </c>
      <c r="B207" s="39"/>
      <c r="C207" s="22">
        <f>ROUND(4.35,5)</f>
        <v>4.35</v>
      </c>
      <c r="D207" s="22">
        <f>F207</f>
        <v>184.77712</v>
      </c>
      <c r="E207" s="22">
        <f>F207</f>
        <v>184.77712</v>
      </c>
      <c r="F207" s="22">
        <f>ROUND(184.77712,5)</f>
        <v>184.77712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43958</v>
      </c>
      <c r="B209" s="39"/>
      <c r="C209" s="22">
        <f>ROUND(2.43,5)</f>
        <v>2.43</v>
      </c>
      <c r="D209" s="22">
        <f>F209</f>
        <v>165.19994</v>
      </c>
      <c r="E209" s="22">
        <f>F209</f>
        <v>165.19994</v>
      </c>
      <c r="F209" s="22">
        <f>ROUND(165.19994,5)</f>
        <v>165.19994</v>
      </c>
      <c r="G209" s="20"/>
      <c r="H209" s="28"/>
    </row>
    <row r="210" spans="1:8" ht="12.75" customHeight="1">
      <c r="A210" s="38">
        <v>44049</v>
      </c>
      <c r="B210" s="39"/>
      <c r="C210" s="22">
        <f>ROUND(2.43,5)</f>
        <v>2.43</v>
      </c>
      <c r="D210" s="22">
        <f>F210</f>
        <v>165.47814</v>
      </c>
      <c r="E210" s="22">
        <f>F210</f>
        <v>165.47814</v>
      </c>
      <c r="F210" s="22">
        <f>ROUND(165.47814,5)</f>
        <v>165.47814</v>
      </c>
      <c r="G210" s="20"/>
      <c r="H210" s="28"/>
    </row>
    <row r="211" spans="1:8" ht="12.75" customHeight="1">
      <c r="A211" s="38">
        <v>44140</v>
      </c>
      <c r="B211" s="39"/>
      <c r="C211" s="22">
        <f>ROUND(2.43,5)</f>
        <v>2.43</v>
      </c>
      <c r="D211" s="22">
        <f>F211</f>
        <v>168.04023</v>
      </c>
      <c r="E211" s="22">
        <f>F211</f>
        <v>168.04023</v>
      </c>
      <c r="F211" s="22">
        <f>ROUND(168.04023,5)</f>
        <v>168.04023</v>
      </c>
      <c r="G211" s="20"/>
      <c r="H211" s="28"/>
    </row>
    <row r="212" spans="1:8" ht="12.75" customHeight="1">
      <c r="A212" s="38">
        <v>44231</v>
      </c>
      <c r="B212" s="39"/>
      <c r="C212" s="22">
        <f>ROUND(2.43,5)</f>
        <v>2.43</v>
      </c>
      <c r="D212" s="22">
        <f>F212</f>
        <v>168.26583</v>
      </c>
      <c r="E212" s="22">
        <f>F212</f>
        <v>168.26583</v>
      </c>
      <c r="F212" s="22">
        <f>ROUND(168.26583,5)</f>
        <v>168.26583</v>
      </c>
      <c r="G212" s="20"/>
      <c r="H212" s="28"/>
    </row>
    <row r="213" spans="1:8" ht="12.75" customHeight="1">
      <c r="A213" s="38">
        <v>44322</v>
      </c>
      <c r="B213" s="39"/>
      <c r="C213" s="22">
        <f>ROUND(2.43,5)</f>
        <v>2.43</v>
      </c>
      <c r="D213" s="22">
        <f>F213</f>
        <v>170.77051</v>
      </c>
      <c r="E213" s="22">
        <f>F213</f>
        <v>170.77051</v>
      </c>
      <c r="F213" s="22">
        <f>ROUND(170.77051,5)</f>
        <v>170.77051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43958</v>
      </c>
      <c r="B215" s="39"/>
      <c r="C215" s="22">
        <f>ROUND(11.05,5)</f>
        <v>11.05</v>
      </c>
      <c r="D215" s="22">
        <f>F215</f>
        <v>11.10047</v>
      </c>
      <c r="E215" s="22">
        <f>F215</f>
        <v>11.10047</v>
      </c>
      <c r="F215" s="22">
        <f>ROUND(11.10047,5)</f>
        <v>11.10047</v>
      </c>
      <c r="G215" s="20"/>
      <c r="H215" s="28"/>
    </row>
    <row r="216" spans="1:8" ht="12.75" customHeight="1">
      <c r="A216" s="38">
        <v>44049</v>
      </c>
      <c r="B216" s="39"/>
      <c r="C216" s="22">
        <f>ROUND(11.05,5)</f>
        <v>11.05</v>
      </c>
      <c r="D216" s="22">
        <f>F216</f>
        <v>11.28074</v>
      </c>
      <c r="E216" s="22">
        <f>F216</f>
        <v>11.28074</v>
      </c>
      <c r="F216" s="22">
        <f>ROUND(11.28074,5)</f>
        <v>11.28074</v>
      </c>
      <c r="G216" s="20"/>
      <c r="H216" s="28"/>
    </row>
    <row r="217" spans="1:8" ht="12.75" customHeight="1">
      <c r="A217" s="38">
        <v>44140</v>
      </c>
      <c r="B217" s="39"/>
      <c r="C217" s="22">
        <f>ROUND(11.05,5)</f>
        <v>11.05</v>
      </c>
      <c r="D217" s="22">
        <f>F217</f>
        <v>11.46781</v>
      </c>
      <c r="E217" s="22">
        <f>F217</f>
        <v>11.46781</v>
      </c>
      <c r="F217" s="22">
        <f>ROUND(11.46781,5)</f>
        <v>11.46781</v>
      </c>
      <c r="G217" s="20"/>
      <c r="H217" s="28"/>
    </row>
    <row r="218" spans="1:8" ht="12.75" customHeight="1">
      <c r="A218" s="38">
        <v>44231</v>
      </c>
      <c r="B218" s="39"/>
      <c r="C218" s="22">
        <f>ROUND(11.05,5)</f>
        <v>11.05</v>
      </c>
      <c r="D218" s="22">
        <f>F218</f>
        <v>11.6793</v>
      </c>
      <c r="E218" s="22">
        <f>F218</f>
        <v>11.6793</v>
      </c>
      <c r="F218" s="22">
        <f>ROUND(11.6793,5)</f>
        <v>11.6793</v>
      </c>
      <c r="G218" s="20"/>
      <c r="H218" s="28"/>
    </row>
    <row r="219" spans="1:8" ht="12.75" customHeight="1">
      <c r="A219" s="38">
        <v>44322</v>
      </c>
      <c r="B219" s="39"/>
      <c r="C219" s="22">
        <f>ROUND(11.05,5)</f>
        <v>11.05</v>
      </c>
      <c r="D219" s="22">
        <f>F219</f>
        <v>11.89973</v>
      </c>
      <c r="E219" s="22">
        <f>F219</f>
        <v>11.89973</v>
      </c>
      <c r="F219" s="22">
        <f>ROUND(11.89973,5)</f>
        <v>11.89973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43958</v>
      </c>
      <c r="B221" s="39"/>
      <c r="C221" s="22">
        <f>ROUND(11.545,5)</f>
        <v>11.545</v>
      </c>
      <c r="D221" s="22">
        <f>F221</f>
        <v>11.58889</v>
      </c>
      <c r="E221" s="22">
        <f>F221</f>
        <v>11.58889</v>
      </c>
      <c r="F221" s="22">
        <f>ROUND(11.58889,5)</f>
        <v>11.58889</v>
      </c>
      <c r="G221" s="20"/>
      <c r="H221" s="28"/>
    </row>
    <row r="222" spans="1:8" ht="12.75" customHeight="1">
      <c r="A222" s="38">
        <v>44049</v>
      </c>
      <c r="B222" s="39"/>
      <c r="C222" s="22">
        <f>ROUND(11.545,5)</f>
        <v>11.545</v>
      </c>
      <c r="D222" s="22">
        <f>F222</f>
        <v>11.74514</v>
      </c>
      <c r="E222" s="22">
        <f>F222</f>
        <v>11.74514</v>
      </c>
      <c r="F222" s="22">
        <f>ROUND(11.74514,5)</f>
        <v>11.74514</v>
      </c>
      <c r="G222" s="20"/>
      <c r="H222" s="28"/>
    </row>
    <row r="223" spans="1:8" ht="12.75" customHeight="1">
      <c r="A223" s="38">
        <v>44140</v>
      </c>
      <c r="B223" s="39"/>
      <c r="C223" s="22">
        <f>ROUND(11.545,5)</f>
        <v>11.545</v>
      </c>
      <c r="D223" s="22">
        <f>F223</f>
        <v>11.90465</v>
      </c>
      <c r="E223" s="22">
        <f>F223</f>
        <v>11.90465</v>
      </c>
      <c r="F223" s="22">
        <f>ROUND(11.90465,5)</f>
        <v>11.90465</v>
      </c>
      <c r="G223" s="20"/>
      <c r="H223" s="28"/>
    </row>
    <row r="224" spans="1:8" ht="12.75" customHeight="1">
      <c r="A224" s="38">
        <v>44231</v>
      </c>
      <c r="B224" s="39"/>
      <c r="C224" s="22">
        <f>ROUND(11.545,5)</f>
        <v>11.545</v>
      </c>
      <c r="D224" s="22">
        <f>F224</f>
        <v>12.08222</v>
      </c>
      <c r="E224" s="22">
        <f>F224</f>
        <v>12.08222</v>
      </c>
      <c r="F224" s="22">
        <f>ROUND(12.08222,5)</f>
        <v>12.08222</v>
      </c>
      <c r="G224" s="20"/>
      <c r="H224" s="28"/>
    </row>
    <row r="225" spans="1:8" ht="12.75" customHeight="1">
      <c r="A225" s="38">
        <v>44322</v>
      </c>
      <c r="B225" s="39"/>
      <c r="C225" s="22">
        <f>ROUND(11.545,5)</f>
        <v>11.545</v>
      </c>
      <c r="D225" s="22">
        <f>F225</f>
        <v>12.26404</v>
      </c>
      <c r="E225" s="22">
        <f>F225</f>
        <v>12.26404</v>
      </c>
      <c r="F225" s="22">
        <f>ROUND(12.26404,5)</f>
        <v>12.26404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43958</v>
      </c>
      <c r="B227" s="39"/>
      <c r="C227" s="22">
        <f>ROUND(11.605,5)</f>
        <v>11.605</v>
      </c>
      <c r="D227" s="22">
        <f>F227</f>
        <v>11.65025</v>
      </c>
      <c r="E227" s="22">
        <f>F227</f>
        <v>11.65025</v>
      </c>
      <c r="F227" s="22">
        <f>ROUND(11.65025,5)</f>
        <v>11.65025</v>
      </c>
      <c r="G227" s="20"/>
      <c r="H227" s="28"/>
    </row>
    <row r="228" spans="1:8" ht="12.75" customHeight="1">
      <c r="A228" s="38">
        <v>44049</v>
      </c>
      <c r="B228" s="39"/>
      <c r="C228" s="22">
        <f>ROUND(11.605,5)</f>
        <v>11.605</v>
      </c>
      <c r="D228" s="22">
        <f>F228</f>
        <v>11.81178</v>
      </c>
      <c r="E228" s="22">
        <f>F228</f>
        <v>11.81178</v>
      </c>
      <c r="F228" s="22">
        <f>ROUND(11.81178,5)</f>
        <v>11.81178</v>
      </c>
      <c r="G228" s="20"/>
      <c r="H228" s="28"/>
    </row>
    <row r="229" spans="1:8" ht="12.75" customHeight="1">
      <c r="A229" s="38">
        <v>44140</v>
      </c>
      <c r="B229" s="39"/>
      <c r="C229" s="22">
        <f>ROUND(11.605,5)</f>
        <v>11.605</v>
      </c>
      <c r="D229" s="22">
        <f>F229</f>
        <v>11.97682</v>
      </c>
      <c r="E229" s="22">
        <f>F229</f>
        <v>11.97682</v>
      </c>
      <c r="F229" s="22">
        <f>ROUND(11.97682,5)</f>
        <v>11.97682</v>
      </c>
      <c r="G229" s="20"/>
      <c r="H229" s="28"/>
    </row>
    <row r="230" spans="1:8" ht="12.75" customHeight="1">
      <c r="A230" s="38">
        <v>44231</v>
      </c>
      <c r="B230" s="39"/>
      <c r="C230" s="22">
        <f>ROUND(11.605,5)</f>
        <v>11.605</v>
      </c>
      <c r="D230" s="22">
        <f>F230</f>
        <v>12.16107</v>
      </c>
      <c r="E230" s="22">
        <f>F230</f>
        <v>12.16107</v>
      </c>
      <c r="F230" s="22">
        <f>ROUND(12.16107,5)</f>
        <v>12.16107</v>
      </c>
      <c r="G230" s="20"/>
      <c r="H230" s="28"/>
    </row>
    <row r="231" spans="1:8" ht="12.75" customHeight="1">
      <c r="A231" s="38">
        <v>44322</v>
      </c>
      <c r="B231" s="39"/>
      <c r="C231" s="22">
        <f>ROUND(11.605,5)</f>
        <v>11.605</v>
      </c>
      <c r="D231" s="22">
        <f>F231</f>
        <v>12.34997</v>
      </c>
      <c r="E231" s="22">
        <f>F231</f>
        <v>12.34997</v>
      </c>
      <c r="F231" s="22">
        <f>ROUND(12.34997,5)</f>
        <v>12.34997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43958</v>
      </c>
      <c r="B233" s="39"/>
      <c r="C233" s="23">
        <f>ROUND(676.623,3)</f>
        <v>676.623</v>
      </c>
      <c r="D233" s="23">
        <f>F233</f>
        <v>679.669</v>
      </c>
      <c r="E233" s="23">
        <f>F233</f>
        <v>679.669</v>
      </c>
      <c r="F233" s="23">
        <f>ROUND(679.669,3)</f>
        <v>679.669</v>
      </c>
      <c r="G233" s="20"/>
      <c r="H233" s="28"/>
    </row>
    <row r="234" spans="1:8" ht="12.75" customHeight="1">
      <c r="A234" s="38">
        <v>44049</v>
      </c>
      <c r="B234" s="39"/>
      <c r="C234" s="23">
        <f>ROUND(676.623,3)</f>
        <v>676.623</v>
      </c>
      <c r="D234" s="23">
        <f>F234</f>
        <v>689.991</v>
      </c>
      <c r="E234" s="23">
        <f>F234</f>
        <v>689.991</v>
      </c>
      <c r="F234" s="23">
        <f>ROUND(689.991,3)</f>
        <v>689.991</v>
      </c>
      <c r="G234" s="20"/>
      <c r="H234" s="28"/>
    </row>
    <row r="235" spans="1:8" ht="12.75" customHeight="1">
      <c r="A235" s="38">
        <v>44140</v>
      </c>
      <c r="B235" s="39"/>
      <c r="C235" s="23">
        <f>ROUND(676.623,3)</f>
        <v>676.623</v>
      </c>
      <c r="D235" s="23">
        <f>F235</f>
        <v>700.625</v>
      </c>
      <c r="E235" s="23">
        <f>F235</f>
        <v>700.625</v>
      </c>
      <c r="F235" s="23">
        <f>ROUND(700.625,3)</f>
        <v>700.625</v>
      </c>
      <c r="G235" s="20"/>
      <c r="H235" s="28"/>
    </row>
    <row r="236" spans="1:8" ht="12.75" customHeight="1">
      <c r="A236" s="38">
        <v>44231</v>
      </c>
      <c r="B236" s="39"/>
      <c r="C236" s="23">
        <f>ROUND(676.623,3)</f>
        <v>676.623</v>
      </c>
      <c r="D236" s="23">
        <f>F236</f>
        <v>711.127</v>
      </c>
      <c r="E236" s="23">
        <f>F236</f>
        <v>711.127</v>
      </c>
      <c r="F236" s="23">
        <f>ROUND(711.127,3)</f>
        <v>711.127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43958</v>
      </c>
      <c r="B238" s="39"/>
      <c r="C238" s="23">
        <f>ROUND(646.43,3)</f>
        <v>646.43</v>
      </c>
      <c r="D238" s="23">
        <f>F238</f>
        <v>649.341</v>
      </c>
      <c r="E238" s="23">
        <f>F238</f>
        <v>649.341</v>
      </c>
      <c r="F238" s="23">
        <f>ROUND(649.341,3)</f>
        <v>649.341</v>
      </c>
      <c r="G238" s="20"/>
      <c r="H238" s="28"/>
    </row>
    <row r="239" spans="1:8" ht="12.75" customHeight="1">
      <c r="A239" s="38">
        <v>44049</v>
      </c>
      <c r="B239" s="39"/>
      <c r="C239" s="23">
        <f>ROUND(646.43,3)</f>
        <v>646.43</v>
      </c>
      <c r="D239" s="23">
        <f>F239</f>
        <v>659.201</v>
      </c>
      <c r="E239" s="23">
        <f>F239</f>
        <v>659.201</v>
      </c>
      <c r="F239" s="23">
        <f>ROUND(659.201,3)</f>
        <v>659.201</v>
      </c>
      <c r="G239" s="20"/>
      <c r="H239" s="28"/>
    </row>
    <row r="240" spans="1:8" ht="12.75" customHeight="1">
      <c r="A240" s="38">
        <v>44140</v>
      </c>
      <c r="B240" s="39"/>
      <c r="C240" s="23">
        <f>ROUND(646.43,3)</f>
        <v>646.43</v>
      </c>
      <c r="D240" s="23">
        <f>F240</f>
        <v>669.361</v>
      </c>
      <c r="E240" s="23">
        <f>F240</f>
        <v>669.361</v>
      </c>
      <c r="F240" s="23">
        <f>ROUND(669.361,3)</f>
        <v>669.361</v>
      </c>
      <c r="G240" s="20"/>
      <c r="H240" s="28"/>
    </row>
    <row r="241" spans="1:8" ht="12.75" customHeight="1">
      <c r="A241" s="38">
        <v>44231</v>
      </c>
      <c r="B241" s="39"/>
      <c r="C241" s="23">
        <f>ROUND(646.43,3)</f>
        <v>646.43</v>
      </c>
      <c r="D241" s="23">
        <f>F241</f>
        <v>679.394</v>
      </c>
      <c r="E241" s="23">
        <f>F241</f>
        <v>679.394</v>
      </c>
      <c r="F241" s="23">
        <f>ROUND(679.394,3)</f>
        <v>679.394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43958</v>
      </c>
      <c r="B243" s="39"/>
      <c r="C243" s="23">
        <f>ROUND(715.589,3)</f>
        <v>715.589</v>
      </c>
      <c r="D243" s="23">
        <f>F243</f>
        <v>718.811</v>
      </c>
      <c r="E243" s="23">
        <f>F243</f>
        <v>718.811</v>
      </c>
      <c r="F243" s="23">
        <f>ROUND(718.811,3)</f>
        <v>718.811</v>
      </c>
      <c r="G243" s="20"/>
      <c r="H243" s="28"/>
    </row>
    <row r="244" spans="1:8" ht="12.75" customHeight="1">
      <c r="A244" s="38">
        <v>44049</v>
      </c>
      <c r="B244" s="39"/>
      <c r="C244" s="23">
        <f>ROUND(715.589,3)</f>
        <v>715.589</v>
      </c>
      <c r="D244" s="23">
        <f>F244</f>
        <v>729.727</v>
      </c>
      <c r="E244" s="23">
        <f>F244</f>
        <v>729.727</v>
      </c>
      <c r="F244" s="23">
        <f>ROUND(729.727,3)</f>
        <v>729.727</v>
      </c>
      <c r="G244" s="20"/>
      <c r="H244" s="28"/>
    </row>
    <row r="245" spans="1:8" ht="12.75" customHeight="1">
      <c r="A245" s="38">
        <v>44140</v>
      </c>
      <c r="B245" s="39"/>
      <c r="C245" s="23">
        <f>ROUND(715.589,3)</f>
        <v>715.589</v>
      </c>
      <c r="D245" s="23">
        <f>F245</f>
        <v>740.973</v>
      </c>
      <c r="E245" s="23">
        <f>F245</f>
        <v>740.973</v>
      </c>
      <c r="F245" s="23">
        <f>ROUND(740.973,3)</f>
        <v>740.973</v>
      </c>
      <c r="G245" s="20"/>
      <c r="H245" s="28"/>
    </row>
    <row r="246" spans="1:8" ht="12.75" customHeight="1">
      <c r="A246" s="38">
        <v>44231</v>
      </c>
      <c r="B246" s="39"/>
      <c r="C246" s="23">
        <f>ROUND(715.589,3)</f>
        <v>715.589</v>
      </c>
      <c r="D246" s="23">
        <f>F246</f>
        <v>752.08</v>
      </c>
      <c r="E246" s="23">
        <f>F246</f>
        <v>752.08</v>
      </c>
      <c r="F246" s="23">
        <f>ROUND(752.08,3)</f>
        <v>752.08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43958</v>
      </c>
      <c r="B248" s="39"/>
      <c r="C248" s="23">
        <f>ROUND(644.113,3)</f>
        <v>644.113</v>
      </c>
      <c r="D248" s="23">
        <f>F248</f>
        <v>647.013</v>
      </c>
      <c r="E248" s="23">
        <f>F248</f>
        <v>647.013</v>
      </c>
      <c r="F248" s="23">
        <f>ROUND(647.013,3)</f>
        <v>647.013</v>
      </c>
      <c r="G248" s="20"/>
      <c r="H248" s="28"/>
    </row>
    <row r="249" spans="1:8" ht="12.75" customHeight="1">
      <c r="A249" s="38">
        <v>44049</v>
      </c>
      <c r="B249" s="39"/>
      <c r="C249" s="23">
        <f>ROUND(644.113,3)</f>
        <v>644.113</v>
      </c>
      <c r="D249" s="23">
        <f>F249</f>
        <v>656.839</v>
      </c>
      <c r="E249" s="23">
        <f>F249</f>
        <v>656.839</v>
      </c>
      <c r="F249" s="23">
        <f>ROUND(656.839,3)</f>
        <v>656.839</v>
      </c>
      <c r="G249" s="20"/>
      <c r="H249" s="28"/>
    </row>
    <row r="250" spans="1:8" ht="12.75" customHeight="1">
      <c r="A250" s="38">
        <v>44140</v>
      </c>
      <c r="B250" s="39"/>
      <c r="C250" s="23">
        <f>ROUND(644.113,3)</f>
        <v>644.113</v>
      </c>
      <c r="D250" s="23">
        <f>F250</f>
        <v>666.961</v>
      </c>
      <c r="E250" s="23">
        <f>F250</f>
        <v>666.961</v>
      </c>
      <c r="F250" s="23">
        <f>ROUND(666.961,3)</f>
        <v>666.961</v>
      </c>
      <c r="G250" s="20"/>
      <c r="H250" s="28"/>
    </row>
    <row r="251" spans="1:8" ht="12.75" customHeight="1">
      <c r="A251" s="38">
        <v>44231</v>
      </c>
      <c r="B251" s="39"/>
      <c r="C251" s="23">
        <f>ROUND(644.113,3)</f>
        <v>644.113</v>
      </c>
      <c r="D251" s="23">
        <f>F251</f>
        <v>676.959</v>
      </c>
      <c r="E251" s="23">
        <f>F251</f>
        <v>676.959</v>
      </c>
      <c r="F251" s="23">
        <f>ROUND(676.959,3)</f>
        <v>676.959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43958</v>
      </c>
      <c r="B253" s="39"/>
      <c r="C253" s="23">
        <f>ROUND(251.294986377276,3)</f>
        <v>251.295</v>
      </c>
      <c r="D253" s="23">
        <f>F253</f>
        <v>252.446</v>
      </c>
      <c r="E253" s="23">
        <f>F253</f>
        <v>252.446</v>
      </c>
      <c r="F253" s="23">
        <f>ROUND(252.446,3)</f>
        <v>252.446</v>
      </c>
      <c r="G253" s="20"/>
      <c r="H253" s="28"/>
    </row>
    <row r="254" spans="1:8" ht="12.75" customHeight="1">
      <c r="A254" s="38">
        <v>44049</v>
      </c>
      <c r="B254" s="39"/>
      <c r="C254" s="23">
        <f>ROUND(251.294986377276,3)</f>
        <v>251.295</v>
      </c>
      <c r="D254" s="23">
        <f>F254</f>
        <v>256.342</v>
      </c>
      <c r="E254" s="23">
        <f>F254</f>
        <v>256.342</v>
      </c>
      <c r="F254" s="23">
        <f>ROUND(256.342,3)</f>
        <v>256.342</v>
      </c>
      <c r="G254" s="20"/>
      <c r="H254" s="28"/>
    </row>
    <row r="255" spans="1:8" ht="12.75" customHeight="1">
      <c r="A255" s="38">
        <v>44140</v>
      </c>
      <c r="B255" s="39"/>
      <c r="C255" s="23">
        <f>ROUND(251.294986377276,3)</f>
        <v>251.295</v>
      </c>
      <c r="D255" s="23">
        <f>F255</f>
        <v>260.354</v>
      </c>
      <c r="E255" s="23">
        <f>F255</f>
        <v>260.354</v>
      </c>
      <c r="F255" s="23">
        <f>ROUND(260.354,3)</f>
        <v>260.354</v>
      </c>
      <c r="G255" s="20"/>
      <c r="H255" s="28"/>
    </row>
    <row r="256" spans="1:8" ht="12.75" customHeight="1">
      <c r="A256" s="38">
        <v>44231</v>
      </c>
      <c r="B256" s="39"/>
      <c r="C256" s="23">
        <f>ROUND(251.294986377276,3)</f>
        <v>251.295</v>
      </c>
      <c r="D256" s="23">
        <f>F256</f>
        <v>264.317</v>
      </c>
      <c r="E256" s="23">
        <f>F256</f>
        <v>264.317</v>
      </c>
      <c r="F256" s="23">
        <f>ROUND(264.317,3)</f>
        <v>264.317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43958</v>
      </c>
      <c r="B258" s="39"/>
      <c r="C258" s="23">
        <f>ROUND(636.315,3)</f>
        <v>636.315</v>
      </c>
      <c r="D258" s="23">
        <f>F258</f>
        <v>639.18</v>
      </c>
      <c r="E258" s="23">
        <f>F258</f>
        <v>639.18</v>
      </c>
      <c r="F258" s="23">
        <f>ROUND(639.18,3)</f>
        <v>639.18</v>
      </c>
      <c r="G258" s="20"/>
      <c r="H258" s="28"/>
    </row>
    <row r="259" spans="1:8" ht="12.75" customHeight="1">
      <c r="A259" s="38">
        <v>44049</v>
      </c>
      <c r="B259" s="39"/>
      <c r="C259" s="23">
        <f>ROUND(636.315,3)</f>
        <v>636.315</v>
      </c>
      <c r="D259" s="23">
        <f>F259</f>
        <v>648.887</v>
      </c>
      <c r="E259" s="23">
        <f>F259</f>
        <v>648.887</v>
      </c>
      <c r="F259" s="23">
        <f>ROUND(648.887,3)</f>
        <v>648.887</v>
      </c>
      <c r="G259" s="20"/>
      <c r="H259" s="28"/>
    </row>
    <row r="260" spans="1:8" ht="12.75" customHeight="1">
      <c r="A260" s="38">
        <v>44140</v>
      </c>
      <c r="B260" s="39"/>
      <c r="C260" s="23">
        <f>ROUND(636.315,3)</f>
        <v>636.315</v>
      </c>
      <c r="D260" s="23">
        <f>F260</f>
        <v>658.887</v>
      </c>
      <c r="E260" s="23">
        <f>F260</f>
        <v>658.887</v>
      </c>
      <c r="F260" s="23">
        <f>ROUND(658.887,3)</f>
        <v>658.887</v>
      </c>
      <c r="G260" s="20"/>
      <c r="H260" s="28"/>
    </row>
    <row r="261" spans="1:8" ht="12.75" customHeight="1">
      <c r="A261" s="38">
        <v>44231</v>
      </c>
      <c r="B261" s="39"/>
      <c r="C261" s="23">
        <f>ROUND(636.315,3)</f>
        <v>636.315</v>
      </c>
      <c r="D261" s="23">
        <f>F261</f>
        <v>668.764</v>
      </c>
      <c r="E261" s="23">
        <f>F261</f>
        <v>668.764</v>
      </c>
      <c r="F261" s="23">
        <f>ROUND(668.764,3)</f>
        <v>668.764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ROUND(97.4494680983842,2)</f>
        <v>97.45</v>
      </c>
      <c r="D263" s="20">
        <f>F263</f>
        <v>91.42</v>
      </c>
      <c r="E263" s="20">
        <f>F263</f>
        <v>91.42</v>
      </c>
      <c r="F263" s="20">
        <f>ROUND(91.4162627437032,2)</f>
        <v>91.42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ROUND(104.52128424901,2)</f>
        <v>104.52</v>
      </c>
      <c r="D265" s="20">
        <f>F265</f>
        <v>96.74</v>
      </c>
      <c r="E265" s="20">
        <f>F265</f>
        <v>96.74</v>
      </c>
      <c r="F265" s="20">
        <f>ROUND(96.7383255477856,2)</f>
        <v>96.74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ROUND(101.765460252467,2)</f>
        <v>101.77</v>
      </c>
      <c r="D267" s="20">
        <f>F267</f>
        <v>101.77</v>
      </c>
      <c r="E267" s="20">
        <f>F267</f>
        <v>101.77</v>
      </c>
      <c r="F267" s="20">
        <f>ROUND(101.765460252467,2)</f>
        <v>101.77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ROUND(101.765460252467,2)</f>
        <v>101.77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ROUND(97.4494680983842,5)</f>
        <v>97.44947</v>
      </c>
      <c r="D271" s="22">
        <f>F271</f>
        <v>94.53999</v>
      </c>
      <c r="E271" s="22">
        <f>F271</f>
        <v>94.53999</v>
      </c>
      <c r="F271" s="22">
        <f>ROUND(94.5399936118314,5)</f>
        <v>94.53999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ROUND(97.4494680983842,5)</f>
        <v>97.44947</v>
      </c>
      <c r="D273" s="22">
        <f>F273</f>
        <v>93.12371</v>
      </c>
      <c r="E273" s="22">
        <f>F273</f>
        <v>93.12371</v>
      </c>
      <c r="F273" s="22">
        <f>ROUND(93.1237141025593,5)</f>
        <v>93.12371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ROUND(97.4494680983842,5)</f>
        <v>97.44947</v>
      </c>
      <c r="D275" s="22">
        <f>F275</f>
        <v>91.74841</v>
      </c>
      <c r="E275" s="22">
        <f>F275</f>
        <v>91.74841</v>
      </c>
      <c r="F275" s="22">
        <f>ROUND(91.7484102534446,5)</f>
        <v>91.74841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ROUND(97.4494680983842,5)</f>
        <v>97.44947</v>
      </c>
      <c r="D277" s="22">
        <f>F277</f>
        <v>91.18055</v>
      </c>
      <c r="E277" s="22">
        <f>F277</f>
        <v>91.18055</v>
      </c>
      <c r="F277" s="22">
        <f>ROUND(91.1805458405013,5)</f>
        <v>91.18055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ROUND(97.4494680983842,5)</f>
        <v>97.44947</v>
      </c>
      <c r="D279" s="22">
        <f>F279</f>
        <v>92.94152</v>
      </c>
      <c r="E279" s="22">
        <f>F279</f>
        <v>92.94152</v>
      </c>
      <c r="F279" s="22">
        <f>ROUND(92.9415212144351,5)</f>
        <v>92.94152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ROUND(97.4494680983842,5)</f>
        <v>97.44947</v>
      </c>
      <c r="D281" s="22">
        <f>F281</f>
        <v>93.16532</v>
      </c>
      <c r="E281" s="22">
        <f>F281</f>
        <v>93.16532</v>
      </c>
      <c r="F281" s="22">
        <f>ROUND(93.1653194664545,5)</f>
        <v>93.16532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ROUND(97.4494680983842,5)</f>
        <v>97.44947</v>
      </c>
      <c r="D283" s="22">
        <f>F283</f>
        <v>94.02923</v>
      </c>
      <c r="E283" s="22">
        <f>F283</f>
        <v>94.02923</v>
      </c>
      <c r="F283" s="22">
        <f>ROUND(94.0292323621633,5)</f>
        <v>94.02923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ROUND(97.4494680983842,5)</f>
        <v>97.44947</v>
      </c>
      <c r="D285" s="22">
        <f>F285</f>
        <v>97.61332</v>
      </c>
      <c r="E285" s="22">
        <f>F285</f>
        <v>97.61332</v>
      </c>
      <c r="F285" s="22">
        <f>ROUND(97.6133166516329,5)</f>
        <v>97.61332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ROUND(97.4494680983842,2)</f>
        <v>97.45</v>
      </c>
      <c r="D287" s="20">
        <f>F287</f>
        <v>97.45</v>
      </c>
      <c r="E287" s="20">
        <f>F287</f>
        <v>97.45</v>
      </c>
      <c r="F287" s="20">
        <f>ROUND(97.4494680983842,2)</f>
        <v>97.45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ROUND(97.4494680983842,2)</f>
        <v>97.45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ROUND(104.52128424901,5)</f>
        <v>104.52128</v>
      </c>
      <c r="D291" s="22">
        <f>F291</f>
        <v>91.44548</v>
      </c>
      <c r="E291" s="22">
        <f>F291</f>
        <v>91.44548</v>
      </c>
      <c r="F291" s="22">
        <f>ROUND(91.4454819536017,5)</f>
        <v>91.44548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ROUND(104.52128424901,5)</f>
        <v>104.52128</v>
      </c>
      <c r="D293" s="22">
        <f>F293</f>
        <v>88.69059</v>
      </c>
      <c r="E293" s="22">
        <f>F293</f>
        <v>88.69059</v>
      </c>
      <c r="F293" s="22">
        <f>ROUND(88.6905870640075,5)</f>
        <v>88.69059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ROUND(104.52128424901,5)</f>
        <v>104.52128</v>
      </c>
      <c r="D295" s="22">
        <f>F295</f>
        <v>87.7804</v>
      </c>
      <c r="E295" s="22">
        <f>F295</f>
        <v>87.7804</v>
      </c>
      <c r="F295" s="22">
        <f>ROUND(87.7804023135821,5)</f>
        <v>87.7804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ROUND(104.52128424901,5)</f>
        <v>104.52128</v>
      </c>
      <c r="D297" s="22">
        <f>F297</f>
        <v>90.33132</v>
      </c>
      <c r="E297" s="22">
        <f>F297</f>
        <v>90.33132</v>
      </c>
      <c r="F297" s="22">
        <f>ROUND(90.3313161462367,5)</f>
        <v>90.33132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ROUND(104.52128424901,5)</f>
        <v>104.52128</v>
      </c>
      <c r="D299" s="22">
        <f>F299</f>
        <v>94.7332</v>
      </c>
      <c r="E299" s="22">
        <f>F299</f>
        <v>94.7332</v>
      </c>
      <c r="F299" s="22">
        <f>ROUND(94.7331960310931,5)</f>
        <v>94.7332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ROUND(104.52128424901,5)</f>
        <v>104.52128</v>
      </c>
      <c r="D301" s="22">
        <f>F301</f>
        <v>93.85523</v>
      </c>
      <c r="E301" s="22">
        <f>F301</f>
        <v>93.85523</v>
      </c>
      <c r="F301" s="22">
        <f>ROUND(93.8552339295985,5)</f>
        <v>93.85523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ROUND(104.52128424901,5)</f>
        <v>104.52128</v>
      </c>
      <c r="D303" s="22">
        <f>F303</f>
        <v>96.26727</v>
      </c>
      <c r="E303" s="22">
        <f>F303</f>
        <v>96.26727</v>
      </c>
      <c r="F303" s="22">
        <f>ROUND(96.2672670071771,5)</f>
        <v>96.26727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ROUND(104.52128424901,5)</f>
        <v>104.52128</v>
      </c>
      <c r="D305" s="22">
        <f>F305</f>
        <v>102.22329</v>
      </c>
      <c r="E305" s="22">
        <f>F305</f>
        <v>102.22329</v>
      </c>
      <c r="F305" s="22">
        <f>ROUND(102.223289766266,5)</f>
        <v>102.22329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ROUND(104.52128424901,2)</f>
        <v>104.52</v>
      </c>
      <c r="D307" s="20">
        <f>F307</f>
        <v>104.52</v>
      </c>
      <c r="E307" s="20">
        <f>F307</f>
        <v>104.52</v>
      </c>
      <c r="F307" s="20">
        <f>ROUND(104.52128424901,2)</f>
        <v>104.52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ROUND(104.52128424901,2)</f>
        <v>104.52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308:B308"/>
    <mergeCell ref="A309:B309"/>
    <mergeCell ref="A300:B30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6:B306"/>
    <mergeCell ref="A307:B30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2020-04-09T15:58:58Z</dcterms:modified>
  <cp:category/>
  <cp:version/>
  <cp:contentType/>
  <cp:contentStatus/>
</cp:coreProperties>
</file>