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<sst xmlns="http://schemas.openxmlformats.org/spreadsheetml/2006/main" count="88" uniqueCount="86">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</sst>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21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44083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ROUND(91.2332865716476,2)</f>
        <v>91.23</v>
      </c>
      <c r="D8" s="26">
        <f>F8</f>
        <v>93.98</v>
      </c>
      <c r="E8" s="26">
        <f>F8</f>
        <v>93.98</v>
      </c>
      <c r="F8" s="26">
        <f>ROUND(93.9811226356256,2)</f>
        <v>93.98</v>
      </c>
      <c r="G8" s="26"/>
      <c r="H8" s="38"/>
    </row>
    <row r="9" spans="1:8" ht="12.75" customHeight="1">
      <c r="A9" s="27">
        <v>44271</v>
      </c>
      <c r="B9" s="28"/>
      <c r="C9" s="26">
        <f>ROUND(91.2332865716476,2)</f>
        <v>91.23</v>
      </c>
      <c r="D9" s="26">
        <f>F9</f>
        <v>92.16</v>
      </c>
      <c r="E9" s="26">
        <f>F9</f>
        <v>92.16</v>
      </c>
      <c r="F9" s="26">
        <f>ROUND(92.1626241086212,2)</f>
        <v>92.16</v>
      </c>
      <c r="G9" s="26"/>
      <c r="H9" s="38"/>
    </row>
    <row r="10" spans="1:8" ht="12.75" customHeight="1">
      <c r="A10" s="27">
        <v>44362</v>
      </c>
      <c r="B10" s="28"/>
      <c r="C10" s="26">
        <f>ROUND(91.2332865716476,2)</f>
        <v>91.23</v>
      </c>
      <c r="D10" s="26">
        <f>F10</f>
        <v>90.27</v>
      </c>
      <c r="E10" s="26">
        <f>F10</f>
        <v>90.27</v>
      </c>
      <c r="F10" s="26">
        <f>ROUND(90.2735124296111,2)</f>
        <v>90.27</v>
      </c>
      <c r="G10" s="26"/>
      <c r="H10" s="38"/>
    </row>
    <row r="11" spans="1:8" ht="12.75" customHeight="1">
      <c r="A11" s="27">
        <v>44460</v>
      </c>
      <c r="B11" s="28"/>
      <c r="C11" s="26">
        <f>ROUND(91.2332865716476,2)</f>
        <v>91.23</v>
      </c>
      <c r="D11" s="26">
        <f>F11</f>
        <v>89.18</v>
      </c>
      <c r="E11" s="26">
        <f>F11</f>
        <v>89.18</v>
      </c>
      <c r="F11" s="26">
        <f>ROUND(89.1809700743708,2)</f>
        <v>89.18</v>
      </c>
      <c r="G11" s="26"/>
      <c r="H11" s="38"/>
    </row>
    <row r="12" spans="1:8" ht="12.75" customHeight="1">
      <c r="A12" s="27">
        <v>44551</v>
      </c>
      <c r="B12" s="28"/>
      <c r="C12" s="26">
        <f>ROUND(91.2332865716476,2)</f>
        <v>91.23</v>
      </c>
      <c r="D12" s="26">
        <f>F12</f>
        <v>90.4</v>
      </c>
      <c r="E12" s="26">
        <f>F12</f>
        <v>90.4</v>
      </c>
      <c r="F12" s="26">
        <f>ROUND(90.3972654672022,2)</f>
        <v>90.4</v>
      </c>
      <c r="G12" s="26"/>
      <c r="H12" s="38"/>
    </row>
    <row r="13" spans="1:8" ht="12.75" customHeight="1">
      <c r="A13" s="27">
        <v>44635</v>
      </c>
      <c r="B13" s="28"/>
      <c r="C13" s="26">
        <f>ROUND(91.2332865716476,2)</f>
        <v>91.23</v>
      </c>
      <c r="D13" s="26">
        <f>F13</f>
        <v>89.78</v>
      </c>
      <c r="E13" s="26">
        <f>F13</f>
        <v>89.78</v>
      </c>
      <c r="F13" s="26">
        <f>ROUND(89.7773104149336,2)</f>
        <v>89.78</v>
      </c>
      <c r="G13" s="26"/>
      <c r="H13" s="38"/>
    </row>
    <row r="14" spans="1:8" ht="12.75" customHeight="1">
      <c r="A14" s="27">
        <v>44733</v>
      </c>
      <c r="B14" s="28"/>
      <c r="C14" s="26">
        <f>ROUND(91.2332865716476,2)</f>
        <v>91.23</v>
      </c>
      <c r="D14" s="26">
        <f>F14</f>
        <v>89.83</v>
      </c>
      <c r="E14" s="26">
        <f>F14</f>
        <v>89.83</v>
      </c>
      <c r="F14" s="26">
        <f>ROUND(89.8294450987815,2)</f>
        <v>89.83</v>
      </c>
      <c r="G14" s="26"/>
      <c r="H14" s="38"/>
    </row>
    <row r="15" spans="1:8" ht="12.75" customHeight="1">
      <c r="A15" s="27">
        <v>44824</v>
      </c>
      <c r="B15" s="28"/>
      <c r="C15" s="26">
        <f>ROUND(91.2332865716476,2)</f>
        <v>91.23</v>
      </c>
      <c r="D15" s="26">
        <f>F15</f>
        <v>92.92</v>
      </c>
      <c r="E15" s="26">
        <f>F15</f>
        <v>92.92</v>
      </c>
      <c r="F15" s="26">
        <f>ROUND(92.9219191945586,2)</f>
        <v>92.92</v>
      </c>
      <c r="G15" s="26"/>
      <c r="H15" s="38"/>
    </row>
    <row r="16" spans="1:8" ht="12.75" customHeight="1">
      <c r="A16" s="27">
        <v>44915</v>
      </c>
      <c r="B16" s="28"/>
      <c r="C16" s="26">
        <f>ROUND(91.2332865716476,2)</f>
        <v>91.23</v>
      </c>
      <c r="D16" s="26">
        <f>F16</f>
        <v>93.38</v>
      </c>
      <c r="E16" s="26">
        <f>F16</f>
        <v>93.38</v>
      </c>
      <c r="F16" s="26">
        <f>ROUND(93.3773429318405,2)</f>
        <v>93.38</v>
      </c>
      <c r="G16" s="26"/>
      <c r="H16" s="38"/>
    </row>
    <row r="17" spans="1:8" ht="12.75" customHeight="1">
      <c r="A17" s="27">
        <v>45007</v>
      </c>
      <c r="B17" s="28"/>
      <c r="C17" s="26">
        <f>ROUND(91.2332865716476,2)</f>
        <v>91.23</v>
      </c>
      <c r="D17" s="26">
        <f>F17</f>
        <v>85.72</v>
      </c>
      <c r="E17" s="26">
        <f>F17</f>
        <v>85.72</v>
      </c>
      <c r="F17" s="26">
        <f>ROUND(85.7238223803598,2)</f>
        <v>85.72</v>
      </c>
      <c r="G17" s="26"/>
      <c r="H17" s="38"/>
    </row>
    <row r="18" spans="1:8" ht="12.75" customHeight="1">
      <c r="A18" s="27">
        <v>45097</v>
      </c>
      <c r="B18" s="28"/>
      <c r="C18" s="26">
        <f>ROUND(91.2332865716476,2)</f>
        <v>91.23</v>
      </c>
      <c r="D18" s="26">
        <f>F18</f>
        <v>91.23</v>
      </c>
      <c r="E18" s="26">
        <f>F18</f>
        <v>91.23</v>
      </c>
      <c r="F18" s="26">
        <f>ROUND(91.2332865716476,2)</f>
        <v>91.23</v>
      </c>
      <c r="G18" s="26"/>
      <c r="H18" s="38"/>
    </row>
    <row r="19" spans="1:8" ht="12.75" customHeight="1">
      <c r="A19" s="27">
        <v>45188</v>
      </c>
      <c r="B19" s="28"/>
      <c r="C19" s="26">
        <f>ROUND(91.2332865716476,2)</f>
        <v>91.23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ROUND(89.1781170632222,2)</f>
        <v>89.18</v>
      </c>
      <c r="D21" s="26">
        <f>F21</f>
        <v>79.38</v>
      </c>
      <c r="E21" s="26">
        <f>F21</f>
        <v>79.38</v>
      </c>
      <c r="F21" s="26">
        <f>ROUND(79.3752491874378,2)</f>
        <v>79.38</v>
      </c>
      <c r="G21" s="26"/>
      <c r="H21" s="38"/>
    </row>
    <row r="22" spans="1:8" ht="12.75" customHeight="1">
      <c r="A22" s="27">
        <v>46097</v>
      </c>
      <c r="B22" s="28"/>
      <c r="C22" s="26">
        <f>ROUND(89.1781170632222,2)</f>
        <v>89.18</v>
      </c>
      <c r="D22" s="26">
        <f>F22</f>
        <v>75.99</v>
      </c>
      <c r="E22" s="26">
        <f>F22</f>
        <v>75.99</v>
      </c>
      <c r="F22" s="26">
        <f>ROUND(75.9884433787045,2)</f>
        <v>75.99</v>
      </c>
      <c r="G22" s="26"/>
      <c r="H22" s="38"/>
    </row>
    <row r="23" spans="1:8" ht="12.75" customHeight="1">
      <c r="A23" s="27">
        <v>46188</v>
      </c>
      <c r="B23" s="28"/>
      <c r="C23" s="26">
        <f>ROUND(89.1781170632222,2)</f>
        <v>89.18</v>
      </c>
      <c r="D23" s="26">
        <f>F23</f>
        <v>74.5</v>
      </c>
      <c r="E23" s="26">
        <f>F23</f>
        <v>74.5</v>
      </c>
      <c r="F23" s="26">
        <f>ROUND(74.4966729807913,2)</f>
        <v>74.5</v>
      </c>
      <c r="G23" s="26"/>
      <c r="H23" s="38"/>
    </row>
    <row r="24" spans="1:8" ht="12.75" customHeight="1">
      <c r="A24" s="27">
        <v>46286</v>
      </c>
      <c r="B24" s="28"/>
      <c r="C24" s="26">
        <f>ROUND(89.1781170632222,2)</f>
        <v>89.18</v>
      </c>
      <c r="D24" s="26">
        <f>F24</f>
        <v>76.63</v>
      </c>
      <c r="E24" s="26">
        <f>F24</f>
        <v>76.63</v>
      </c>
      <c r="F24" s="26">
        <f>ROUND(76.6349291041567,2)</f>
        <v>76.63</v>
      </c>
      <c r="G24" s="26"/>
      <c r="H24" s="38"/>
    </row>
    <row r="25" spans="1:8" ht="12.75" customHeight="1">
      <c r="A25" s="27">
        <v>46377</v>
      </c>
      <c r="B25" s="28"/>
      <c r="C25" s="26">
        <f>ROUND(89.1781170632222,2)</f>
        <v>89.18</v>
      </c>
      <c r="D25" s="26">
        <f>F25</f>
        <v>80.78</v>
      </c>
      <c r="E25" s="26">
        <f>F25</f>
        <v>80.78</v>
      </c>
      <c r="F25" s="26">
        <f>ROUND(80.7798437196876,2)</f>
        <v>80.78</v>
      </c>
      <c r="G25" s="26"/>
      <c r="H25" s="38"/>
    </row>
    <row r="26" spans="1:8" ht="12.75" customHeight="1">
      <c r="A26" s="27">
        <v>46461</v>
      </c>
      <c r="B26" s="28"/>
      <c r="C26" s="26">
        <f>ROUND(89.1781170632222,2)</f>
        <v>89.18</v>
      </c>
      <c r="D26" s="26">
        <f>F26</f>
        <v>79.4</v>
      </c>
      <c r="E26" s="26">
        <f>F26</f>
        <v>79.4</v>
      </c>
      <c r="F26" s="26">
        <f>ROUND(79.3984259184382,2)</f>
        <v>79.4</v>
      </c>
      <c r="G26" s="26"/>
      <c r="H26" s="38"/>
    </row>
    <row r="27" spans="1:8" ht="12.75" customHeight="1">
      <c r="A27" s="27">
        <v>46559</v>
      </c>
      <c r="B27" s="28"/>
      <c r="C27" s="26">
        <f>ROUND(89.1781170632222,2)</f>
        <v>89.18</v>
      </c>
      <c r="D27" s="26">
        <f>F27</f>
        <v>81.61</v>
      </c>
      <c r="E27" s="26">
        <f>F27</f>
        <v>81.61</v>
      </c>
      <c r="F27" s="26">
        <f>ROUND(81.6141002506237,2)</f>
        <v>81.61</v>
      </c>
      <c r="G27" s="26"/>
      <c r="H27" s="38"/>
    </row>
    <row r="28" spans="1:8" ht="12.75" customHeight="1">
      <c r="A28" s="27">
        <v>46650</v>
      </c>
      <c r="B28" s="28"/>
      <c r="C28" s="26">
        <f>ROUND(89.1781170632222,2)</f>
        <v>89.18</v>
      </c>
      <c r="D28" s="26">
        <f>F28</f>
        <v>87.56</v>
      </c>
      <c r="E28" s="26">
        <f>F28</f>
        <v>87.56</v>
      </c>
      <c r="F28" s="26">
        <f>ROUND(87.5569274770044,2)</f>
        <v>87.56</v>
      </c>
      <c r="G28" s="26"/>
      <c r="H28" s="38"/>
    </row>
    <row r="29" spans="1:8" ht="12.75" customHeight="1">
      <c r="A29" s="27">
        <v>46741</v>
      </c>
      <c r="B29" s="28"/>
      <c r="C29" s="26">
        <f>ROUND(89.1781170632222,2)</f>
        <v>89.18</v>
      </c>
      <c r="D29" s="26">
        <f>F29</f>
        <v>88.08</v>
      </c>
      <c r="E29" s="26">
        <f>F29</f>
        <v>88.08</v>
      </c>
      <c r="F29" s="26">
        <f>ROUND(88.0808507074672,2)</f>
        <v>88.08</v>
      </c>
      <c r="G29" s="26"/>
      <c r="H29" s="38"/>
    </row>
    <row r="30" spans="1:8" ht="12.75" customHeight="1">
      <c r="A30" s="27">
        <v>46834</v>
      </c>
      <c r="B30" s="28"/>
      <c r="C30" s="26">
        <f>ROUND(89.1781170632222,2)</f>
        <v>89.18</v>
      </c>
      <c r="D30" s="26">
        <f>F30</f>
        <v>81.21</v>
      </c>
      <c r="E30" s="26">
        <f>F30</f>
        <v>81.21</v>
      </c>
      <c r="F30" s="26">
        <f>ROUND(81.2115187504268,2)</f>
        <v>81.21</v>
      </c>
      <c r="G30" s="26"/>
      <c r="H30" s="38"/>
    </row>
    <row r="31" spans="1:8" ht="12.75" customHeight="1">
      <c r="A31" s="27">
        <v>46924</v>
      </c>
      <c r="B31" s="28"/>
      <c r="C31" s="26">
        <f>ROUND(89.1781170632222,2)</f>
        <v>89.18</v>
      </c>
      <c r="D31" s="26">
        <f>F31</f>
        <v>89.18</v>
      </c>
      <c r="E31" s="26">
        <f>F31</f>
        <v>89.18</v>
      </c>
      <c r="F31" s="26">
        <f>ROUND(89.1781170632222,2)</f>
        <v>89.18</v>
      </c>
      <c r="G31" s="26"/>
      <c r="H31" s="38"/>
    </row>
    <row r="32" spans="1:8" ht="12.75" customHeight="1">
      <c r="A32" s="27">
        <v>47015</v>
      </c>
      <c r="B32" s="28"/>
      <c r="C32" s="26">
        <f>ROUND(89.1781170632222,2)</f>
        <v>89.18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ROUND(2.725,5)</f>
        <v>2.725</v>
      </c>
      <c r="D34" s="30">
        <f>F34</f>
        <v>2.725</v>
      </c>
      <c r="E34" s="30">
        <f>F34</f>
        <v>2.725</v>
      </c>
      <c r="F34" s="30">
        <f>ROUND(2.725,5)</f>
        <v>2.725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ROUND(4.55,5)</f>
        <v>4.55</v>
      </c>
      <c r="D36" s="30">
        <f>F36</f>
        <v>4.55</v>
      </c>
      <c r="E36" s="30">
        <f>F36</f>
        <v>4.55</v>
      </c>
      <c r="F36" s="30">
        <f>ROUND(4.55,5)</f>
        <v>4.55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ROUND(4.615,5)</f>
        <v>4.615</v>
      </c>
      <c r="D38" s="30">
        <f>F38</f>
        <v>4.615</v>
      </c>
      <c r="E38" s="30">
        <f>F38</f>
        <v>4.615</v>
      </c>
      <c r="F38" s="30">
        <f>ROUND(4.615,5)</f>
        <v>4.615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ROUND(4.53,5)</f>
        <v>4.53</v>
      </c>
      <c r="D40" s="30">
        <f>F40</f>
        <v>4.53</v>
      </c>
      <c r="E40" s="30">
        <f>F40</f>
        <v>4.53</v>
      </c>
      <c r="F40" s="30">
        <f>ROUND(4.53,5)</f>
        <v>4.53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ROUND(11.77,5)</f>
        <v>11.77</v>
      </c>
      <c r="D42" s="30">
        <f>F42</f>
        <v>11.77</v>
      </c>
      <c r="E42" s="30">
        <f>F42</f>
        <v>11.77</v>
      </c>
      <c r="F42" s="30">
        <f>ROUND(11.77,5)</f>
        <v>11.77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ROUND(4.4,5)</f>
        <v>4.4</v>
      </c>
      <c r="D44" s="30">
        <f>F44</f>
        <v>4.4</v>
      </c>
      <c r="E44" s="30">
        <f>F44</f>
        <v>4.4</v>
      </c>
      <c r="F44" s="30">
        <f>ROUND(4.4,5)</f>
        <v>4.4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ROUND(7.18,3)</f>
        <v>7.18</v>
      </c>
      <c r="D46" s="31">
        <f>F46</f>
        <v>7.18</v>
      </c>
      <c r="E46" s="31">
        <f>F46</f>
        <v>7.18</v>
      </c>
      <c r="F46" s="31">
        <f>ROUND(7.18,3)</f>
        <v>7.18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ROUND(1.981,3)</f>
        <v>1.981</v>
      </c>
      <c r="D48" s="31">
        <f>F48</f>
        <v>1.981</v>
      </c>
      <c r="E48" s="31">
        <f>F48</f>
        <v>1.981</v>
      </c>
      <c r="F48" s="31">
        <f>ROUND(1.981,3)</f>
        <v>1.981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ROUND(4.39,3)</f>
        <v>4.39</v>
      </c>
      <c r="D50" s="31">
        <f>F50</f>
        <v>4.39</v>
      </c>
      <c r="E50" s="31">
        <f>F50</f>
        <v>4.39</v>
      </c>
      <c r="F50" s="31">
        <f>ROUND(4.39,3)</f>
        <v>4.39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ROUND(3.715,3)</f>
        <v>3.715</v>
      </c>
      <c r="D52" s="31">
        <f>F52</f>
        <v>3.715</v>
      </c>
      <c r="E52" s="31">
        <f>F52</f>
        <v>3.715</v>
      </c>
      <c r="F52" s="31">
        <f>ROUND(3.715,3)</f>
        <v>3.715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ROUND(10.77,3)</f>
        <v>10.77</v>
      </c>
      <c r="D54" s="31">
        <f>F54</f>
        <v>10.77</v>
      </c>
      <c r="E54" s="31">
        <f>F54</f>
        <v>10.77</v>
      </c>
      <c r="F54" s="31">
        <f>ROUND(10.77,3)</f>
        <v>10.77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ROUND(3.63,3)</f>
        <v>3.63</v>
      </c>
      <c r="D56" s="31">
        <f>F56</f>
        <v>3.63</v>
      </c>
      <c r="E56" s="31">
        <f>F56</f>
        <v>3.63</v>
      </c>
      <c r="F56" s="31">
        <f>ROUND(3.63,3)</f>
        <v>3.63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ROUND(0.79,3)</f>
        <v>0.79</v>
      </c>
      <c r="D58" s="31">
        <f>F58</f>
        <v>0.79</v>
      </c>
      <c r="E58" s="31">
        <f>F58</f>
        <v>0.79</v>
      </c>
      <c r="F58" s="31">
        <f>ROUND(0.79,3)</f>
        <v>0.79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ROUND(9.72,3)</f>
        <v>9.72</v>
      </c>
      <c r="D60" s="31">
        <f>F60</f>
        <v>9.72</v>
      </c>
      <c r="E60" s="31">
        <f>F60</f>
        <v>9.72</v>
      </c>
      <c r="F60" s="31">
        <f>ROUND(9.72,3)</f>
        <v>9.72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ROUND(2.725,5)</f>
        <v>2.725</v>
      </c>
      <c r="D62" s="30">
        <f>F62</f>
        <v>144.43474</v>
      </c>
      <c r="E62" s="30">
        <f>F62</f>
        <v>144.43474</v>
      </c>
      <c r="F62" s="30">
        <f>ROUND(144.43474,5)</f>
        <v>144.43474</v>
      </c>
      <c r="G62" s="26"/>
      <c r="H62" s="38"/>
    </row>
    <row r="63" spans="1:8" ht="12.75" customHeight="1">
      <c r="A63" s="27">
        <v>44231</v>
      </c>
      <c r="B63" s="28"/>
      <c r="C63" s="30">
        <f>ROUND(2.725,5)</f>
        <v>2.725</v>
      </c>
      <c r="D63" s="30">
        <f>F63</f>
        <v>144.44046</v>
      </c>
      <c r="E63" s="30">
        <f>F63</f>
        <v>144.44046</v>
      </c>
      <c r="F63" s="30">
        <f>ROUND(144.44046,5)</f>
        <v>144.44046</v>
      </c>
      <c r="G63" s="26"/>
      <c r="H63" s="38"/>
    </row>
    <row r="64" spans="1:8" ht="12.75" customHeight="1">
      <c r="A64" s="27">
        <v>44322</v>
      </c>
      <c r="B64" s="28"/>
      <c r="C64" s="30">
        <f>ROUND(2.725,5)</f>
        <v>2.725</v>
      </c>
      <c r="D64" s="30">
        <f>F64</f>
        <v>146.0196</v>
      </c>
      <c r="E64" s="30">
        <f>F64</f>
        <v>146.0196</v>
      </c>
      <c r="F64" s="30">
        <f>ROUND(146.0196,5)</f>
        <v>146.0196</v>
      </c>
      <c r="G64" s="26"/>
      <c r="H64" s="38"/>
    </row>
    <row r="65" spans="1:8" ht="12.75" customHeight="1">
      <c r="A65" s="27">
        <v>44413</v>
      </c>
      <c r="B65" s="28"/>
      <c r="C65" s="30">
        <f>ROUND(2.725,5)</f>
        <v>2.725</v>
      </c>
      <c r="D65" s="30">
        <f>F65</f>
        <v>146.11103</v>
      </c>
      <c r="E65" s="30">
        <f>F65</f>
        <v>146.11103</v>
      </c>
      <c r="F65" s="30">
        <f>ROUND(146.11103,5)</f>
        <v>146.11103</v>
      </c>
      <c r="G65" s="26"/>
      <c r="H65" s="38"/>
    </row>
    <row r="66" spans="1:8" ht="12.75" customHeight="1">
      <c r="A66" s="27">
        <v>44504</v>
      </c>
      <c r="B66" s="28"/>
      <c r="C66" s="30">
        <f>ROUND(2.725,5)</f>
        <v>2.725</v>
      </c>
      <c r="D66" s="30">
        <f>F66</f>
        <v>147.61116</v>
      </c>
      <c r="E66" s="30">
        <f>F66</f>
        <v>147.61116</v>
      </c>
      <c r="F66" s="30">
        <f>ROUND(147.61116,5)</f>
        <v>147.61116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ROUND(103.14195,5)</f>
        <v>103.14195</v>
      </c>
      <c r="D68" s="30">
        <f>F68</f>
        <v>102.66498</v>
      </c>
      <c r="E68" s="30">
        <f>F68</f>
        <v>102.66498</v>
      </c>
      <c r="F68" s="30">
        <f>ROUND(102.66498,5)</f>
        <v>102.66498</v>
      </c>
      <c r="G68" s="26"/>
      <c r="H68" s="38"/>
    </row>
    <row r="69" spans="1:8" ht="12.75" customHeight="1">
      <c r="A69" s="27">
        <v>44231</v>
      </c>
      <c r="B69" s="28"/>
      <c r="C69" s="30">
        <f>ROUND(103.14195,5)</f>
        <v>103.14195</v>
      </c>
      <c r="D69" s="30">
        <f>F69</f>
        <v>103.74166</v>
      </c>
      <c r="E69" s="30">
        <f>F69</f>
        <v>103.74166</v>
      </c>
      <c r="F69" s="30">
        <f>ROUND(103.74166,5)</f>
        <v>103.74166</v>
      </c>
      <c r="G69" s="26"/>
      <c r="H69" s="38"/>
    </row>
    <row r="70" spans="1:8" ht="12.75" customHeight="1">
      <c r="A70" s="27">
        <v>44322</v>
      </c>
      <c r="B70" s="28"/>
      <c r="C70" s="30">
        <f>ROUND(103.14195,5)</f>
        <v>103.14195</v>
      </c>
      <c r="D70" s="30">
        <f>F70</f>
        <v>103.73606</v>
      </c>
      <c r="E70" s="30">
        <f>F70</f>
        <v>103.73606</v>
      </c>
      <c r="F70" s="30">
        <f>ROUND(103.73606,5)</f>
        <v>103.73606</v>
      </c>
      <c r="G70" s="26"/>
      <c r="H70" s="38"/>
    </row>
    <row r="71" spans="1:8" ht="12.75" customHeight="1">
      <c r="A71" s="27">
        <v>44413</v>
      </c>
      <c r="B71" s="28"/>
      <c r="C71" s="30">
        <f>ROUND(103.14195,5)</f>
        <v>103.14195</v>
      </c>
      <c r="D71" s="30">
        <f>F71</f>
        <v>104.8887</v>
      </c>
      <c r="E71" s="30">
        <f>F71</f>
        <v>104.8887</v>
      </c>
      <c r="F71" s="30">
        <f>ROUND(104.8887,5)</f>
        <v>104.8887</v>
      </c>
      <c r="G71" s="26"/>
      <c r="H71" s="38"/>
    </row>
    <row r="72" spans="1:8" ht="12.75" customHeight="1">
      <c r="A72" s="27">
        <v>44504</v>
      </c>
      <c r="B72" s="28"/>
      <c r="C72" s="30">
        <f>ROUND(103.14195,5)</f>
        <v>103.14195</v>
      </c>
      <c r="D72" s="30">
        <f>F72</f>
        <v>104.81549</v>
      </c>
      <c r="E72" s="30">
        <f>F72</f>
        <v>104.81549</v>
      </c>
      <c r="F72" s="30">
        <f>ROUND(104.81549,5)</f>
        <v>104.81549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ROUND(9.26,5)</f>
        <v>9.26</v>
      </c>
      <c r="D74" s="30">
        <f>F74</f>
        <v>9.39064</v>
      </c>
      <c r="E74" s="30">
        <f>F74</f>
        <v>9.39064</v>
      </c>
      <c r="F74" s="30">
        <f>ROUND(9.39064,5)</f>
        <v>9.39064</v>
      </c>
      <c r="G74" s="26"/>
      <c r="H74" s="38"/>
    </row>
    <row r="75" spans="1:8" ht="12.75" customHeight="1">
      <c r="A75" s="27">
        <v>44231</v>
      </c>
      <c r="B75" s="28"/>
      <c r="C75" s="30">
        <f>ROUND(9.26,5)</f>
        <v>9.26</v>
      </c>
      <c r="D75" s="30">
        <f>F75</f>
        <v>9.60311</v>
      </c>
      <c r="E75" s="30">
        <f>F75</f>
        <v>9.60311</v>
      </c>
      <c r="F75" s="30">
        <f>ROUND(9.60311,5)</f>
        <v>9.60311</v>
      </c>
      <c r="G75" s="26"/>
      <c r="H75" s="38"/>
    </row>
    <row r="76" spans="1:8" ht="12.75" customHeight="1">
      <c r="A76" s="27">
        <v>44322</v>
      </c>
      <c r="B76" s="28"/>
      <c r="C76" s="30">
        <f>ROUND(9.26,5)</f>
        <v>9.26</v>
      </c>
      <c r="D76" s="30">
        <f>F76</f>
        <v>9.8234</v>
      </c>
      <c r="E76" s="30">
        <f>F76</f>
        <v>9.8234</v>
      </c>
      <c r="F76" s="30">
        <f>ROUND(9.8234,5)</f>
        <v>9.8234</v>
      </c>
      <c r="G76" s="26"/>
      <c r="H76" s="38"/>
    </row>
    <row r="77" spans="1:8" ht="12.75" customHeight="1">
      <c r="A77" s="27">
        <v>44413</v>
      </c>
      <c r="B77" s="28"/>
      <c r="C77" s="30">
        <f>ROUND(9.26,5)</f>
        <v>9.26</v>
      </c>
      <c r="D77" s="30">
        <f>F77</f>
        <v>10.06317</v>
      </c>
      <c r="E77" s="30">
        <f>F77</f>
        <v>10.06317</v>
      </c>
      <c r="F77" s="30">
        <f>ROUND(10.06317,5)</f>
        <v>10.06317</v>
      </c>
      <c r="G77" s="26"/>
      <c r="H77" s="38"/>
    </row>
    <row r="78" spans="1:8" ht="12.75" customHeight="1">
      <c r="A78" s="27">
        <v>44504</v>
      </c>
      <c r="B78" s="28"/>
      <c r="C78" s="30">
        <f>ROUND(9.26,5)</f>
        <v>9.26</v>
      </c>
      <c r="D78" s="30">
        <f>F78</f>
        <v>10.31399</v>
      </c>
      <c r="E78" s="30">
        <f>F78</f>
        <v>10.31399</v>
      </c>
      <c r="F78" s="30">
        <f>ROUND(10.31399,5)</f>
        <v>10.31399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ROUND(10.19,5)</f>
        <v>10.19</v>
      </c>
      <c r="D80" s="30">
        <f>F80</f>
        <v>10.33078</v>
      </c>
      <c r="E80" s="30">
        <f>F80</f>
        <v>10.33078</v>
      </c>
      <c r="F80" s="30">
        <f>ROUND(10.33078,5)</f>
        <v>10.33078</v>
      </c>
      <c r="G80" s="26"/>
      <c r="H80" s="38"/>
    </row>
    <row r="81" spans="1:8" ht="12.75" customHeight="1">
      <c r="A81" s="27">
        <v>44231</v>
      </c>
      <c r="B81" s="28"/>
      <c r="C81" s="30">
        <f>ROUND(10.19,5)</f>
        <v>10.19</v>
      </c>
      <c r="D81" s="30">
        <f>F81</f>
        <v>10.55825</v>
      </c>
      <c r="E81" s="30">
        <f>F81</f>
        <v>10.55825</v>
      </c>
      <c r="F81" s="30">
        <f>ROUND(10.55825,5)</f>
        <v>10.55825</v>
      </c>
      <c r="G81" s="26"/>
      <c r="H81" s="38"/>
    </row>
    <row r="82" spans="1:8" ht="12.75" customHeight="1">
      <c r="A82" s="27">
        <v>44322</v>
      </c>
      <c r="B82" s="28"/>
      <c r="C82" s="30">
        <f>ROUND(10.19,5)</f>
        <v>10.19</v>
      </c>
      <c r="D82" s="30">
        <f>F82</f>
        <v>10.79104</v>
      </c>
      <c r="E82" s="30">
        <f>F82</f>
        <v>10.79104</v>
      </c>
      <c r="F82" s="30">
        <f>ROUND(10.79104,5)</f>
        <v>10.79104</v>
      </c>
      <c r="G82" s="26"/>
      <c r="H82" s="38"/>
    </row>
    <row r="83" spans="1:8" ht="12.75" customHeight="1">
      <c r="A83" s="27">
        <v>44413</v>
      </c>
      <c r="B83" s="28"/>
      <c r="C83" s="30">
        <f>ROUND(10.19,5)</f>
        <v>10.19</v>
      </c>
      <c r="D83" s="30">
        <f>F83</f>
        <v>11.0368</v>
      </c>
      <c r="E83" s="30">
        <f>F83</f>
        <v>11.0368</v>
      </c>
      <c r="F83" s="30">
        <f>ROUND(11.0368,5)</f>
        <v>11.0368</v>
      </c>
      <c r="G83" s="26"/>
      <c r="H83" s="38"/>
    </row>
    <row r="84" spans="1:8" ht="12.75" customHeight="1">
      <c r="A84" s="27">
        <v>44504</v>
      </c>
      <c r="B84" s="28"/>
      <c r="C84" s="30">
        <f>ROUND(10.19,5)</f>
        <v>10.19</v>
      </c>
      <c r="D84" s="30">
        <f>F84</f>
        <v>11.3027</v>
      </c>
      <c r="E84" s="30">
        <f>F84</f>
        <v>11.3027</v>
      </c>
      <c r="F84" s="30">
        <f>ROUND(11.3027,5)</f>
        <v>11.3027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ROUND(96.03317,5)</f>
        <v>96.03317</v>
      </c>
      <c r="D86" s="30">
        <f>F86</f>
        <v>96.62677</v>
      </c>
      <c r="E86" s="30">
        <f>F86</f>
        <v>96.62677</v>
      </c>
      <c r="F86" s="30">
        <f>ROUND(96.62677,5)</f>
        <v>96.62677</v>
      </c>
      <c r="G86" s="26"/>
      <c r="H86" s="38"/>
    </row>
    <row r="87" spans="1:8" ht="12.75" customHeight="1">
      <c r="A87" s="27">
        <v>44231</v>
      </c>
      <c r="B87" s="28"/>
      <c r="C87" s="30">
        <f>ROUND(96.03317,5)</f>
        <v>96.03317</v>
      </c>
      <c r="D87" s="30">
        <f>F87</f>
        <v>97.64011</v>
      </c>
      <c r="E87" s="30">
        <f>F87</f>
        <v>97.64011</v>
      </c>
      <c r="F87" s="30">
        <f>ROUND(97.64011,5)</f>
        <v>97.64011</v>
      </c>
      <c r="G87" s="26"/>
      <c r="H87" s="38"/>
    </row>
    <row r="88" spans="1:8" ht="12.75" customHeight="1">
      <c r="A88" s="27">
        <v>44322</v>
      </c>
      <c r="B88" s="28"/>
      <c r="C88" s="30">
        <f>ROUND(96.03317,5)</f>
        <v>96.03317</v>
      </c>
      <c r="D88" s="30">
        <f>F88</f>
        <v>97.49142</v>
      </c>
      <c r="E88" s="30">
        <f>F88</f>
        <v>97.49142</v>
      </c>
      <c r="F88" s="30">
        <f>ROUND(97.49142,5)</f>
        <v>97.49142</v>
      </c>
      <c r="G88" s="26"/>
      <c r="H88" s="38"/>
    </row>
    <row r="89" spans="1:8" ht="12.75" customHeight="1">
      <c r="A89" s="27">
        <v>44413</v>
      </c>
      <c r="B89" s="28"/>
      <c r="C89" s="30">
        <f>ROUND(96.03317,5)</f>
        <v>96.03317</v>
      </c>
      <c r="D89" s="30">
        <f>F89</f>
        <v>98.57468</v>
      </c>
      <c r="E89" s="30">
        <f>F89</f>
        <v>98.57468</v>
      </c>
      <c r="F89" s="30">
        <f>ROUND(98.57468,5)</f>
        <v>98.57468</v>
      </c>
      <c r="G89" s="26"/>
      <c r="H89" s="38"/>
    </row>
    <row r="90" spans="1:8" ht="12.75" customHeight="1">
      <c r="A90" s="27">
        <v>44504</v>
      </c>
      <c r="B90" s="28"/>
      <c r="C90" s="30">
        <f>ROUND(96.03317,5)</f>
        <v>96.03317</v>
      </c>
      <c r="D90" s="30">
        <f>F90</f>
        <v>98.36235</v>
      </c>
      <c r="E90" s="30">
        <f>F90</f>
        <v>98.36235</v>
      </c>
      <c r="F90" s="30">
        <f>ROUND(98.36235,5)</f>
        <v>98.36235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ROUND(11.175,5)</f>
        <v>11.175</v>
      </c>
      <c r="D92" s="30">
        <f>F92</f>
        <v>11.31794</v>
      </c>
      <c r="E92" s="30">
        <f>F92</f>
        <v>11.31794</v>
      </c>
      <c r="F92" s="30">
        <f>ROUND(11.31794,5)</f>
        <v>11.31794</v>
      </c>
      <c r="G92" s="26"/>
      <c r="H92" s="38"/>
    </row>
    <row r="93" spans="1:8" ht="12.75" customHeight="1">
      <c r="A93" s="27">
        <v>44231</v>
      </c>
      <c r="B93" s="28"/>
      <c r="C93" s="30">
        <f>ROUND(11.175,5)</f>
        <v>11.175</v>
      </c>
      <c r="D93" s="30">
        <f>F93</f>
        <v>11.55114</v>
      </c>
      <c r="E93" s="30">
        <f>F93</f>
        <v>11.55114</v>
      </c>
      <c r="F93" s="30">
        <f>ROUND(11.55114,5)</f>
        <v>11.55114</v>
      </c>
      <c r="G93" s="26"/>
      <c r="H93" s="38"/>
    </row>
    <row r="94" spans="1:8" ht="12.75" customHeight="1">
      <c r="A94" s="27">
        <v>44322</v>
      </c>
      <c r="B94" s="28"/>
      <c r="C94" s="30">
        <f>ROUND(11.175,5)</f>
        <v>11.175</v>
      </c>
      <c r="D94" s="30">
        <f>F94</f>
        <v>11.78979</v>
      </c>
      <c r="E94" s="30">
        <f>F94</f>
        <v>11.78979</v>
      </c>
      <c r="F94" s="30">
        <f>ROUND(11.78979,5)</f>
        <v>11.78979</v>
      </c>
      <c r="G94" s="26"/>
      <c r="H94" s="38"/>
    </row>
    <row r="95" spans="1:8" ht="12.75" customHeight="1">
      <c r="A95" s="27">
        <v>44413</v>
      </c>
      <c r="B95" s="28"/>
      <c r="C95" s="30">
        <f>ROUND(11.175,5)</f>
        <v>11.175</v>
      </c>
      <c r="D95" s="30">
        <f>F95</f>
        <v>12.04677</v>
      </c>
      <c r="E95" s="30">
        <f>F95</f>
        <v>12.04677</v>
      </c>
      <c r="F95" s="30">
        <f>ROUND(12.04677,5)</f>
        <v>12.04677</v>
      </c>
      <c r="G95" s="26"/>
      <c r="H95" s="38"/>
    </row>
    <row r="96" spans="1:8" ht="12.75" customHeight="1">
      <c r="A96" s="27">
        <v>44504</v>
      </c>
      <c r="B96" s="28"/>
      <c r="C96" s="30">
        <f>ROUND(11.175,5)</f>
        <v>11.175</v>
      </c>
      <c r="D96" s="30">
        <f>F96</f>
        <v>12.30796</v>
      </c>
      <c r="E96" s="30">
        <f>F96</f>
        <v>12.30796</v>
      </c>
      <c r="F96" s="30">
        <f>ROUND(12.30796,5)</f>
        <v>12.30796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ROUND(4.55,5)</f>
        <v>4.55</v>
      </c>
      <c r="D98" s="30">
        <f>F98</f>
        <v>108.17817</v>
      </c>
      <c r="E98" s="30">
        <f>F98</f>
        <v>108.17817</v>
      </c>
      <c r="F98" s="30">
        <f>ROUND(108.17817,5)</f>
        <v>108.17817</v>
      </c>
      <c r="G98" s="26"/>
      <c r="H98" s="38"/>
    </row>
    <row r="99" spans="1:8" ht="12.75" customHeight="1">
      <c r="A99" s="27">
        <v>44231</v>
      </c>
      <c r="B99" s="28"/>
      <c r="C99" s="30">
        <f>ROUND(4.55,5)</f>
        <v>4.55</v>
      </c>
      <c r="D99" s="30">
        <f>F99</f>
        <v>107.61501</v>
      </c>
      <c r="E99" s="30">
        <f>F99</f>
        <v>107.61501</v>
      </c>
      <c r="F99" s="30">
        <f>ROUND(107.61501,5)</f>
        <v>107.61501</v>
      </c>
      <c r="G99" s="26"/>
      <c r="H99" s="38"/>
    </row>
    <row r="100" spans="1:8" ht="12.75" customHeight="1">
      <c r="A100" s="27">
        <v>44322</v>
      </c>
      <c r="B100" s="28"/>
      <c r="C100" s="30">
        <f>ROUND(4.55,5)</f>
        <v>4.55</v>
      </c>
      <c r="D100" s="30">
        <f>F100</f>
        <v>108.79168</v>
      </c>
      <c r="E100" s="30">
        <f>F100</f>
        <v>108.79168</v>
      </c>
      <c r="F100" s="30">
        <f>ROUND(108.79168,5)</f>
        <v>108.79168</v>
      </c>
      <c r="G100" s="26"/>
      <c r="H100" s="38"/>
    </row>
    <row r="101" spans="1:8" ht="12.75" customHeight="1">
      <c r="A101" s="27">
        <v>44413</v>
      </c>
      <c r="B101" s="28"/>
      <c r="C101" s="30">
        <f>ROUND(4.55,5)</f>
        <v>4.55</v>
      </c>
      <c r="D101" s="30">
        <f>F101</f>
        <v>108.27816</v>
      </c>
      <c r="E101" s="30">
        <f>F101</f>
        <v>108.27816</v>
      </c>
      <c r="F101" s="30">
        <f>ROUND(108.27816,5)</f>
        <v>108.27816</v>
      </c>
      <c r="G101" s="26"/>
      <c r="H101" s="38"/>
    </row>
    <row r="102" spans="1:8" ht="12.75" customHeight="1">
      <c r="A102" s="27">
        <v>44504</v>
      </c>
      <c r="B102" s="28"/>
      <c r="C102" s="30">
        <f>ROUND(4.55,5)</f>
        <v>4.55</v>
      </c>
      <c r="D102" s="30">
        <f>F102</f>
        <v>109.38958</v>
      </c>
      <c r="E102" s="30">
        <f>F102</f>
        <v>109.38958</v>
      </c>
      <c r="F102" s="30">
        <f>ROUND(109.38958,5)</f>
        <v>109.38958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ROUND(11.345,5)</f>
        <v>11.345</v>
      </c>
      <c r="D104" s="30">
        <f>F104</f>
        <v>11.4869</v>
      </c>
      <c r="E104" s="30">
        <f>F104</f>
        <v>11.4869</v>
      </c>
      <c r="F104" s="30">
        <f>ROUND(11.4869,5)</f>
        <v>11.4869</v>
      </c>
      <c r="G104" s="26"/>
      <c r="H104" s="38"/>
    </row>
    <row r="105" spans="1:8" ht="12.75" customHeight="1">
      <c r="A105" s="27">
        <v>44231</v>
      </c>
      <c r="B105" s="28"/>
      <c r="C105" s="30">
        <f>ROUND(11.345,5)</f>
        <v>11.345</v>
      </c>
      <c r="D105" s="30">
        <f>F105</f>
        <v>11.71855</v>
      </c>
      <c r="E105" s="30">
        <f>F105</f>
        <v>11.71855</v>
      </c>
      <c r="F105" s="30">
        <f>ROUND(11.71855,5)</f>
        <v>11.71855</v>
      </c>
      <c r="G105" s="26"/>
      <c r="H105" s="38"/>
    </row>
    <row r="106" spans="1:8" ht="12.75" customHeight="1">
      <c r="A106" s="27">
        <v>44322</v>
      </c>
      <c r="B106" s="28"/>
      <c r="C106" s="30">
        <f>ROUND(11.345,5)</f>
        <v>11.345</v>
      </c>
      <c r="D106" s="30">
        <f>F106</f>
        <v>11.95527</v>
      </c>
      <c r="E106" s="30">
        <f>F106</f>
        <v>11.95527</v>
      </c>
      <c r="F106" s="30">
        <f>ROUND(11.95527,5)</f>
        <v>11.95527</v>
      </c>
      <c r="G106" s="26"/>
      <c r="H106" s="38"/>
    </row>
    <row r="107" spans="1:8" ht="12.75" customHeight="1">
      <c r="A107" s="27">
        <v>44413</v>
      </c>
      <c r="B107" s="28"/>
      <c r="C107" s="30">
        <f>ROUND(11.345,5)</f>
        <v>11.345</v>
      </c>
      <c r="D107" s="30">
        <f>F107</f>
        <v>12.21018</v>
      </c>
      <c r="E107" s="30">
        <f>F107</f>
        <v>12.21018</v>
      </c>
      <c r="F107" s="30">
        <f>ROUND(12.21018,5)</f>
        <v>12.21018</v>
      </c>
      <c r="G107" s="26"/>
      <c r="H107" s="38"/>
    </row>
    <row r="108" spans="1:8" ht="12.75" customHeight="1">
      <c r="A108" s="27">
        <v>44504</v>
      </c>
      <c r="B108" s="28"/>
      <c r="C108" s="30">
        <f>ROUND(11.345,5)</f>
        <v>11.345</v>
      </c>
      <c r="D108" s="30">
        <f>F108</f>
        <v>12.4687</v>
      </c>
      <c r="E108" s="30">
        <f>F108</f>
        <v>12.4687</v>
      </c>
      <c r="F108" s="30">
        <f>ROUND(12.4687,5)</f>
        <v>12.4687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ROUND(11.425,5)</f>
        <v>11.425</v>
      </c>
      <c r="D110" s="30">
        <f>F110</f>
        <v>11.56291</v>
      </c>
      <c r="E110" s="30">
        <f>F110</f>
        <v>11.56291</v>
      </c>
      <c r="F110" s="30">
        <f>ROUND(11.56291,5)</f>
        <v>11.56291</v>
      </c>
      <c r="G110" s="26"/>
      <c r="H110" s="38"/>
    </row>
    <row r="111" spans="1:8" ht="12.75" customHeight="1">
      <c r="A111" s="27">
        <v>44231</v>
      </c>
      <c r="B111" s="28"/>
      <c r="C111" s="30">
        <f>ROUND(11.425,5)</f>
        <v>11.425</v>
      </c>
      <c r="D111" s="30">
        <f>F111</f>
        <v>11.78803</v>
      </c>
      <c r="E111" s="30">
        <f>F111</f>
        <v>11.78803</v>
      </c>
      <c r="F111" s="30">
        <f>ROUND(11.78803,5)</f>
        <v>11.78803</v>
      </c>
      <c r="G111" s="26"/>
      <c r="H111" s="38"/>
    </row>
    <row r="112" spans="1:8" ht="12.75" customHeight="1">
      <c r="A112" s="27">
        <v>44322</v>
      </c>
      <c r="B112" s="28"/>
      <c r="C112" s="30">
        <f>ROUND(11.425,5)</f>
        <v>11.425</v>
      </c>
      <c r="D112" s="30">
        <f>F112</f>
        <v>12.01785</v>
      </c>
      <c r="E112" s="30">
        <f>F112</f>
        <v>12.01785</v>
      </c>
      <c r="F112" s="30">
        <f>ROUND(12.01785,5)</f>
        <v>12.01785</v>
      </c>
      <c r="G112" s="26"/>
      <c r="H112" s="38"/>
    </row>
    <row r="113" spans="1:8" ht="12.75" customHeight="1">
      <c r="A113" s="27">
        <v>44413</v>
      </c>
      <c r="B113" s="28"/>
      <c r="C113" s="30">
        <f>ROUND(11.425,5)</f>
        <v>11.425</v>
      </c>
      <c r="D113" s="30">
        <f>F113</f>
        <v>12.26523</v>
      </c>
      <c r="E113" s="30">
        <f>F113</f>
        <v>12.26523</v>
      </c>
      <c r="F113" s="30">
        <f>ROUND(12.26523,5)</f>
        <v>12.26523</v>
      </c>
      <c r="G113" s="26"/>
      <c r="H113" s="38"/>
    </row>
    <row r="114" spans="1:8" ht="12.75" customHeight="1">
      <c r="A114" s="27">
        <v>44504</v>
      </c>
      <c r="B114" s="28"/>
      <c r="C114" s="30">
        <f>ROUND(11.425,5)</f>
        <v>11.425</v>
      </c>
      <c r="D114" s="30">
        <f>F114</f>
        <v>12.51581</v>
      </c>
      <c r="E114" s="30">
        <f>F114</f>
        <v>12.51581</v>
      </c>
      <c r="F114" s="30">
        <f>ROUND(12.51581,5)</f>
        <v>12.51581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ROUND(97.2132,5)</f>
        <v>97.2132</v>
      </c>
      <c r="D116" s="30">
        <f>F116</f>
        <v>96.06279</v>
      </c>
      <c r="E116" s="30">
        <f>F116</f>
        <v>96.06279</v>
      </c>
      <c r="F116" s="30">
        <f>ROUND(96.06279,5)</f>
        <v>96.06279</v>
      </c>
      <c r="G116" s="26"/>
      <c r="H116" s="38"/>
    </row>
    <row r="117" spans="1:8" ht="12.75" customHeight="1">
      <c r="A117" s="27">
        <v>44231</v>
      </c>
      <c r="B117" s="28"/>
      <c r="C117" s="30">
        <f>ROUND(97.2132,5)</f>
        <v>97.2132</v>
      </c>
      <c r="D117" s="30">
        <f>F117</f>
        <v>97.07028</v>
      </c>
      <c r="E117" s="30">
        <f>F117</f>
        <v>97.07028</v>
      </c>
      <c r="F117" s="30">
        <f>ROUND(97.07028,5)</f>
        <v>97.07028</v>
      </c>
      <c r="G117" s="26"/>
      <c r="H117" s="38"/>
    </row>
    <row r="118" spans="1:8" ht="12.75" customHeight="1">
      <c r="A118" s="27">
        <v>44322</v>
      </c>
      <c r="B118" s="28"/>
      <c r="C118" s="30">
        <f>ROUND(97.2132,5)</f>
        <v>97.2132</v>
      </c>
      <c r="D118" s="30">
        <f>F118</f>
        <v>96.34086</v>
      </c>
      <c r="E118" s="30">
        <f>F118</f>
        <v>96.34086</v>
      </c>
      <c r="F118" s="30">
        <f>ROUND(96.34086,5)</f>
        <v>96.34086</v>
      </c>
      <c r="G118" s="26"/>
      <c r="H118" s="38"/>
    </row>
    <row r="119" spans="1:8" ht="12.75" customHeight="1">
      <c r="A119" s="27">
        <v>44413</v>
      </c>
      <c r="B119" s="28"/>
      <c r="C119" s="30">
        <f>ROUND(97.2132,5)</f>
        <v>97.2132</v>
      </c>
      <c r="D119" s="30">
        <f>F119</f>
        <v>97.41137</v>
      </c>
      <c r="E119" s="30">
        <f>F119</f>
        <v>97.41137</v>
      </c>
      <c r="F119" s="30">
        <f>ROUND(97.41137,5)</f>
        <v>97.41137</v>
      </c>
      <c r="G119" s="26"/>
      <c r="H119" s="38"/>
    </row>
    <row r="120" spans="1:8" ht="12.75" customHeight="1">
      <c r="A120" s="27">
        <v>44504</v>
      </c>
      <c r="B120" s="28"/>
      <c r="C120" s="30">
        <f>ROUND(97.2132,5)</f>
        <v>97.2132</v>
      </c>
      <c r="D120" s="30">
        <f>F120</f>
        <v>96.60385</v>
      </c>
      <c r="E120" s="30">
        <f>F120</f>
        <v>96.60385</v>
      </c>
      <c r="F120" s="30">
        <f>ROUND(96.60385,5)</f>
        <v>96.60385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ROUND(4.615,5)</f>
        <v>4.615</v>
      </c>
      <c r="D122" s="30">
        <f>F122</f>
        <v>98.19173</v>
      </c>
      <c r="E122" s="30">
        <f>F122</f>
        <v>98.19173</v>
      </c>
      <c r="F122" s="30">
        <f>ROUND(98.19173,5)</f>
        <v>98.19173</v>
      </c>
      <c r="G122" s="26"/>
      <c r="H122" s="38"/>
    </row>
    <row r="123" spans="1:8" ht="12.75" customHeight="1">
      <c r="A123" s="27">
        <v>44231</v>
      </c>
      <c r="B123" s="28"/>
      <c r="C123" s="30">
        <f>ROUND(4.615,5)</f>
        <v>4.615</v>
      </c>
      <c r="D123" s="30">
        <f>F123</f>
        <v>97.33059</v>
      </c>
      <c r="E123" s="30">
        <f>F123</f>
        <v>97.33059</v>
      </c>
      <c r="F123" s="30">
        <f>ROUND(97.33059,5)</f>
        <v>97.33059</v>
      </c>
      <c r="G123" s="26"/>
      <c r="H123" s="38"/>
    </row>
    <row r="124" spans="1:8" ht="12.75" customHeight="1">
      <c r="A124" s="27">
        <v>44322</v>
      </c>
      <c r="B124" s="28"/>
      <c r="C124" s="30">
        <f>ROUND(4.615,5)</f>
        <v>4.615</v>
      </c>
      <c r="D124" s="30">
        <f>F124</f>
        <v>98.39478</v>
      </c>
      <c r="E124" s="30">
        <f>F124</f>
        <v>98.39478</v>
      </c>
      <c r="F124" s="30">
        <f>ROUND(98.39478,5)</f>
        <v>98.39478</v>
      </c>
      <c r="G124" s="26"/>
      <c r="H124" s="38"/>
    </row>
    <row r="125" spans="1:8" ht="12.75" customHeight="1">
      <c r="A125" s="27">
        <v>44413</v>
      </c>
      <c r="B125" s="28"/>
      <c r="C125" s="30">
        <f>ROUND(4.615,5)</f>
        <v>4.615</v>
      </c>
      <c r="D125" s="30">
        <f>F125</f>
        <v>97.55962</v>
      </c>
      <c r="E125" s="30">
        <f>F125</f>
        <v>97.55962</v>
      </c>
      <c r="F125" s="30">
        <f>ROUND(97.55962,5)</f>
        <v>97.55962</v>
      </c>
      <c r="G125" s="26"/>
      <c r="H125" s="38"/>
    </row>
    <row r="126" spans="1:8" ht="12.75" customHeight="1">
      <c r="A126" s="27">
        <v>44504</v>
      </c>
      <c r="B126" s="28"/>
      <c r="C126" s="30">
        <f>ROUND(4.615,5)</f>
        <v>4.615</v>
      </c>
      <c r="D126" s="30">
        <f>F126</f>
        <v>98.5609</v>
      </c>
      <c r="E126" s="30">
        <f>F126</f>
        <v>98.5609</v>
      </c>
      <c r="F126" s="30">
        <f>ROUND(98.5609,5)</f>
        <v>98.5609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ROUND(4.53,5)</f>
        <v>4.53</v>
      </c>
      <c r="D128" s="30">
        <f>F128</f>
        <v>131.33271</v>
      </c>
      <c r="E128" s="30">
        <f>F128</f>
        <v>131.33271</v>
      </c>
      <c r="F128" s="30">
        <f>ROUND(131.33271,5)</f>
        <v>131.33271</v>
      </c>
      <c r="G128" s="26"/>
      <c r="H128" s="38"/>
    </row>
    <row r="129" spans="1:8" ht="12.75" customHeight="1">
      <c r="A129" s="27">
        <v>44231</v>
      </c>
      <c r="B129" s="28"/>
      <c r="C129" s="30">
        <f>ROUND(4.53,5)</f>
        <v>4.53</v>
      </c>
      <c r="D129" s="30">
        <f>F129</f>
        <v>132.71034</v>
      </c>
      <c r="E129" s="30">
        <f>F129</f>
        <v>132.71034</v>
      </c>
      <c r="F129" s="30">
        <f>ROUND(132.71034,5)</f>
        <v>132.71034</v>
      </c>
      <c r="G129" s="26"/>
      <c r="H129" s="38"/>
    </row>
    <row r="130" spans="1:8" ht="12.75" customHeight="1">
      <c r="A130" s="27">
        <v>44322</v>
      </c>
      <c r="B130" s="28"/>
      <c r="C130" s="30">
        <f>ROUND(4.53,5)</f>
        <v>4.53</v>
      </c>
      <c r="D130" s="30">
        <f>F130</f>
        <v>132.19211</v>
      </c>
      <c r="E130" s="30">
        <f>F130</f>
        <v>132.19211</v>
      </c>
      <c r="F130" s="30">
        <f>ROUND(132.19211,5)</f>
        <v>132.19211</v>
      </c>
      <c r="G130" s="26"/>
      <c r="H130" s="38"/>
    </row>
    <row r="131" spans="1:8" ht="12.75" customHeight="1">
      <c r="A131" s="27">
        <v>44413</v>
      </c>
      <c r="B131" s="28"/>
      <c r="C131" s="30">
        <f>ROUND(4.53,5)</f>
        <v>4.53</v>
      </c>
      <c r="D131" s="30">
        <f>F131</f>
        <v>133.66112</v>
      </c>
      <c r="E131" s="30">
        <f>F131</f>
        <v>133.66112</v>
      </c>
      <c r="F131" s="30">
        <f>ROUND(133.66112,5)</f>
        <v>133.66112</v>
      </c>
      <c r="G131" s="26"/>
      <c r="H131" s="38"/>
    </row>
    <row r="132" spans="1:8" ht="12.75" customHeight="1">
      <c r="A132" s="27">
        <v>44504</v>
      </c>
      <c r="B132" s="28"/>
      <c r="C132" s="30">
        <f>ROUND(4.53,5)</f>
        <v>4.53</v>
      </c>
      <c r="D132" s="30">
        <f>F132</f>
        <v>133.02571</v>
      </c>
      <c r="E132" s="30">
        <f>F132</f>
        <v>133.02571</v>
      </c>
      <c r="F132" s="30">
        <f>ROUND(133.02571,5)</f>
        <v>133.02571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ROUND(11.77,5)</f>
        <v>11.77</v>
      </c>
      <c r="D134" s="30">
        <f>F134</f>
        <v>11.93991</v>
      </c>
      <c r="E134" s="30">
        <f>F134</f>
        <v>11.93991</v>
      </c>
      <c r="F134" s="30">
        <f>ROUND(11.93991,5)</f>
        <v>11.93991</v>
      </c>
      <c r="G134" s="26"/>
      <c r="H134" s="38"/>
    </row>
    <row r="135" spans="1:8" ht="12.75" customHeight="1">
      <c r="A135" s="27">
        <v>44231</v>
      </c>
      <c r="B135" s="28"/>
      <c r="C135" s="30">
        <f>ROUND(11.77,5)</f>
        <v>11.77</v>
      </c>
      <c r="D135" s="30">
        <f>F135</f>
        <v>12.21995</v>
      </c>
      <c r="E135" s="30">
        <f>F135</f>
        <v>12.21995</v>
      </c>
      <c r="F135" s="30">
        <f>ROUND(12.21995,5)</f>
        <v>12.21995</v>
      </c>
      <c r="G135" s="26"/>
      <c r="H135" s="38"/>
    </row>
    <row r="136" spans="1:8" ht="12.75" customHeight="1">
      <c r="A136" s="27">
        <v>44322</v>
      </c>
      <c r="B136" s="28"/>
      <c r="C136" s="30">
        <f>ROUND(11.77,5)</f>
        <v>11.77</v>
      </c>
      <c r="D136" s="30">
        <f>F136</f>
        <v>12.50179</v>
      </c>
      <c r="E136" s="30">
        <f>F136</f>
        <v>12.50179</v>
      </c>
      <c r="F136" s="30">
        <f>ROUND(12.50179,5)</f>
        <v>12.50179</v>
      </c>
      <c r="G136" s="26"/>
      <c r="H136" s="38"/>
    </row>
    <row r="137" spans="1:8" ht="12.75" customHeight="1">
      <c r="A137" s="27">
        <v>44413</v>
      </c>
      <c r="B137" s="28"/>
      <c r="C137" s="30">
        <f>ROUND(11.77,5)</f>
        <v>11.77</v>
      </c>
      <c r="D137" s="30">
        <f>F137</f>
        <v>12.8001</v>
      </c>
      <c r="E137" s="30">
        <f>F137</f>
        <v>12.8001</v>
      </c>
      <c r="F137" s="30">
        <f>ROUND(12.8001,5)</f>
        <v>12.8001</v>
      </c>
      <c r="G137" s="26"/>
      <c r="H137" s="38"/>
    </row>
    <row r="138" spans="1:8" ht="12.75" customHeight="1">
      <c r="A138" s="27">
        <v>44504</v>
      </c>
      <c r="B138" s="28"/>
      <c r="C138" s="30">
        <f>ROUND(11.77,5)</f>
        <v>11.77</v>
      </c>
      <c r="D138" s="30">
        <f>F138</f>
        <v>13.12038</v>
      </c>
      <c r="E138" s="30">
        <f>F138</f>
        <v>13.12038</v>
      </c>
      <c r="F138" s="30">
        <f>ROUND(13.12038,5)</f>
        <v>13.12038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ROUND(12.21,5)</f>
        <v>12.21</v>
      </c>
      <c r="D140" s="30">
        <f>F140</f>
        <v>12.37488</v>
      </c>
      <c r="E140" s="30">
        <f>F140</f>
        <v>12.37488</v>
      </c>
      <c r="F140" s="30">
        <f>ROUND(12.37488,5)</f>
        <v>12.37488</v>
      </c>
      <c r="G140" s="26"/>
      <c r="H140" s="38"/>
    </row>
    <row r="141" spans="1:8" ht="12.75" customHeight="1">
      <c r="A141" s="27">
        <v>44231</v>
      </c>
      <c r="B141" s="28"/>
      <c r="C141" s="30">
        <f>ROUND(12.21,5)</f>
        <v>12.21</v>
      </c>
      <c r="D141" s="30">
        <f>F141</f>
        <v>12.63703</v>
      </c>
      <c r="E141" s="30">
        <f>F141</f>
        <v>12.63703</v>
      </c>
      <c r="F141" s="30">
        <f>ROUND(12.63703,5)</f>
        <v>12.63703</v>
      </c>
      <c r="G141" s="26"/>
      <c r="H141" s="38"/>
    </row>
    <row r="142" spans="1:8" ht="12.75" customHeight="1">
      <c r="A142" s="27">
        <v>44322</v>
      </c>
      <c r="B142" s="28"/>
      <c r="C142" s="30">
        <f>ROUND(12.21,5)</f>
        <v>12.21</v>
      </c>
      <c r="D142" s="30">
        <f>F142</f>
        <v>12.91103</v>
      </c>
      <c r="E142" s="30">
        <f>F142</f>
        <v>12.91103</v>
      </c>
      <c r="F142" s="30">
        <f>ROUND(12.91103,5)</f>
        <v>12.91103</v>
      </c>
      <c r="G142" s="26"/>
      <c r="H142" s="38"/>
    </row>
    <row r="143" spans="1:8" ht="12.75" customHeight="1">
      <c r="A143" s="27">
        <v>44413</v>
      </c>
      <c r="B143" s="28"/>
      <c r="C143" s="30">
        <f>ROUND(12.21,5)</f>
        <v>12.21</v>
      </c>
      <c r="D143" s="30">
        <f>F143</f>
        <v>13.19343</v>
      </c>
      <c r="E143" s="30">
        <f>F143</f>
        <v>13.19343</v>
      </c>
      <c r="F143" s="30">
        <f>ROUND(13.19343,5)</f>
        <v>13.19343</v>
      </c>
      <c r="G143" s="26"/>
      <c r="H143" s="38"/>
    </row>
    <row r="144" spans="1:8" ht="12.75" customHeight="1">
      <c r="A144" s="27">
        <v>44504</v>
      </c>
      <c r="B144" s="28"/>
      <c r="C144" s="30">
        <f>ROUND(12.21,5)</f>
        <v>12.21</v>
      </c>
      <c r="D144" s="30">
        <f>F144</f>
        <v>13.49913</v>
      </c>
      <c r="E144" s="30">
        <f>F144</f>
        <v>13.49913</v>
      </c>
      <c r="F144" s="30">
        <f>ROUND(13.49913,5)</f>
        <v>13.49913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ROUND(4.4,5)</f>
        <v>4.4</v>
      </c>
      <c r="D146" s="30">
        <f>F146</f>
        <v>4.44056</v>
      </c>
      <c r="E146" s="30">
        <f>F146</f>
        <v>4.44056</v>
      </c>
      <c r="F146" s="30">
        <f>ROUND(4.44056,5)</f>
        <v>4.44056</v>
      </c>
      <c r="G146" s="26"/>
      <c r="H146" s="38"/>
    </row>
    <row r="147" spans="1:8" ht="12.75" customHeight="1">
      <c r="A147" s="27">
        <v>44231</v>
      </c>
      <c r="B147" s="28"/>
      <c r="C147" s="30">
        <f>ROUND(4.4,5)</f>
        <v>4.4</v>
      </c>
      <c r="D147" s="30">
        <f>F147</f>
        <v>4.48688</v>
      </c>
      <c r="E147" s="30">
        <f>F147</f>
        <v>4.48688</v>
      </c>
      <c r="F147" s="30">
        <f>ROUND(4.48688,5)</f>
        <v>4.48688</v>
      </c>
      <c r="G147" s="26"/>
      <c r="H147" s="38"/>
    </row>
    <row r="148" spans="1:8" ht="12.75" customHeight="1">
      <c r="A148" s="27">
        <v>44322</v>
      </c>
      <c r="B148" s="28"/>
      <c r="C148" s="30">
        <f>ROUND(4.4,5)</f>
        <v>4.4</v>
      </c>
      <c r="D148" s="30">
        <f>F148</f>
        <v>4.50934</v>
      </c>
      <c r="E148" s="30">
        <f>F148</f>
        <v>4.50934</v>
      </c>
      <c r="F148" s="30">
        <f>ROUND(4.50934,5)</f>
        <v>4.50934</v>
      </c>
      <c r="G148" s="26"/>
      <c r="H148" s="38"/>
    </row>
    <row r="149" spans="1:8" ht="12.75" customHeight="1">
      <c r="A149" s="27">
        <v>44413</v>
      </c>
      <c r="B149" s="28"/>
      <c r="C149" s="30">
        <f>ROUND(4.4,5)</f>
        <v>4.4</v>
      </c>
      <c r="D149" s="30">
        <f>F149</f>
        <v>4.53266</v>
      </c>
      <c r="E149" s="30">
        <f>F149</f>
        <v>4.53266</v>
      </c>
      <c r="F149" s="30">
        <f>ROUND(4.53266,5)</f>
        <v>4.53266</v>
      </c>
      <c r="G149" s="26"/>
      <c r="H149" s="38"/>
    </row>
    <row r="150" spans="1:8" ht="12.75" customHeight="1">
      <c r="A150" s="27">
        <v>44504</v>
      </c>
      <c r="B150" s="28"/>
      <c r="C150" s="30">
        <f>ROUND(4.4,5)</f>
        <v>4.4</v>
      </c>
      <c r="D150" s="30">
        <f>F150</f>
        <v>4.62534</v>
      </c>
      <c r="E150" s="30">
        <f>F150</f>
        <v>4.62534</v>
      </c>
      <c r="F150" s="30">
        <f>ROUND(4.62534,5)</f>
        <v>4.62534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ROUND(10.915,5)</f>
        <v>10.915</v>
      </c>
      <c r="D152" s="30">
        <f>F152</f>
        <v>11.06192</v>
      </c>
      <c r="E152" s="30">
        <f>F152</f>
        <v>11.06192</v>
      </c>
      <c r="F152" s="30">
        <f>ROUND(11.06192,5)</f>
        <v>11.06192</v>
      </c>
      <c r="G152" s="26"/>
      <c r="H152" s="38"/>
    </row>
    <row r="153" spans="1:8" ht="12.75" customHeight="1">
      <c r="A153" s="27">
        <v>44231</v>
      </c>
      <c r="B153" s="28"/>
      <c r="C153" s="30">
        <f>ROUND(10.915,5)</f>
        <v>10.915</v>
      </c>
      <c r="D153" s="30">
        <f>F153</f>
        <v>11.30266</v>
      </c>
      <c r="E153" s="30">
        <f>F153</f>
        <v>11.30266</v>
      </c>
      <c r="F153" s="30">
        <f>ROUND(11.30266,5)</f>
        <v>11.30266</v>
      </c>
      <c r="G153" s="26"/>
      <c r="H153" s="38"/>
    </row>
    <row r="154" spans="1:8" ht="12.75" customHeight="1">
      <c r="A154" s="27">
        <v>44322</v>
      </c>
      <c r="B154" s="28"/>
      <c r="C154" s="30">
        <f>ROUND(10.915,5)</f>
        <v>10.915</v>
      </c>
      <c r="D154" s="30">
        <f>F154</f>
        <v>11.5402</v>
      </c>
      <c r="E154" s="30">
        <f>F154</f>
        <v>11.5402</v>
      </c>
      <c r="F154" s="30">
        <f>ROUND(11.5402,5)</f>
        <v>11.5402</v>
      </c>
      <c r="G154" s="26"/>
      <c r="H154" s="38"/>
    </row>
    <row r="155" spans="1:8" ht="12.75" customHeight="1">
      <c r="A155" s="27">
        <v>44413</v>
      </c>
      <c r="B155" s="28"/>
      <c r="C155" s="30">
        <f>ROUND(10.915,5)</f>
        <v>10.915</v>
      </c>
      <c r="D155" s="30">
        <f>F155</f>
        <v>11.79412</v>
      </c>
      <c r="E155" s="30">
        <f>F155</f>
        <v>11.79412</v>
      </c>
      <c r="F155" s="30">
        <f>ROUND(11.79412,5)</f>
        <v>11.79412</v>
      </c>
      <c r="G155" s="26"/>
      <c r="H155" s="38"/>
    </row>
    <row r="156" spans="1:8" ht="12.75" customHeight="1">
      <c r="A156" s="27">
        <v>44504</v>
      </c>
      <c r="B156" s="28"/>
      <c r="C156" s="30">
        <f>ROUND(10.915,5)</f>
        <v>10.915</v>
      </c>
      <c r="D156" s="30">
        <f>F156</f>
        <v>12.06601</v>
      </c>
      <c r="E156" s="30">
        <f>F156</f>
        <v>12.06601</v>
      </c>
      <c r="F156" s="30">
        <f>ROUND(12.06601,5)</f>
        <v>12.06601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ROUND(7.18,5)</f>
        <v>7.18</v>
      </c>
      <c r="D158" s="30">
        <f>F158</f>
        <v>7.29172</v>
      </c>
      <c r="E158" s="30">
        <f>F158</f>
        <v>7.29172</v>
      </c>
      <c r="F158" s="30">
        <f>ROUND(7.29172,5)</f>
        <v>7.29172</v>
      </c>
      <c r="G158" s="26"/>
      <c r="H158" s="38"/>
    </row>
    <row r="159" spans="1:8" ht="12.75" customHeight="1">
      <c r="A159" s="27">
        <v>44231</v>
      </c>
      <c r="B159" s="28"/>
      <c r="C159" s="30">
        <f>ROUND(7.18,5)</f>
        <v>7.18</v>
      </c>
      <c r="D159" s="30">
        <f>F159</f>
        <v>7.46932</v>
      </c>
      <c r="E159" s="30">
        <f>F159</f>
        <v>7.46932</v>
      </c>
      <c r="F159" s="30">
        <f>ROUND(7.46932,5)</f>
        <v>7.46932</v>
      </c>
      <c r="G159" s="26"/>
      <c r="H159" s="38"/>
    </row>
    <row r="160" spans="1:8" ht="12.75" customHeight="1">
      <c r="A160" s="27">
        <v>44322</v>
      </c>
      <c r="B160" s="28"/>
      <c r="C160" s="30">
        <f>ROUND(7.18,5)</f>
        <v>7.18</v>
      </c>
      <c r="D160" s="30">
        <f>F160</f>
        <v>7.65443</v>
      </c>
      <c r="E160" s="30">
        <f>F160</f>
        <v>7.65443</v>
      </c>
      <c r="F160" s="30">
        <f>ROUND(7.65443,5)</f>
        <v>7.65443</v>
      </c>
      <c r="G160" s="26"/>
      <c r="H160" s="38"/>
    </row>
    <row r="161" spans="1:8" ht="12.75" customHeight="1">
      <c r="A161" s="27">
        <v>44413</v>
      </c>
      <c r="B161" s="28"/>
      <c r="C161" s="30">
        <f>ROUND(7.18,5)</f>
        <v>7.18</v>
      </c>
      <c r="D161" s="30">
        <f>F161</f>
        <v>7.85674</v>
      </c>
      <c r="E161" s="30">
        <f>F161</f>
        <v>7.85674</v>
      </c>
      <c r="F161" s="30">
        <f>ROUND(7.85674,5)</f>
        <v>7.85674</v>
      </c>
      <c r="G161" s="26"/>
      <c r="H161" s="38"/>
    </row>
    <row r="162" spans="1:8" ht="12.75" customHeight="1">
      <c r="A162" s="27">
        <v>44504</v>
      </c>
      <c r="B162" s="28"/>
      <c r="C162" s="30">
        <f>ROUND(7.18,5)</f>
        <v>7.18</v>
      </c>
      <c r="D162" s="30">
        <f>F162</f>
        <v>8.0902</v>
      </c>
      <c r="E162" s="30">
        <f>F162</f>
        <v>8.0902</v>
      </c>
      <c r="F162" s="30">
        <f>ROUND(8.0902,5)</f>
        <v>8.0902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ROUND(1.981,5)</f>
        <v>1.981</v>
      </c>
      <c r="D164" s="30">
        <f>F164</f>
        <v>314.79333</v>
      </c>
      <c r="E164" s="30">
        <f>F164</f>
        <v>314.79333</v>
      </c>
      <c r="F164" s="30">
        <f>ROUND(314.79333,5)</f>
        <v>314.79333</v>
      </c>
      <c r="G164" s="26"/>
      <c r="H164" s="38"/>
    </row>
    <row r="165" spans="1:8" ht="12.75" customHeight="1">
      <c r="A165" s="27">
        <v>44231</v>
      </c>
      <c r="B165" s="28"/>
      <c r="C165" s="30">
        <f>ROUND(1.981,5)</f>
        <v>1.981</v>
      </c>
      <c r="D165" s="30">
        <f>F165</f>
        <v>310.23883</v>
      </c>
      <c r="E165" s="30">
        <f>F165</f>
        <v>310.23883</v>
      </c>
      <c r="F165" s="30">
        <f>ROUND(310.23883,5)</f>
        <v>310.23883</v>
      </c>
      <c r="G165" s="26"/>
      <c r="H165" s="38"/>
    </row>
    <row r="166" spans="1:8" ht="12.75" customHeight="1">
      <c r="A166" s="27">
        <v>44322</v>
      </c>
      <c r="B166" s="28"/>
      <c r="C166" s="30">
        <f>ROUND(1.981,5)</f>
        <v>1.981</v>
      </c>
      <c r="D166" s="30">
        <f>F166</f>
        <v>313.63114</v>
      </c>
      <c r="E166" s="30">
        <f>F166</f>
        <v>313.63114</v>
      </c>
      <c r="F166" s="30">
        <f>ROUND(313.63114,5)</f>
        <v>313.63114</v>
      </c>
      <c r="G166" s="26"/>
      <c r="H166" s="38"/>
    </row>
    <row r="167" spans="1:8" ht="12.75" customHeight="1">
      <c r="A167" s="27">
        <v>44413</v>
      </c>
      <c r="B167" s="28"/>
      <c r="C167" s="30">
        <f>ROUND(1.981,5)</f>
        <v>1.981</v>
      </c>
      <c r="D167" s="30">
        <f>F167</f>
        <v>309.10915</v>
      </c>
      <c r="E167" s="30">
        <f>F167</f>
        <v>309.10915</v>
      </c>
      <c r="F167" s="30">
        <f>ROUND(309.10915,5)</f>
        <v>309.10915</v>
      </c>
      <c r="G167" s="26"/>
      <c r="H167" s="38"/>
    </row>
    <row r="168" spans="1:8" ht="12.75" customHeight="1">
      <c r="A168" s="27">
        <v>44504</v>
      </c>
      <c r="B168" s="28"/>
      <c r="C168" s="30">
        <f>ROUND(1.981,5)</f>
        <v>1.981</v>
      </c>
      <c r="D168" s="30">
        <f>F168</f>
        <v>312.28124</v>
      </c>
      <c r="E168" s="30">
        <f>F168</f>
        <v>312.28124</v>
      </c>
      <c r="F168" s="30">
        <f>ROUND(312.28124,5)</f>
        <v>312.28124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ROUND(4.39,5)</f>
        <v>4.39</v>
      </c>
      <c r="D170" s="30">
        <f>F170</f>
        <v>217.08122</v>
      </c>
      <c r="E170" s="30">
        <f>F170</f>
        <v>217.08122</v>
      </c>
      <c r="F170" s="30">
        <f>ROUND(217.08122,5)</f>
        <v>217.08122</v>
      </c>
      <c r="G170" s="26"/>
      <c r="H170" s="38"/>
    </row>
    <row r="171" spans="1:8" ht="12.75" customHeight="1">
      <c r="A171" s="27">
        <v>44231</v>
      </c>
      <c r="B171" s="28"/>
      <c r="C171" s="30">
        <f>ROUND(4.39,5)</f>
        <v>4.39</v>
      </c>
      <c r="D171" s="30">
        <f>F171</f>
        <v>215.18511</v>
      </c>
      <c r="E171" s="30">
        <f>F171</f>
        <v>215.18511</v>
      </c>
      <c r="F171" s="30">
        <f>ROUND(215.18511,5)</f>
        <v>215.18511</v>
      </c>
      <c r="G171" s="26"/>
      <c r="H171" s="38"/>
    </row>
    <row r="172" spans="1:8" ht="12.75" customHeight="1">
      <c r="A172" s="27">
        <v>44322</v>
      </c>
      <c r="B172" s="28"/>
      <c r="C172" s="30">
        <f>ROUND(4.39,5)</f>
        <v>4.39</v>
      </c>
      <c r="D172" s="30">
        <f>F172</f>
        <v>217.53779</v>
      </c>
      <c r="E172" s="30">
        <f>F172</f>
        <v>217.53779</v>
      </c>
      <c r="F172" s="30">
        <f>ROUND(217.53779,5)</f>
        <v>217.53779</v>
      </c>
      <c r="G172" s="26"/>
      <c r="H172" s="38"/>
    </row>
    <row r="173" spans="1:8" ht="12.75" customHeight="1">
      <c r="A173" s="27">
        <v>44413</v>
      </c>
      <c r="B173" s="28"/>
      <c r="C173" s="30">
        <f>ROUND(4.39,5)</f>
        <v>4.39</v>
      </c>
      <c r="D173" s="30">
        <f>F173</f>
        <v>215.70205</v>
      </c>
      <c r="E173" s="30">
        <f>F173</f>
        <v>215.70205</v>
      </c>
      <c r="F173" s="30">
        <f>ROUND(215.70205,5)</f>
        <v>215.70205</v>
      </c>
      <c r="G173" s="26"/>
      <c r="H173" s="38"/>
    </row>
    <row r="174" spans="1:8" ht="12.75" customHeight="1">
      <c r="A174" s="27">
        <v>44504</v>
      </c>
      <c r="B174" s="28"/>
      <c r="C174" s="30">
        <f>ROUND(4.39,5)</f>
        <v>4.39</v>
      </c>
      <c r="D174" s="30">
        <f>F174</f>
        <v>217.91607</v>
      </c>
      <c r="E174" s="30">
        <f>F174</f>
        <v>217.91607</v>
      </c>
      <c r="F174" s="30">
        <f>ROUND(217.91607,5)</f>
        <v>217.91607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ROUND(3.715,5)</f>
        <v>3.715</v>
      </c>
      <c r="D190" s="30">
        <f>F190</f>
        <v>3.65071</v>
      </c>
      <c r="E190" s="30">
        <f>F190</f>
        <v>3.65071</v>
      </c>
      <c r="F190" s="30">
        <f>ROUND(3.65071,5)</f>
        <v>3.65071</v>
      </c>
      <c r="G190" s="26"/>
      <c r="H190" s="38"/>
    </row>
    <row r="191" spans="1:8" ht="12.75" customHeight="1">
      <c r="A191" s="27">
        <v>44231</v>
      </c>
      <c r="B191" s="28"/>
      <c r="C191" s="30">
        <f>ROUND(3.715,5)</f>
        <v>3.715</v>
      </c>
      <c r="D191" s="30">
        <f>F191</f>
        <v>2.78931</v>
      </c>
      <c r="E191" s="30">
        <f>F191</f>
        <v>2.78931</v>
      </c>
      <c r="F191" s="30">
        <f>ROUND(2.78931,5)</f>
        <v>2.78931</v>
      </c>
      <c r="G191" s="26"/>
      <c r="H191" s="38"/>
    </row>
    <row r="192" spans="1:8" ht="12.75" customHeight="1">
      <c r="A192" s="27">
        <v>44322</v>
      </c>
      <c r="B192" s="28"/>
      <c r="C192" s="30">
        <f>ROUND(3.715,5)</f>
        <v>3.715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ROUND(3.715,5)</f>
        <v>3.715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ROUND(3.715,5)</f>
        <v>3.715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ROUND(10.77,5)</f>
        <v>10.77</v>
      </c>
      <c r="D196" s="30">
        <f>F196</f>
        <v>10.8979</v>
      </c>
      <c r="E196" s="30">
        <f>F196</f>
        <v>10.8979</v>
      </c>
      <c r="F196" s="30">
        <f>ROUND(10.8979,5)</f>
        <v>10.8979</v>
      </c>
      <c r="G196" s="26"/>
      <c r="H196" s="38"/>
    </row>
    <row r="197" spans="1:8" ht="12.75" customHeight="1">
      <c r="A197" s="27">
        <v>44231</v>
      </c>
      <c r="B197" s="28"/>
      <c r="C197" s="30">
        <f>ROUND(10.77,5)</f>
        <v>10.77</v>
      </c>
      <c r="D197" s="30">
        <f>F197</f>
        <v>11.10356</v>
      </c>
      <c r="E197" s="30">
        <f>F197</f>
        <v>11.10356</v>
      </c>
      <c r="F197" s="30">
        <f>ROUND(11.10356,5)</f>
        <v>11.10356</v>
      </c>
      <c r="G197" s="26"/>
      <c r="H197" s="38"/>
    </row>
    <row r="198" spans="1:8" ht="12.75" customHeight="1">
      <c r="A198" s="27">
        <v>44322</v>
      </c>
      <c r="B198" s="28"/>
      <c r="C198" s="30">
        <f>ROUND(10.77,5)</f>
        <v>10.77</v>
      </c>
      <c r="D198" s="30">
        <f>F198</f>
        <v>11.3124</v>
      </c>
      <c r="E198" s="30">
        <f>F198</f>
        <v>11.3124</v>
      </c>
      <c r="F198" s="30">
        <f>ROUND(11.3124,5)</f>
        <v>11.3124</v>
      </c>
      <c r="G198" s="26"/>
      <c r="H198" s="38"/>
    </row>
    <row r="199" spans="1:8" ht="12.75" customHeight="1">
      <c r="A199" s="27">
        <v>44413</v>
      </c>
      <c r="B199" s="28"/>
      <c r="C199" s="30">
        <f>ROUND(10.77,5)</f>
        <v>10.77</v>
      </c>
      <c r="D199" s="30">
        <f>F199</f>
        <v>11.53065</v>
      </c>
      <c r="E199" s="30">
        <f>F199</f>
        <v>11.53065</v>
      </c>
      <c r="F199" s="30">
        <f>ROUND(11.53065,5)</f>
        <v>11.53065</v>
      </c>
      <c r="G199" s="26"/>
      <c r="H199" s="38"/>
    </row>
    <row r="200" spans="1:8" ht="12.75" customHeight="1">
      <c r="A200" s="27">
        <v>44504</v>
      </c>
      <c r="B200" s="28"/>
      <c r="C200" s="30">
        <f>ROUND(10.77,5)</f>
        <v>10.77</v>
      </c>
      <c r="D200" s="30">
        <f>F200</f>
        <v>11.76358</v>
      </c>
      <c r="E200" s="30">
        <f>F200</f>
        <v>11.76358</v>
      </c>
      <c r="F200" s="30">
        <f>ROUND(11.76358,5)</f>
        <v>11.76358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ROUND(3.63,5)</f>
        <v>3.63</v>
      </c>
      <c r="D202" s="30">
        <f>F202</f>
        <v>190.00244</v>
      </c>
      <c r="E202" s="30">
        <f>F202</f>
        <v>190.00244</v>
      </c>
      <c r="F202" s="30">
        <f>ROUND(190.00244,5)</f>
        <v>190.00244</v>
      </c>
      <c r="G202" s="26"/>
      <c r="H202" s="38"/>
    </row>
    <row r="203" spans="1:8" ht="12.75" customHeight="1">
      <c r="A203" s="27">
        <v>44231</v>
      </c>
      <c r="B203" s="28"/>
      <c r="C203" s="30">
        <f>ROUND(3.63,5)</f>
        <v>3.63</v>
      </c>
      <c r="D203" s="30">
        <f>F203</f>
        <v>191.99517</v>
      </c>
      <c r="E203" s="30">
        <f>F203</f>
        <v>191.99517</v>
      </c>
      <c r="F203" s="30">
        <f>ROUND(191.99517,5)</f>
        <v>191.99517</v>
      </c>
      <c r="G203" s="26"/>
      <c r="H203" s="38"/>
    </row>
    <row r="204" spans="1:8" ht="12.75" customHeight="1">
      <c r="A204" s="27">
        <v>44322</v>
      </c>
      <c r="B204" s="28"/>
      <c r="C204" s="30">
        <f>ROUND(3.63,5)</f>
        <v>3.63</v>
      </c>
      <c r="D204" s="30">
        <f>F204</f>
        <v>191.37933</v>
      </c>
      <c r="E204" s="30">
        <f>F204</f>
        <v>191.37933</v>
      </c>
      <c r="F204" s="30">
        <f>ROUND(191.37933,5)</f>
        <v>191.37933</v>
      </c>
      <c r="G204" s="26"/>
      <c r="H204" s="38"/>
    </row>
    <row r="205" spans="1:8" ht="12.75" customHeight="1">
      <c r="A205" s="27">
        <v>44413</v>
      </c>
      <c r="B205" s="28"/>
      <c r="C205" s="30">
        <f>ROUND(3.63,5)</f>
        <v>3.63</v>
      </c>
      <c r="D205" s="30">
        <f>F205</f>
        <v>193.50589</v>
      </c>
      <c r="E205" s="30">
        <f>F205</f>
        <v>193.50589</v>
      </c>
      <c r="F205" s="30">
        <f>ROUND(193.50589,5)</f>
        <v>193.50589</v>
      </c>
      <c r="G205" s="26"/>
      <c r="H205" s="38"/>
    </row>
    <row r="206" spans="1:8" ht="12.75" customHeight="1">
      <c r="A206" s="27">
        <v>44504</v>
      </c>
      <c r="B206" s="28"/>
      <c r="C206" s="30">
        <f>ROUND(3.63,5)</f>
        <v>3.63</v>
      </c>
      <c r="D206" s="30">
        <f>F206</f>
        <v>192.75274</v>
      </c>
      <c r="E206" s="30">
        <f>F206</f>
        <v>192.75274</v>
      </c>
      <c r="F206" s="30">
        <f>ROUND(192.75274,5)</f>
        <v>192.75274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ROUND(0.79,5)</f>
        <v>0.79</v>
      </c>
      <c r="D208" s="30">
        <f>F208</f>
        <v>169.50741</v>
      </c>
      <c r="E208" s="30">
        <f>F208</f>
        <v>169.50741</v>
      </c>
      <c r="F208" s="30">
        <f>ROUND(169.50741,5)</f>
        <v>169.50741</v>
      </c>
      <c r="G208" s="26"/>
      <c r="H208" s="38"/>
    </row>
    <row r="209" spans="1:8" ht="12.75" customHeight="1">
      <c r="A209" s="27">
        <v>44231</v>
      </c>
      <c r="B209" s="28"/>
      <c r="C209" s="30">
        <f>ROUND(0.79,5)</f>
        <v>0.79</v>
      </c>
      <c r="D209" s="30">
        <f>F209</f>
        <v>168.98585</v>
      </c>
      <c r="E209" s="30">
        <f>F209</f>
        <v>168.98585</v>
      </c>
      <c r="F209" s="30">
        <f>ROUND(168.98585,5)</f>
        <v>168.98585</v>
      </c>
      <c r="G209" s="26"/>
      <c r="H209" s="38"/>
    </row>
    <row r="210" spans="1:8" ht="12.75" customHeight="1">
      <c r="A210" s="27">
        <v>44322</v>
      </c>
      <c r="B210" s="28"/>
      <c r="C210" s="30">
        <f>ROUND(0.79,5)</f>
        <v>0.79</v>
      </c>
      <c r="D210" s="30">
        <f>F210</f>
        <v>170.83354</v>
      </c>
      <c r="E210" s="30">
        <f>F210</f>
        <v>170.83354</v>
      </c>
      <c r="F210" s="30">
        <f>ROUND(170.83354,5)</f>
        <v>170.83354</v>
      </c>
      <c r="G210" s="26"/>
      <c r="H210" s="38"/>
    </row>
    <row r="211" spans="1:8" ht="12.75" customHeight="1">
      <c r="A211" s="27">
        <v>44413</v>
      </c>
      <c r="B211" s="28"/>
      <c r="C211" s="30">
        <f>ROUND(0.79,5)</f>
        <v>0.79</v>
      </c>
      <c r="D211" s="30">
        <f>F211</f>
        <v>170.39898</v>
      </c>
      <c r="E211" s="30">
        <f>F211</f>
        <v>170.39898</v>
      </c>
      <c r="F211" s="30">
        <f>ROUND(170.39898,5)</f>
        <v>170.39898</v>
      </c>
      <c r="G211" s="26"/>
      <c r="H211" s="38"/>
    </row>
    <row r="212" spans="1:8" ht="12.75" customHeight="1">
      <c r="A212" s="27">
        <v>44504</v>
      </c>
      <c r="B212" s="28"/>
      <c r="C212" s="30">
        <f>ROUND(0.79,5)</f>
        <v>0.79</v>
      </c>
      <c r="D212" s="30">
        <f>F212</f>
        <v>172.14816</v>
      </c>
      <c r="E212" s="30">
        <f>F212</f>
        <v>172.14816</v>
      </c>
      <c r="F212" s="30">
        <f>ROUND(172.14816,5)</f>
        <v>172.14816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ROUND(9.72,5)</f>
        <v>9.72</v>
      </c>
      <c r="D214" s="30">
        <f>F214</f>
        <v>9.8527</v>
      </c>
      <c r="E214" s="30">
        <f>F214</f>
        <v>9.8527</v>
      </c>
      <c r="F214" s="30">
        <f>ROUND(9.8527,5)</f>
        <v>9.8527</v>
      </c>
      <c r="G214" s="26"/>
      <c r="H214" s="38"/>
    </row>
    <row r="215" spans="1:8" ht="12.75" customHeight="1">
      <c r="A215" s="27">
        <v>44231</v>
      </c>
      <c r="B215" s="28"/>
      <c r="C215" s="30">
        <f>ROUND(9.72,5)</f>
        <v>9.72</v>
      </c>
      <c r="D215" s="30">
        <f>F215</f>
        <v>10.06894</v>
      </c>
      <c r="E215" s="30">
        <f>F215</f>
        <v>10.06894</v>
      </c>
      <c r="F215" s="30">
        <f>ROUND(10.06894,5)</f>
        <v>10.06894</v>
      </c>
      <c r="G215" s="26"/>
      <c r="H215" s="38"/>
    </row>
    <row r="216" spans="1:8" ht="12.75" customHeight="1">
      <c r="A216" s="27">
        <v>44322</v>
      </c>
      <c r="B216" s="28"/>
      <c r="C216" s="30">
        <f>ROUND(9.72,5)</f>
        <v>9.72</v>
      </c>
      <c r="D216" s="30">
        <f>F216</f>
        <v>10.2829</v>
      </c>
      <c r="E216" s="30">
        <f>F216</f>
        <v>10.2829</v>
      </c>
      <c r="F216" s="30">
        <f>ROUND(10.2829,5)</f>
        <v>10.2829</v>
      </c>
      <c r="G216" s="26"/>
      <c r="H216" s="38"/>
    </row>
    <row r="217" spans="1:8" ht="12.75" customHeight="1">
      <c r="A217" s="27">
        <v>44413</v>
      </c>
      <c r="B217" s="28"/>
      <c r="C217" s="30">
        <f>ROUND(9.72,5)</f>
        <v>9.72</v>
      </c>
      <c r="D217" s="30">
        <f>F217</f>
        <v>10.51237</v>
      </c>
      <c r="E217" s="30">
        <f>F217</f>
        <v>10.51237</v>
      </c>
      <c r="F217" s="30">
        <f>ROUND(10.51237,5)</f>
        <v>10.51237</v>
      </c>
      <c r="G217" s="26"/>
      <c r="H217" s="38"/>
    </row>
    <row r="218" spans="1:8" ht="12.75" customHeight="1">
      <c r="A218" s="27">
        <v>44504</v>
      </c>
      <c r="B218" s="28"/>
      <c r="C218" s="30">
        <f>ROUND(9.72,5)</f>
        <v>9.72</v>
      </c>
      <c r="D218" s="30">
        <f>F218</f>
        <v>10.76269</v>
      </c>
      <c r="E218" s="30">
        <f>F218</f>
        <v>10.76269</v>
      </c>
      <c r="F218" s="30">
        <f>ROUND(10.76269,5)</f>
        <v>10.76269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ROUND(11.06,5)</f>
        <v>11.06</v>
      </c>
      <c r="D220" s="30">
        <f>F220</f>
        <v>11.18657</v>
      </c>
      <c r="E220" s="30">
        <f>F220</f>
        <v>11.18657</v>
      </c>
      <c r="F220" s="30">
        <f>ROUND(11.18657,5)</f>
        <v>11.18657</v>
      </c>
      <c r="G220" s="26"/>
      <c r="H220" s="38"/>
    </row>
    <row r="221" spans="1:8" ht="12.75" customHeight="1">
      <c r="A221" s="27">
        <v>44231</v>
      </c>
      <c r="B221" s="28"/>
      <c r="C221" s="30">
        <f>ROUND(11.06,5)</f>
        <v>11.06</v>
      </c>
      <c r="D221" s="30">
        <f>F221</f>
        <v>11.39279</v>
      </c>
      <c r="E221" s="30">
        <f>F221</f>
        <v>11.39279</v>
      </c>
      <c r="F221" s="30">
        <f>ROUND(11.39279,5)</f>
        <v>11.39279</v>
      </c>
      <c r="G221" s="26"/>
      <c r="H221" s="38"/>
    </row>
    <row r="222" spans="1:8" ht="12.75" customHeight="1">
      <c r="A222" s="27">
        <v>44322</v>
      </c>
      <c r="B222" s="28"/>
      <c r="C222" s="30">
        <f>ROUND(11.06,5)</f>
        <v>11.06</v>
      </c>
      <c r="D222" s="30">
        <f>F222</f>
        <v>11.59488</v>
      </c>
      <c r="E222" s="30">
        <f>F222</f>
        <v>11.59488</v>
      </c>
      <c r="F222" s="30">
        <f>ROUND(11.59488,5)</f>
        <v>11.59488</v>
      </c>
      <c r="G222" s="26"/>
      <c r="H222" s="38"/>
    </row>
    <row r="223" spans="1:8" ht="12.75" customHeight="1">
      <c r="A223" s="27">
        <v>44413</v>
      </c>
      <c r="B223" s="28"/>
      <c r="C223" s="30">
        <f>ROUND(11.06,5)</f>
        <v>11.06</v>
      </c>
      <c r="D223" s="30">
        <f>F223</f>
        <v>11.80919</v>
      </c>
      <c r="E223" s="30">
        <f>F223</f>
        <v>11.80919</v>
      </c>
      <c r="F223" s="30">
        <f>ROUND(11.80919,5)</f>
        <v>11.80919</v>
      </c>
      <c r="G223" s="26"/>
      <c r="H223" s="38"/>
    </row>
    <row r="224" spans="1:8" ht="12.75" customHeight="1">
      <c r="A224" s="27">
        <v>44504</v>
      </c>
      <c r="B224" s="28"/>
      <c r="C224" s="30">
        <f>ROUND(11.06,5)</f>
        <v>11.06</v>
      </c>
      <c r="D224" s="30">
        <f>F224</f>
        <v>12.03688</v>
      </c>
      <c r="E224" s="30">
        <f>F224</f>
        <v>12.03688</v>
      </c>
      <c r="F224" s="30">
        <f>ROUND(12.03688,5)</f>
        <v>12.03688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ROUND(11.385,5)</f>
        <v>11.385</v>
      </c>
      <c r="D226" s="30">
        <f>F226</f>
        <v>11.52122</v>
      </c>
      <c r="E226" s="30">
        <f>F226</f>
        <v>11.52122</v>
      </c>
      <c r="F226" s="30">
        <f>ROUND(11.52122,5)</f>
        <v>11.52122</v>
      </c>
      <c r="G226" s="26"/>
      <c r="H226" s="38"/>
    </row>
    <row r="227" spans="1:8" ht="12.75" customHeight="1">
      <c r="A227" s="27">
        <v>44231</v>
      </c>
      <c r="B227" s="28"/>
      <c r="C227" s="30">
        <f>ROUND(11.385,5)</f>
        <v>11.385</v>
      </c>
      <c r="D227" s="30">
        <f>F227</f>
        <v>11.74452</v>
      </c>
      <c r="E227" s="30">
        <f>F227</f>
        <v>11.74452</v>
      </c>
      <c r="F227" s="30">
        <f>ROUND(11.74452,5)</f>
        <v>11.74452</v>
      </c>
      <c r="G227" s="26"/>
      <c r="H227" s="38"/>
    </row>
    <row r="228" spans="1:8" ht="12.75" customHeight="1">
      <c r="A228" s="27">
        <v>44322</v>
      </c>
      <c r="B228" s="28"/>
      <c r="C228" s="30">
        <f>ROUND(11.385,5)</f>
        <v>11.385</v>
      </c>
      <c r="D228" s="30">
        <f>F228</f>
        <v>11.96413</v>
      </c>
      <c r="E228" s="30">
        <f>F228</f>
        <v>11.96413</v>
      </c>
      <c r="F228" s="30">
        <f>ROUND(11.96413,5)</f>
        <v>11.96413</v>
      </c>
      <c r="G228" s="26"/>
      <c r="H228" s="38"/>
    </row>
    <row r="229" spans="1:8" ht="12.75" customHeight="1">
      <c r="A229" s="27">
        <v>44413</v>
      </c>
      <c r="B229" s="28"/>
      <c r="C229" s="30">
        <f>ROUND(11.385,5)</f>
        <v>11.385</v>
      </c>
      <c r="D229" s="30">
        <f>F229</f>
        <v>12.19828</v>
      </c>
      <c r="E229" s="30">
        <f>F229</f>
        <v>12.19828</v>
      </c>
      <c r="F229" s="30">
        <f>ROUND(12.19828,5)</f>
        <v>12.19828</v>
      </c>
      <c r="G229" s="26"/>
      <c r="H229" s="38"/>
    </row>
    <row r="230" spans="1:8" ht="12.75" customHeight="1">
      <c r="A230" s="27">
        <v>44504</v>
      </c>
      <c r="B230" s="28"/>
      <c r="C230" s="30">
        <f>ROUND(11.385,5)</f>
        <v>11.385</v>
      </c>
      <c r="D230" s="30">
        <f>F230</f>
        <v>12.44721</v>
      </c>
      <c r="E230" s="30">
        <f>F230</f>
        <v>12.44721</v>
      </c>
      <c r="F230" s="30">
        <f>ROUND(12.44721,5)</f>
        <v>12.44721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ROUND(730.871,3)</f>
        <v>730.871</v>
      </c>
      <c r="D232" s="31">
        <f>F232</f>
        <v>735.275</v>
      </c>
      <c r="E232" s="31">
        <f>F232</f>
        <v>735.275</v>
      </c>
      <c r="F232" s="31">
        <f>ROUND(735.275,3)</f>
        <v>735.275</v>
      </c>
      <c r="G232" s="26"/>
      <c r="H232" s="38"/>
    </row>
    <row r="233" spans="1:8" ht="12.75" customHeight="1">
      <c r="A233" s="27">
        <v>44231</v>
      </c>
      <c r="B233" s="28"/>
      <c r="C233" s="31">
        <f>ROUND(730.871,3)</f>
        <v>730.871</v>
      </c>
      <c r="D233" s="31">
        <f>F233</f>
        <v>742.804</v>
      </c>
      <c r="E233" s="31">
        <f>F233</f>
        <v>742.804</v>
      </c>
      <c r="F233" s="31">
        <f>ROUND(742.804,3)</f>
        <v>742.804</v>
      </c>
      <c r="G233" s="26"/>
      <c r="H233" s="38"/>
    </row>
    <row r="234" spans="1:8" ht="12.75" customHeight="1">
      <c r="A234" s="27">
        <v>44322</v>
      </c>
      <c r="B234" s="28"/>
      <c r="C234" s="31">
        <f>ROUND(730.871,3)</f>
        <v>730.871</v>
      </c>
      <c r="D234" s="31">
        <f>F234</f>
        <v>750.744</v>
      </c>
      <c r="E234" s="31">
        <f>F234</f>
        <v>750.744</v>
      </c>
      <c r="F234" s="31">
        <f>ROUND(750.744,3)</f>
        <v>750.744</v>
      </c>
      <c r="G234" s="26"/>
      <c r="H234" s="38"/>
    </row>
    <row r="235" spans="1:8" ht="12.75" customHeight="1">
      <c r="A235" s="27">
        <v>44413</v>
      </c>
      <c r="B235" s="28"/>
      <c r="C235" s="31">
        <f>ROUND(730.871,3)</f>
        <v>730.871</v>
      </c>
      <c r="D235" s="31">
        <f>F235</f>
        <v>758.821</v>
      </c>
      <c r="E235" s="31">
        <f>F235</f>
        <v>758.821</v>
      </c>
      <c r="F235" s="31">
        <f>ROUND(758.821,3)</f>
        <v>758.821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ROUND(752.767,3)</f>
        <v>752.767</v>
      </c>
      <c r="D237" s="31">
        <f>F237</f>
        <v>757.303</v>
      </c>
      <c r="E237" s="31">
        <f>F237</f>
        <v>757.303</v>
      </c>
      <c r="F237" s="31">
        <f>ROUND(757.303,3)</f>
        <v>757.303</v>
      </c>
      <c r="G237" s="26"/>
      <c r="H237" s="38"/>
    </row>
    <row r="238" spans="1:8" ht="12.75" customHeight="1">
      <c r="A238" s="27">
        <v>44231</v>
      </c>
      <c r="B238" s="28"/>
      <c r="C238" s="31">
        <f>ROUND(752.767,3)</f>
        <v>752.767</v>
      </c>
      <c r="D238" s="31">
        <f>F238</f>
        <v>765.058</v>
      </c>
      <c r="E238" s="31">
        <f>F238</f>
        <v>765.058</v>
      </c>
      <c r="F238" s="31">
        <f>ROUND(765.058,3)</f>
        <v>765.058</v>
      </c>
      <c r="G238" s="26"/>
      <c r="H238" s="38"/>
    </row>
    <row r="239" spans="1:8" ht="12.75" customHeight="1">
      <c r="A239" s="27">
        <v>44322</v>
      </c>
      <c r="B239" s="28"/>
      <c r="C239" s="31">
        <f>ROUND(752.767,3)</f>
        <v>752.767</v>
      </c>
      <c r="D239" s="31">
        <f>F239</f>
        <v>773.236</v>
      </c>
      <c r="E239" s="31">
        <f>F239</f>
        <v>773.236</v>
      </c>
      <c r="F239" s="31">
        <f>ROUND(773.236,3)</f>
        <v>773.236</v>
      </c>
      <c r="G239" s="26"/>
      <c r="H239" s="38"/>
    </row>
    <row r="240" spans="1:8" ht="12.75" customHeight="1">
      <c r="A240" s="27">
        <v>44413</v>
      </c>
      <c r="B240" s="28"/>
      <c r="C240" s="31">
        <f>ROUND(752.767,3)</f>
        <v>752.767</v>
      </c>
      <c r="D240" s="31">
        <f>F240</f>
        <v>781.554</v>
      </c>
      <c r="E240" s="31">
        <f>F240</f>
        <v>781.554</v>
      </c>
      <c r="F240" s="31">
        <f>ROUND(781.554,3)</f>
        <v>781.554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ROUND(814.288,3)</f>
        <v>814.288</v>
      </c>
      <c r="D242" s="31">
        <f>F242</f>
        <v>819.194</v>
      </c>
      <c r="E242" s="31">
        <f>F242</f>
        <v>819.194</v>
      </c>
      <c r="F242" s="31">
        <f>ROUND(819.194,3)</f>
        <v>819.194</v>
      </c>
      <c r="G242" s="26"/>
      <c r="H242" s="38"/>
    </row>
    <row r="243" spans="1:8" ht="12.75" customHeight="1">
      <c r="A243" s="27">
        <v>44231</v>
      </c>
      <c r="B243" s="28"/>
      <c r="C243" s="31">
        <f>ROUND(814.288,3)</f>
        <v>814.288</v>
      </c>
      <c r="D243" s="31">
        <f>F243</f>
        <v>827.583</v>
      </c>
      <c r="E243" s="31">
        <f>F243</f>
        <v>827.583</v>
      </c>
      <c r="F243" s="31">
        <f>ROUND(827.583,3)</f>
        <v>827.583</v>
      </c>
      <c r="G243" s="26"/>
      <c r="H243" s="38"/>
    </row>
    <row r="244" spans="1:8" ht="12.75" customHeight="1">
      <c r="A244" s="27">
        <v>44322</v>
      </c>
      <c r="B244" s="28"/>
      <c r="C244" s="31">
        <f>ROUND(814.288,3)</f>
        <v>814.288</v>
      </c>
      <c r="D244" s="31">
        <f>F244</f>
        <v>836.429</v>
      </c>
      <c r="E244" s="31">
        <f>F244</f>
        <v>836.429</v>
      </c>
      <c r="F244" s="31">
        <f>ROUND(836.429,3)</f>
        <v>836.429</v>
      </c>
      <c r="G244" s="26"/>
      <c r="H244" s="38"/>
    </row>
    <row r="245" spans="1:8" ht="12.75" customHeight="1">
      <c r="A245" s="27">
        <v>44413</v>
      </c>
      <c r="B245" s="28"/>
      <c r="C245" s="31">
        <f>ROUND(814.288,3)</f>
        <v>814.288</v>
      </c>
      <c r="D245" s="31">
        <f>F245</f>
        <v>845.428</v>
      </c>
      <c r="E245" s="31">
        <f>F245</f>
        <v>845.428</v>
      </c>
      <c r="F245" s="31">
        <f>ROUND(845.428,3)</f>
        <v>845.428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ROUND(715.106,3)</f>
        <v>715.106</v>
      </c>
      <c r="D247" s="31">
        <f>F247</f>
        <v>719.415</v>
      </c>
      <c r="E247" s="31">
        <f>F247</f>
        <v>719.415</v>
      </c>
      <c r="F247" s="31">
        <f>ROUND(719.415,3)</f>
        <v>719.415</v>
      </c>
      <c r="G247" s="26"/>
      <c r="H247" s="38"/>
    </row>
    <row r="248" spans="1:8" ht="12.75" customHeight="1">
      <c r="A248" s="27">
        <v>44231</v>
      </c>
      <c r="B248" s="28"/>
      <c r="C248" s="31">
        <f>ROUND(715.106,3)</f>
        <v>715.106</v>
      </c>
      <c r="D248" s="31">
        <f>F248</f>
        <v>726.782</v>
      </c>
      <c r="E248" s="31">
        <f>F248</f>
        <v>726.782</v>
      </c>
      <c r="F248" s="31">
        <f>ROUND(726.782,3)</f>
        <v>726.782</v>
      </c>
      <c r="G248" s="26"/>
      <c r="H248" s="38"/>
    </row>
    <row r="249" spans="1:8" ht="12.75" customHeight="1">
      <c r="A249" s="27">
        <v>44322</v>
      </c>
      <c r="B249" s="28"/>
      <c r="C249" s="31">
        <f>ROUND(715.106,3)</f>
        <v>715.106</v>
      </c>
      <c r="D249" s="31">
        <f>F249</f>
        <v>734.55</v>
      </c>
      <c r="E249" s="31">
        <f>F249</f>
        <v>734.55</v>
      </c>
      <c r="F249" s="31">
        <f>ROUND(734.55,3)</f>
        <v>734.55</v>
      </c>
      <c r="G249" s="26"/>
      <c r="H249" s="38"/>
    </row>
    <row r="250" spans="1:8" ht="12.75" customHeight="1">
      <c r="A250" s="27">
        <v>44413</v>
      </c>
      <c r="B250" s="28"/>
      <c r="C250" s="31">
        <f>ROUND(715.106,3)</f>
        <v>715.106</v>
      </c>
      <c r="D250" s="31">
        <f>F250</f>
        <v>742.453</v>
      </c>
      <c r="E250" s="31">
        <f>F250</f>
        <v>742.453</v>
      </c>
      <c r="F250" s="31">
        <f>ROUND(742.453,3)</f>
        <v>742.453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ROUND(258.989920927405,3)</f>
        <v>258.99</v>
      </c>
      <c r="D252" s="31">
        <f>F252</f>
        <v>260.591</v>
      </c>
      <c r="E252" s="31">
        <f>F252</f>
        <v>260.591</v>
      </c>
      <c r="F252" s="31">
        <f>ROUND(260.591,3)</f>
        <v>260.591</v>
      </c>
      <c r="G252" s="26"/>
      <c r="H252" s="38"/>
    </row>
    <row r="253" spans="1:8" ht="12.75" customHeight="1">
      <c r="A253" s="27">
        <v>44231</v>
      </c>
      <c r="B253" s="28"/>
      <c r="C253" s="31">
        <f>ROUND(258.989920927405,3)</f>
        <v>258.99</v>
      </c>
      <c r="D253" s="31">
        <f>F253</f>
        <v>263.324</v>
      </c>
      <c r="E253" s="31">
        <f>F253</f>
        <v>263.324</v>
      </c>
      <c r="F253" s="31">
        <f>ROUND(263.324,3)</f>
        <v>263.324</v>
      </c>
      <c r="G253" s="26"/>
      <c r="H253" s="38"/>
    </row>
    <row r="254" spans="1:8" ht="12.75" customHeight="1">
      <c r="A254" s="27">
        <v>44322</v>
      </c>
      <c r="B254" s="28"/>
      <c r="C254" s="31">
        <f>ROUND(258.989920927405,3)</f>
        <v>258.99</v>
      </c>
      <c r="D254" s="31">
        <f>F254</f>
        <v>266.202</v>
      </c>
      <c r="E254" s="31">
        <f>F254</f>
        <v>266.202</v>
      </c>
      <c r="F254" s="31">
        <f>ROUND(266.202,3)</f>
        <v>266.202</v>
      </c>
      <c r="G254" s="26"/>
      <c r="H254" s="38"/>
    </row>
    <row r="255" spans="1:8" ht="12.75" customHeight="1">
      <c r="A255" s="27">
        <v>44413</v>
      </c>
      <c r="B255" s="28"/>
      <c r="C255" s="31">
        <f>ROUND(258.989920927405,3)</f>
        <v>258.99</v>
      </c>
      <c r="D255" s="31">
        <f>F255</f>
        <v>269.128</v>
      </c>
      <c r="E255" s="31">
        <f>F255</f>
        <v>269.128</v>
      </c>
      <c r="F255" s="31">
        <f>ROUND(269.128,3)</f>
        <v>269.128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ROUND(706.422,3)</f>
        <v>706.422</v>
      </c>
      <c r="D257" s="31">
        <f>F257</f>
        <v>710.678</v>
      </c>
      <c r="E257" s="31">
        <f>F257</f>
        <v>710.678</v>
      </c>
      <c r="F257" s="31">
        <f>ROUND(710.678,3)</f>
        <v>710.678</v>
      </c>
      <c r="G257" s="26"/>
      <c r="H257" s="38"/>
    </row>
    <row r="258" spans="1:8" ht="12.75" customHeight="1">
      <c r="A258" s="27">
        <v>44231</v>
      </c>
      <c r="B258" s="28"/>
      <c r="C258" s="31">
        <f>ROUND(706.422,3)</f>
        <v>706.422</v>
      </c>
      <c r="D258" s="31">
        <f>F258</f>
        <v>717.956</v>
      </c>
      <c r="E258" s="31">
        <f>F258</f>
        <v>717.956</v>
      </c>
      <c r="F258" s="31">
        <f>ROUND(717.956,3)</f>
        <v>717.956</v>
      </c>
      <c r="G258" s="26"/>
      <c r="H258" s="38"/>
    </row>
    <row r="259" spans="1:8" ht="12.75" customHeight="1">
      <c r="A259" s="27">
        <v>44322</v>
      </c>
      <c r="B259" s="28"/>
      <c r="C259" s="31">
        <f>ROUND(706.422,3)</f>
        <v>706.422</v>
      </c>
      <c r="D259" s="31">
        <f>F259</f>
        <v>725.63</v>
      </c>
      <c r="E259" s="31">
        <f>F259</f>
        <v>725.63</v>
      </c>
      <c r="F259" s="31">
        <f>ROUND(725.63,3)</f>
        <v>725.63</v>
      </c>
      <c r="G259" s="26"/>
      <c r="H259" s="38"/>
    </row>
    <row r="260" spans="1:8" ht="12.75" customHeight="1">
      <c r="A260" s="27">
        <v>44413</v>
      </c>
      <c r="B260" s="28"/>
      <c r="C260" s="31">
        <f>ROUND(706.422,3)</f>
        <v>706.422</v>
      </c>
      <c r="D260" s="31">
        <f>F260</f>
        <v>733.437</v>
      </c>
      <c r="E260" s="31">
        <f>F260</f>
        <v>733.437</v>
      </c>
      <c r="F260" s="31">
        <f>ROUND(733.437,3)</f>
        <v>733.437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44090</v>
      </c>
      <c r="B262" s="46"/>
      <c r="C262" s="47">
        <v>3.417</v>
      </c>
      <c r="D262" s="47">
        <v>3.412</v>
      </c>
      <c r="E262" s="47">
        <v>3.378</v>
      </c>
      <c r="F262" s="47">
        <v>3.395</v>
      </c>
      <c r="G262" s="43"/>
      <c r="H262" s="44"/>
    </row>
    <row r="263" spans="1:8" ht="12.75" customHeight="1">
      <c r="A263" s="45">
        <v>44125</v>
      </c>
      <c r="B263" s="46"/>
      <c r="C263" s="47">
        <v>3.417</v>
      </c>
      <c r="D263" s="47">
        <v>3.332</v>
      </c>
      <c r="E263" s="47">
        <v>3.278</v>
      </c>
      <c r="F263" s="47">
        <v>3.3049999999999997</v>
      </c>
      <c r="G263" s="43"/>
      <c r="H263" s="44"/>
    </row>
    <row r="264" spans="1:8" ht="12.75" customHeight="1">
      <c r="A264" s="45">
        <v>44153</v>
      </c>
      <c r="B264" s="46"/>
      <c r="C264" s="47">
        <v>3.417</v>
      </c>
      <c r="D264" s="47">
        <v>3.342</v>
      </c>
      <c r="E264" s="47">
        <v>3.278</v>
      </c>
      <c r="F264" s="47">
        <v>3.31</v>
      </c>
      <c r="G264" s="43"/>
      <c r="H264" s="44"/>
    </row>
    <row r="265" spans="1:8" ht="12.75" customHeight="1">
      <c r="A265" s="45">
        <v>44180</v>
      </c>
      <c r="B265" s="46"/>
      <c r="C265" s="47">
        <v>3.417</v>
      </c>
      <c r="D265" s="47">
        <v>3.282</v>
      </c>
      <c r="E265" s="47">
        <v>3.238</v>
      </c>
      <c r="F265" s="47">
        <v>3.26</v>
      </c>
      <c r="G265" s="43"/>
      <c r="H265" s="44"/>
    </row>
    <row r="266" spans="1:8" ht="12.75" customHeight="1">
      <c r="A266" s="45">
        <v>44216</v>
      </c>
      <c r="B266" s="46"/>
      <c r="C266" s="47">
        <v>3.417</v>
      </c>
      <c r="D266" s="47">
        <v>3.312</v>
      </c>
      <c r="E266" s="47">
        <v>3.248</v>
      </c>
      <c r="F266" s="47">
        <v>3.2800000000000002</v>
      </c>
      <c r="G266" s="43"/>
      <c r="H266" s="44"/>
    </row>
    <row r="267" spans="1:8" ht="12.75" customHeight="1">
      <c r="A267" s="45">
        <v>44244</v>
      </c>
      <c r="B267" s="46"/>
      <c r="C267" s="47">
        <v>3.417</v>
      </c>
      <c r="D267" s="47">
        <v>3.342</v>
      </c>
      <c r="E267" s="47">
        <v>3.278</v>
      </c>
      <c r="F267" s="47">
        <v>3.31</v>
      </c>
      <c r="G267" s="43"/>
      <c r="H267" s="44"/>
    </row>
    <row r="268" spans="1:8" ht="12.75" customHeight="1">
      <c r="A268" s="45">
        <v>44272</v>
      </c>
      <c r="B268" s="46"/>
      <c r="C268" s="47">
        <v>3.417</v>
      </c>
      <c r="D268" s="47">
        <v>3.352</v>
      </c>
      <c r="E268" s="47">
        <v>3.298</v>
      </c>
      <c r="F268" s="47">
        <v>3.325</v>
      </c>
      <c r="G268" s="43"/>
      <c r="H268" s="44"/>
    </row>
    <row r="269" spans="1:8" ht="12.75" customHeight="1">
      <c r="A269" s="45">
        <v>44362</v>
      </c>
      <c r="B269" s="46"/>
      <c r="C269" s="47">
        <v>3.417</v>
      </c>
      <c r="D269" s="47">
        <v>3.452</v>
      </c>
      <c r="E269" s="47">
        <v>3.378</v>
      </c>
      <c r="F269" s="47">
        <v>3.415</v>
      </c>
      <c r="G269" s="43"/>
      <c r="H269" s="44"/>
    </row>
    <row r="270" spans="1:8" ht="12.75" customHeight="1">
      <c r="A270" s="45">
        <v>44454</v>
      </c>
      <c r="B270" s="46"/>
      <c r="C270" s="47">
        <v>3.417</v>
      </c>
      <c r="D270" s="47">
        <v>3.582</v>
      </c>
      <c r="E270" s="47">
        <v>3.498</v>
      </c>
      <c r="F270" s="47">
        <v>3.54</v>
      </c>
      <c r="G270" s="43"/>
      <c r="H270" s="44"/>
    </row>
    <row r="271" spans="1:8" ht="12.75" customHeight="1">
      <c r="A271" s="45">
        <v>44545</v>
      </c>
      <c r="B271" s="46"/>
      <c r="C271" s="47">
        <v>3.417</v>
      </c>
      <c r="D271" s="47">
        <v>3.782</v>
      </c>
      <c r="E271" s="47">
        <v>3.698</v>
      </c>
      <c r="F271" s="47">
        <v>3.74</v>
      </c>
      <c r="G271" s="43"/>
      <c r="H271" s="44"/>
    </row>
    <row r="272" spans="1:8" ht="12.75" customHeight="1">
      <c r="A272" s="45">
        <v>44636</v>
      </c>
      <c r="B272" s="46"/>
      <c r="C272" s="47">
        <v>3.417</v>
      </c>
      <c r="D272" s="47">
        <v>3.942</v>
      </c>
      <c r="E272" s="47">
        <v>3.848</v>
      </c>
      <c r="F272" s="47">
        <v>3.895</v>
      </c>
      <c r="G272" s="43"/>
      <c r="H272" s="44"/>
    </row>
    <row r="273" spans="1:8" ht="12.75" customHeight="1">
      <c r="A273" s="45">
        <v>44727</v>
      </c>
      <c r="B273" s="46"/>
      <c r="C273" s="47">
        <v>3.417</v>
      </c>
      <c r="D273" s="47">
        <v>4.172</v>
      </c>
      <c r="E273" s="47">
        <v>4.068</v>
      </c>
      <c r="F273" s="47">
        <v>4.119999999999999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ROUND(91.2332865716476,2)</f>
        <v>91.23</v>
      </c>
      <c r="D275" s="26">
        <f>F275</f>
        <v>85.72</v>
      </c>
      <c r="E275" s="26">
        <f>F275</f>
        <v>85.72</v>
      </c>
      <c r="F275" s="26">
        <f>ROUND(85.7238223803598,2)</f>
        <v>85.72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ROUND(89.1781170632222,2)</f>
        <v>89.18</v>
      </c>
      <c r="D277" s="26">
        <f>F277</f>
        <v>81.21</v>
      </c>
      <c r="E277" s="26">
        <f>F277</f>
        <v>81.21</v>
      </c>
      <c r="F277" s="26">
        <f>ROUND(81.2115187504268,2)</f>
        <v>81.21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ROUND(91.2332865716476,5)</f>
        <v>91.23329</v>
      </c>
      <c r="D281" s="30">
        <f>F281</f>
        <v>93.98112</v>
      </c>
      <c r="E281" s="30">
        <f>F281</f>
        <v>93.98112</v>
      </c>
      <c r="F281" s="30">
        <f>ROUND(93.9811226356256,5)</f>
        <v>93.98112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ROUND(91.2332865716476,5)</f>
        <v>91.23329</v>
      </c>
      <c r="D283" s="30">
        <f>F283</f>
        <v>92.16262</v>
      </c>
      <c r="E283" s="30">
        <f>F283</f>
        <v>92.16262</v>
      </c>
      <c r="F283" s="30">
        <f>ROUND(92.1626241086212,5)</f>
        <v>92.16262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ROUND(91.2332865716476,5)</f>
        <v>91.23329</v>
      </c>
      <c r="D285" s="30">
        <f>F285</f>
        <v>90.27351</v>
      </c>
      <c r="E285" s="30">
        <f>F285</f>
        <v>90.27351</v>
      </c>
      <c r="F285" s="30">
        <f>ROUND(90.2735124296111,5)</f>
        <v>90.27351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ROUND(91.2332865716476,5)</f>
        <v>91.23329</v>
      </c>
      <c r="D287" s="30">
        <f>F287</f>
        <v>89.18097</v>
      </c>
      <c r="E287" s="30">
        <f>F287</f>
        <v>89.18097</v>
      </c>
      <c r="F287" s="30">
        <f>ROUND(89.1809700743708,5)</f>
        <v>89.18097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ROUND(91.2332865716476,5)</f>
        <v>91.23329</v>
      </c>
      <c r="D289" s="30">
        <f>F289</f>
        <v>90.39727</v>
      </c>
      <c r="E289" s="30">
        <f>F289</f>
        <v>90.39727</v>
      </c>
      <c r="F289" s="30">
        <f>ROUND(90.3972654672022,5)</f>
        <v>90.39727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ROUND(91.2332865716476,5)</f>
        <v>91.23329</v>
      </c>
      <c r="D291" s="30">
        <f>F291</f>
        <v>89.77731</v>
      </c>
      <c r="E291" s="30">
        <f>F291</f>
        <v>89.77731</v>
      </c>
      <c r="F291" s="30">
        <f>ROUND(89.7773104149336,5)</f>
        <v>89.77731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ROUND(91.2332865716476,5)</f>
        <v>91.23329</v>
      </c>
      <c r="D293" s="30">
        <f>F293</f>
        <v>89.82945</v>
      </c>
      <c r="E293" s="30">
        <f>F293</f>
        <v>89.82945</v>
      </c>
      <c r="F293" s="30">
        <f>ROUND(89.8294450987815,5)</f>
        <v>89.82945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ROUND(91.2332865716476,5)</f>
        <v>91.23329</v>
      </c>
      <c r="D295" s="30">
        <f>F295</f>
        <v>92.92192</v>
      </c>
      <c r="E295" s="30">
        <f>F295</f>
        <v>92.92192</v>
      </c>
      <c r="F295" s="30">
        <f>ROUND(92.9219191945586,5)</f>
        <v>92.92192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ROUND(91.2332865716476,2)</f>
        <v>91.23</v>
      </c>
      <c r="D297" s="26">
        <f>F297</f>
        <v>91.23</v>
      </c>
      <c r="E297" s="26">
        <f>F297</f>
        <v>91.23</v>
      </c>
      <c r="F297" s="26">
        <f>ROUND(91.2332865716476,2)</f>
        <v>91.23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ROUND(91.2332865716476,2)</f>
        <v>91.23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ROUND(89.1781170632222,5)</f>
        <v>89.17812</v>
      </c>
      <c r="D301" s="30">
        <f>F301</f>
        <v>79.37525</v>
      </c>
      <c r="E301" s="30">
        <f>F301</f>
        <v>79.37525</v>
      </c>
      <c r="F301" s="30">
        <f>ROUND(79.3752491874378,5)</f>
        <v>79.37525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ROUND(89.1781170632222,5)</f>
        <v>89.17812</v>
      </c>
      <c r="D303" s="30">
        <f>F303</f>
        <v>75.98844</v>
      </c>
      <c r="E303" s="30">
        <f>F303</f>
        <v>75.98844</v>
      </c>
      <c r="F303" s="30">
        <f>ROUND(75.9884433787045,5)</f>
        <v>75.98844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ROUND(89.1781170632222,5)</f>
        <v>89.17812</v>
      </c>
      <c r="D305" s="30">
        <f>F305</f>
        <v>74.49667</v>
      </c>
      <c r="E305" s="30">
        <f>F305</f>
        <v>74.49667</v>
      </c>
      <c r="F305" s="30">
        <f>ROUND(74.4966729807913,5)</f>
        <v>74.49667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ROUND(89.1781170632222,5)</f>
        <v>89.17812</v>
      </c>
      <c r="D307" s="30">
        <f>F307</f>
        <v>76.63493</v>
      </c>
      <c r="E307" s="30">
        <f>F307</f>
        <v>76.63493</v>
      </c>
      <c r="F307" s="30">
        <f>ROUND(76.6349291041567,5)</f>
        <v>76.63493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ROUND(89.1781170632222,5)</f>
        <v>89.17812</v>
      </c>
      <c r="D309" s="30">
        <f>F309</f>
        <v>80.77984</v>
      </c>
      <c r="E309" s="30">
        <f>F309</f>
        <v>80.77984</v>
      </c>
      <c r="F309" s="30">
        <f>ROUND(80.7798437196876,5)</f>
        <v>80.77984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ROUND(89.1781170632222,5)</f>
        <v>89.17812</v>
      </c>
      <c r="D311" s="30">
        <f>F311</f>
        <v>79.39843</v>
      </c>
      <c r="E311" s="30">
        <f>F311</f>
        <v>79.39843</v>
      </c>
      <c r="F311" s="30">
        <f>ROUND(79.3984259184382,5)</f>
        <v>79.39843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ROUND(89.1781170632222,5)</f>
        <v>89.17812</v>
      </c>
      <c r="D313" s="30">
        <f>F313</f>
        <v>81.6141</v>
      </c>
      <c r="E313" s="30">
        <f>F313</f>
        <v>81.6141</v>
      </c>
      <c r="F313" s="30">
        <f>ROUND(81.6141002506237,5)</f>
        <v>81.6141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ROUND(89.1781170632222,5)</f>
        <v>89.17812</v>
      </c>
      <c r="D315" s="30">
        <f>F315</f>
        <v>87.55693</v>
      </c>
      <c r="E315" s="30">
        <f>F315</f>
        <v>87.55693</v>
      </c>
      <c r="F315" s="30">
        <f>ROUND(87.5569274770044,5)</f>
        <v>87.55693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ROUND(89.1781170632222,2)</f>
        <v>89.18</v>
      </c>
      <c r="D317" s="26">
        <f>F317</f>
        <v>89.18</v>
      </c>
      <c r="E317" s="26">
        <f>F317</f>
        <v>89.18</v>
      </c>
      <c r="F317" s="26">
        <f>ROUND(89.1781170632222,2)</f>
        <v>89.18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ROUND(89.1781170632222,2)</f>
        <v>89.18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0:B270"/>
    <mergeCell ref="A271:B271"/>
    <mergeCell ref="A272:B272"/>
    <mergeCell ref="A273:B273"/>
    <mergeCell ref="A315:B315"/>
    <mergeCell ref="A316:B316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2020-09-09T15:52:17Z</dcterms:modified>
  <cp:category/>
  <cp:version/>
  <cp:contentType/>
  <cp:contentStatus/>
</cp:coreProperties>
</file>