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<sst xmlns="http://schemas.openxmlformats.org/spreadsheetml/2006/main" count="86" uniqueCount="84">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</sst>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44141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ROUND(90.4793074772575,2)</f>
        <v>90.48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ROUND(93.9707328408726,2)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90.48</v>
      </c>
      <c r="D7" s="20">
        <f t="shared" si="1"/>
        <v>92.13</v>
      </c>
      <c r="E7" s="20">
        <f t="shared" si="2"/>
        <v>92.13</v>
      </c>
      <c r="F7" s="20">
        <f>ROUND(92.1320357655856,2)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90.48</v>
      </c>
      <c r="D8" s="20">
        <f t="shared" si="1"/>
        <v>90.18</v>
      </c>
      <c r="E8" s="20">
        <f t="shared" si="2"/>
        <v>90.18</v>
      </c>
      <c r="F8" s="20">
        <f>ROUND(90.1844276875609,2)</f>
        <v>90.18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90.48</v>
      </c>
      <c r="D9" s="20">
        <f t="shared" si="1"/>
        <v>89.02</v>
      </c>
      <c r="E9" s="20">
        <f t="shared" si="2"/>
        <v>89.02</v>
      </c>
      <c r="F9" s="20">
        <f>ROUND(89.0166503818772,2)</f>
        <v>89.02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90.48</v>
      </c>
      <c r="D10" s="20">
        <f t="shared" si="1"/>
        <v>90.15</v>
      </c>
      <c r="E10" s="20">
        <f t="shared" si="2"/>
        <v>90.15</v>
      </c>
      <c r="F10" s="20">
        <f>ROUND(90.1493938286847,2)</f>
        <v>90.15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90.48</v>
      </c>
      <c r="D11" s="20">
        <f t="shared" si="1"/>
        <v>89.43</v>
      </c>
      <c r="E11" s="20">
        <f t="shared" si="2"/>
        <v>89.43</v>
      </c>
      <c r="F11" s="20">
        <f>ROUND(89.434921552086,2)</f>
        <v>89.43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90.48</v>
      </c>
      <c r="D12" s="20">
        <f t="shared" si="1"/>
        <v>89.4</v>
      </c>
      <c r="E12" s="20">
        <f t="shared" si="2"/>
        <v>89.4</v>
      </c>
      <c r="F12" s="20">
        <f>ROUND(89.3950946328149,2)</f>
        <v>89.4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90.48</v>
      </c>
      <c r="D13" s="20">
        <f t="shared" si="1"/>
        <v>92.38</v>
      </c>
      <c r="E13" s="20">
        <f t="shared" si="2"/>
        <v>92.38</v>
      </c>
      <c r="F13" s="20">
        <f>ROUND(92.3786254156291,2)</f>
        <v>92.38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90.48</v>
      </c>
      <c r="D14" s="20">
        <f t="shared" si="1"/>
        <v>92.74</v>
      </c>
      <c r="E14" s="20">
        <f t="shared" si="2"/>
        <v>92.74</v>
      </c>
      <c r="F14" s="20">
        <f>ROUND(92.7376623137329,2)</f>
        <v>92.74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90.48</v>
      </c>
      <c r="D15" s="20">
        <f t="shared" si="1"/>
        <v>85.01</v>
      </c>
      <c r="E15" s="20">
        <f t="shared" si="2"/>
        <v>85.01</v>
      </c>
      <c r="F15" s="20">
        <f>ROUND(85.008642718279,2)</f>
        <v>85.01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90.48</v>
      </c>
      <c r="D16" s="20">
        <f t="shared" si="1"/>
        <v>90.48</v>
      </c>
      <c r="E16" s="20">
        <f t="shared" si="2"/>
        <v>90.48</v>
      </c>
      <c r="F16" s="20">
        <f>ROUND(90.4793074772575,2)</f>
        <v>90.48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90.48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ROUND(86.6737723964472,2)</f>
        <v>86.67</v>
      </c>
      <c r="D19" s="20">
        <f aca="true" t="shared" si="4" ref="D19:D30">F19</f>
        <v>77.55</v>
      </c>
      <c r="E19" s="20">
        <f aca="true" t="shared" si="5" ref="E19:E30">F19</f>
        <v>77.55</v>
      </c>
      <c r="F19" s="20">
        <f>ROUND(77.5516446216319,2)</f>
        <v>77.55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86.67</v>
      </c>
      <c r="D20" s="20">
        <f t="shared" si="4"/>
        <v>74.05</v>
      </c>
      <c r="E20" s="20">
        <f t="shared" si="5"/>
        <v>74.05</v>
      </c>
      <c r="F20" s="20">
        <f>ROUND(74.0504209177583,2)</f>
        <v>74.05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86.67</v>
      </c>
      <c r="D21" s="20">
        <f t="shared" si="4"/>
        <v>72.45</v>
      </c>
      <c r="E21" s="20">
        <f t="shared" si="5"/>
        <v>72.45</v>
      </c>
      <c r="F21" s="20">
        <f>ROUND(72.450742322815,2)</f>
        <v>72.45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86.67</v>
      </c>
      <c r="D22" s="20">
        <f t="shared" si="4"/>
        <v>74.5</v>
      </c>
      <c r="E22" s="20">
        <f t="shared" si="5"/>
        <v>74.5</v>
      </c>
      <c r="F22" s="20">
        <f>ROUND(74.5036841708126,2)</f>
        <v>74.5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86.67</v>
      </c>
      <c r="D23" s="20">
        <f t="shared" si="4"/>
        <v>78.57</v>
      </c>
      <c r="E23" s="20">
        <f t="shared" si="5"/>
        <v>78.57</v>
      </c>
      <c r="F23" s="20">
        <f>ROUND(78.5700636464805,2)</f>
        <v>78.57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86.67</v>
      </c>
      <c r="D24" s="20">
        <f t="shared" si="4"/>
        <v>77.06</v>
      </c>
      <c r="E24" s="20">
        <f t="shared" si="5"/>
        <v>77.06</v>
      </c>
      <c r="F24" s="20">
        <f>ROUND(77.0633165076845,2)</f>
        <v>77.06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86.67</v>
      </c>
      <c r="D25" s="20">
        <f t="shared" si="4"/>
        <v>79.18</v>
      </c>
      <c r="E25" s="20">
        <f t="shared" si="5"/>
        <v>79.18</v>
      </c>
      <c r="F25" s="20">
        <f>ROUND(79.1830807043769,2)</f>
        <v>79.18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86.67</v>
      </c>
      <c r="D26" s="20">
        <f t="shared" si="4"/>
        <v>85.08</v>
      </c>
      <c r="E26" s="20">
        <f t="shared" si="5"/>
        <v>85.08</v>
      </c>
      <c r="F26" s="20">
        <f>ROUND(85.0802764062674,2)</f>
        <v>85.08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86.67</v>
      </c>
      <c r="D27" s="20">
        <f t="shared" si="4"/>
        <v>85.56</v>
      </c>
      <c r="E27" s="20">
        <f t="shared" si="5"/>
        <v>85.56</v>
      </c>
      <c r="F27" s="20">
        <f>ROUND(85.559785106149,2)</f>
        <v>85.56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86.67</v>
      </c>
      <c r="D28" s="20">
        <f t="shared" si="4"/>
        <v>78.63</v>
      </c>
      <c r="E28" s="20">
        <f t="shared" si="5"/>
        <v>78.63</v>
      </c>
      <c r="F28" s="20">
        <f>ROUND(78.626274787226,2)</f>
        <v>78.63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86.67</v>
      </c>
      <c r="D29" s="20">
        <f t="shared" si="4"/>
        <v>86.67</v>
      </c>
      <c r="E29" s="20">
        <f t="shared" si="5"/>
        <v>86.67</v>
      </c>
      <c r="F29" s="20">
        <f>ROUND(86.6737723964472,2)</f>
        <v>86.67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86.67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ROUND(2.93,5)</f>
        <v>2.93</v>
      </c>
      <c r="D32" s="22">
        <f>F32</f>
        <v>2.93</v>
      </c>
      <c r="E32" s="22">
        <f>F32</f>
        <v>2.93</v>
      </c>
      <c r="F32" s="22">
        <f>ROUND(2.93,5)</f>
        <v>2.93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ROUND(4.81,5)</f>
        <v>4.81</v>
      </c>
      <c r="D34" s="22">
        <f>F34</f>
        <v>4.81</v>
      </c>
      <c r="E34" s="22">
        <f>F34</f>
        <v>4.81</v>
      </c>
      <c r="F34" s="22">
        <f>ROUND(4.81,5)</f>
        <v>4.81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ROUND(4.86,5)</f>
        <v>4.86</v>
      </c>
      <c r="D36" s="22">
        <f>F36</f>
        <v>4.86</v>
      </c>
      <c r="E36" s="22">
        <f>F36</f>
        <v>4.86</v>
      </c>
      <c r="F36" s="22">
        <f>ROUND(4.86,5)</f>
        <v>4.86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ROUND(4.88,5)</f>
        <v>4.88</v>
      </c>
      <c r="D38" s="22">
        <f>F38</f>
        <v>4.88</v>
      </c>
      <c r="E38" s="22">
        <f>F38</f>
        <v>4.88</v>
      </c>
      <c r="F38" s="22">
        <f>ROUND(4.88,5)</f>
        <v>4.88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ROUND(11.465,5)</f>
        <v>11.465</v>
      </c>
      <c r="D40" s="22">
        <f>F40</f>
        <v>11.465</v>
      </c>
      <c r="E40" s="22">
        <f>F40</f>
        <v>11.465</v>
      </c>
      <c r="F40" s="22">
        <f>ROUND(11.465,5)</f>
        <v>11.465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ROUND(4.2,5)</f>
        <v>4.2</v>
      </c>
      <c r="D42" s="22">
        <f>F42</f>
        <v>4.2</v>
      </c>
      <c r="E42" s="22">
        <f>F42</f>
        <v>4.2</v>
      </c>
      <c r="F42" s="22">
        <f>ROUND(4.2,5)</f>
        <v>4.2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ROUND(6.845,3)</f>
        <v>6.845</v>
      </c>
      <c r="D44" s="23">
        <f>F44</f>
        <v>6.845</v>
      </c>
      <c r="E44" s="23">
        <f>F44</f>
        <v>6.845</v>
      </c>
      <c r="F44" s="23">
        <f>ROUND(6.845,3)</f>
        <v>6.845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ROUND(2.11,3)</f>
        <v>2.11</v>
      </c>
      <c r="D46" s="23">
        <f>F46</f>
        <v>2.11</v>
      </c>
      <c r="E46" s="23">
        <f>F46</f>
        <v>2.11</v>
      </c>
      <c r="F46" s="23">
        <f>ROUND(2.11,3)</f>
        <v>2.11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ROUND(4.77,3)</f>
        <v>4.77</v>
      </c>
      <c r="D48" s="23">
        <f>F48</f>
        <v>4.77</v>
      </c>
      <c r="E48" s="23">
        <f>F48</f>
        <v>4.77</v>
      </c>
      <c r="F48" s="23">
        <f>ROUND(4.77,3)</f>
        <v>4.77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ROUND(3.5,3)</f>
        <v>3.5</v>
      </c>
      <c r="D50" s="23">
        <f>F50</f>
        <v>3.5</v>
      </c>
      <c r="E50" s="23">
        <f>F50</f>
        <v>3.5</v>
      </c>
      <c r="F50" s="23">
        <f>ROUND(3.5,3)</f>
        <v>3.5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ROUND(10.465,3)</f>
        <v>10.465</v>
      </c>
      <c r="D52" s="23">
        <f>F52</f>
        <v>10.465</v>
      </c>
      <c r="E52" s="23">
        <f>F52</f>
        <v>10.465</v>
      </c>
      <c r="F52" s="23">
        <f>ROUND(10.465,3)</f>
        <v>10.465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ROUND(3.98,3)</f>
        <v>3.98</v>
      </c>
      <c r="D54" s="23">
        <f>F54</f>
        <v>3.98</v>
      </c>
      <c r="E54" s="23">
        <f>F54</f>
        <v>3.98</v>
      </c>
      <c r="F54" s="23">
        <f>ROUND(3.98,3)</f>
        <v>3.98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ROUND(1.58,3)</f>
        <v>1.58</v>
      </c>
      <c r="D56" s="23">
        <f>F56</f>
        <v>1.58</v>
      </c>
      <c r="E56" s="23">
        <f>F56</f>
        <v>1.58</v>
      </c>
      <c r="F56" s="23">
        <f>ROUND(1.58,3)</f>
        <v>1.58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ROUND(9.48,3)</f>
        <v>9.48</v>
      </c>
      <c r="D58" s="23">
        <f>F58</f>
        <v>9.48</v>
      </c>
      <c r="E58" s="23">
        <f>F58</f>
        <v>9.48</v>
      </c>
      <c r="F58" s="23">
        <f>ROUND(9.48,3)</f>
        <v>9.48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ROUND(2.93,5)</f>
        <v>2.93</v>
      </c>
      <c r="D60" s="22">
        <f>F60</f>
        <v>145.29328</v>
      </c>
      <c r="E60" s="22">
        <f>F60</f>
        <v>145.29328</v>
      </c>
      <c r="F60" s="22">
        <f>ROUND(145.29328,5)</f>
        <v>145.29328</v>
      </c>
      <c r="G60" s="20"/>
      <c r="H60" s="28"/>
    </row>
    <row r="61" spans="1:8" ht="12.75" customHeight="1">
      <c r="A61" s="42">
        <v>44322</v>
      </c>
      <c r="B61" s="43"/>
      <c r="C61" s="22">
        <f>ROUND(2.93,5)</f>
        <v>2.93</v>
      </c>
      <c r="D61" s="22">
        <f>F61</f>
        <v>146.86597</v>
      </c>
      <c r="E61" s="22">
        <f>F61</f>
        <v>146.86597</v>
      </c>
      <c r="F61" s="22">
        <f>ROUND(146.86597,5)</f>
        <v>146.86597</v>
      </c>
      <c r="G61" s="20"/>
      <c r="H61" s="28"/>
    </row>
    <row r="62" spans="1:8" ht="12.75" customHeight="1">
      <c r="A62" s="42">
        <v>44413</v>
      </c>
      <c r="B62" s="43"/>
      <c r="C62" s="22">
        <f>ROUND(2.93,5)</f>
        <v>2.93</v>
      </c>
      <c r="D62" s="22">
        <f>F62</f>
        <v>146.95844</v>
      </c>
      <c r="E62" s="22">
        <f>F62</f>
        <v>146.95844</v>
      </c>
      <c r="F62" s="22">
        <f>ROUND(146.95844,5)</f>
        <v>146.95844</v>
      </c>
      <c r="G62" s="20"/>
      <c r="H62" s="28"/>
    </row>
    <row r="63" spans="1:8" ht="12.75" customHeight="1">
      <c r="A63" s="42">
        <v>44504</v>
      </c>
      <c r="B63" s="43"/>
      <c r="C63" s="22">
        <f>ROUND(2.93,5)</f>
        <v>2.93</v>
      </c>
      <c r="D63" s="22">
        <f>F63</f>
        <v>148.4618</v>
      </c>
      <c r="E63" s="22">
        <f>F63</f>
        <v>148.4618</v>
      </c>
      <c r="F63" s="22">
        <f>ROUND(148.4618,5)</f>
        <v>148.4618</v>
      </c>
      <c r="G63" s="20"/>
      <c r="H63" s="28"/>
    </row>
    <row r="64" spans="1:8" ht="12.75" customHeight="1">
      <c r="A64" s="42">
        <v>44595</v>
      </c>
      <c r="B64" s="43"/>
      <c r="C64" s="22">
        <f>ROUND(2.93,5)</f>
        <v>2.93</v>
      </c>
      <c r="D64" s="22">
        <f>F64</f>
        <v>148.43065</v>
      </c>
      <c r="E64" s="22">
        <f>F64</f>
        <v>148.43065</v>
      </c>
      <c r="F64" s="22">
        <f>ROUND(148.43065,5)</f>
        <v>148.43065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ROUND(100.70165,5)</f>
        <v>100.70165</v>
      </c>
      <c r="D66" s="22">
        <f>F66</f>
        <v>101.6934</v>
      </c>
      <c r="E66" s="22">
        <f>F66</f>
        <v>101.6934</v>
      </c>
      <c r="F66" s="22">
        <f>ROUND(101.6934,5)</f>
        <v>101.6934</v>
      </c>
      <c r="G66" s="20"/>
      <c r="H66" s="28"/>
    </row>
    <row r="67" spans="1:8" ht="12.75" customHeight="1">
      <c r="A67" s="42">
        <v>44322</v>
      </c>
      <c r="B67" s="43"/>
      <c r="C67" s="22">
        <f>ROUND(100.70165,5)</f>
        <v>100.70165</v>
      </c>
      <c r="D67" s="22">
        <f>F67</f>
        <v>101.65647</v>
      </c>
      <c r="E67" s="22">
        <f>F67</f>
        <v>101.65647</v>
      </c>
      <c r="F67" s="22">
        <f>ROUND(101.65647,5)</f>
        <v>101.65647</v>
      </c>
      <c r="G67" s="20"/>
      <c r="H67" s="28"/>
    </row>
    <row r="68" spans="1:8" ht="12.75" customHeight="1">
      <c r="A68" s="42">
        <v>44413</v>
      </c>
      <c r="B68" s="43"/>
      <c r="C68" s="22">
        <f>ROUND(100.70165,5)</f>
        <v>100.70165</v>
      </c>
      <c r="D68" s="22">
        <f>F68</f>
        <v>102.77826</v>
      </c>
      <c r="E68" s="22">
        <f>F68</f>
        <v>102.77826</v>
      </c>
      <c r="F68" s="22">
        <f>ROUND(102.77826,5)</f>
        <v>102.77826</v>
      </c>
      <c r="G68" s="20"/>
      <c r="H68" s="28"/>
    </row>
    <row r="69" spans="1:8" ht="12.75" customHeight="1">
      <c r="A69" s="42">
        <v>44504</v>
      </c>
      <c r="B69" s="43"/>
      <c r="C69" s="22">
        <f>ROUND(100.70165,5)</f>
        <v>100.70165</v>
      </c>
      <c r="D69" s="22">
        <f>F69</f>
        <v>102.68164</v>
      </c>
      <c r="E69" s="22">
        <f>F69</f>
        <v>102.68164</v>
      </c>
      <c r="F69" s="22">
        <f>ROUND(102.68164,5)</f>
        <v>102.68164</v>
      </c>
      <c r="G69" s="20"/>
      <c r="H69" s="28"/>
    </row>
    <row r="70" spans="1:8" ht="12.75" customHeight="1">
      <c r="A70" s="42">
        <v>44595</v>
      </c>
      <c r="B70" s="43"/>
      <c r="C70" s="22">
        <f>ROUND(100.70165,5)</f>
        <v>100.70165</v>
      </c>
      <c r="D70" s="22">
        <f>F70</f>
        <v>103.73277</v>
      </c>
      <c r="E70" s="22">
        <f>F70</f>
        <v>103.73277</v>
      </c>
      <c r="F70" s="22">
        <f>ROUND(103.73277,5)</f>
        <v>103.73277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ROUND(8.93,5)</f>
        <v>8.93</v>
      </c>
      <c r="D72" s="22">
        <f>F72</f>
        <v>9.12874</v>
      </c>
      <c r="E72" s="22">
        <f>F72</f>
        <v>9.12874</v>
      </c>
      <c r="F72" s="22">
        <f>ROUND(9.12874,5)</f>
        <v>9.12874</v>
      </c>
      <c r="G72" s="20"/>
      <c r="H72" s="28"/>
    </row>
    <row r="73" spans="1:8" ht="12.75" customHeight="1">
      <c r="A73" s="42">
        <v>44322</v>
      </c>
      <c r="B73" s="43"/>
      <c r="C73" s="22">
        <f>ROUND(8.93,5)</f>
        <v>8.93</v>
      </c>
      <c r="D73" s="22">
        <f>F73</f>
        <v>9.32964</v>
      </c>
      <c r="E73" s="22">
        <f>F73</f>
        <v>9.32964</v>
      </c>
      <c r="F73" s="22">
        <f>ROUND(9.32964,5)</f>
        <v>9.32964</v>
      </c>
      <c r="G73" s="20"/>
      <c r="H73" s="28"/>
    </row>
    <row r="74" spans="1:8" ht="12.75" customHeight="1">
      <c r="A74" s="42">
        <v>44413</v>
      </c>
      <c r="B74" s="43"/>
      <c r="C74" s="22">
        <f>ROUND(8.93,5)</f>
        <v>8.93</v>
      </c>
      <c r="D74" s="22">
        <f>F74</f>
        <v>9.54745</v>
      </c>
      <c r="E74" s="22">
        <f>F74</f>
        <v>9.54745</v>
      </c>
      <c r="F74" s="22">
        <f>ROUND(9.54745,5)</f>
        <v>9.54745</v>
      </c>
      <c r="G74" s="20"/>
      <c r="H74" s="28"/>
    </row>
    <row r="75" spans="1:8" ht="12.75" customHeight="1">
      <c r="A75" s="42">
        <v>44504</v>
      </c>
      <c r="B75" s="43"/>
      <c r="C75" s="22">
        <f>ROUND(8.93,5)</f>
        <v>8.93</v>
      </c>
      <c r="D75" s="22">
        <f>F75</f>
        <v>9.77524</v>
      </c>
      <c r="E75" s="22">
        <f>F75</f>
        <v>9.77524</v>
      </c>
      <c r="F75" s="22">
        <f>ROUND(9.77524,5)</f>
        <v>9.77524</v>
      </c>
      <c r="G75" s="20"/>
      <c r="H75" s="28"/>
    </row>
    <row r="76" spans="1:8" ht="12.75" customHeight="1">
      <c r="A76" s="42">
        <v>44595</v>
      </c>
      <c r="B76" s="43"/>
      <c r="C76" s="22">
        <f>ROUND(8.93,5)</f>
        <v>8.93</v>
      </c>
      <c r="D76" s="22">
        <f>F76</f>
        <v>10.02813</v>
      </c>
      <c r="E76" s="22">
        <f>F76</f>
        <v>10.02813</v>
      </c>
      <c r="F76" s="22">
        <f>ROUND(10.02813,5)</f>
        <v>10.02813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ROUND(10.02,5)</f>
        <v>10.02</v>
      </c>
      <c r="D78" s="22">
        <f>F78</f>
        <v>10.23992</v>
      </c>
      <c r="E78" s="22">
        <f>F78</f>
        <v>10.23992</v>
      </c>
      <c r="F78" s="22">
        <f>ROUND(10.23992,5)</f>
        <v>10.23992</v>
      </c>
      <c r="G78" s="20"/>
      <c r="H78" s="28"/>
    </row>
    <row r="79" spans="1:8" ht="12.75" customHeight="1">
      <c r="A79" s="42">
        <v>44322</v>
      </c>
      <c r="B79" s="43"/>
      <c r="C79" s="22">
        <f>ROUND(10.02,5)</f>
        <v>10.02</v>
      </c>
      <c r="D79" s="22">
        <f>F79</f>
        <v>10.4608</v>
      </c>
      <c r="E79" s="22">
        <f>F79</f>
        <v>10.4608</v>
      </c>
      <c r="F79" s="22">
        <f>ROUND(10.4608,5)</f>
        <v>10.4608</v>
      </c>
      <c r="G79" s="20"/>
      <c r="H79" s="28"/>
    </row>
    <row r="80" spans="1:8" ht="12.75" customHeight="1">
      <c r="A80" s="42">
        <v>44413</v>
      </c>
      <c r="B80" s="43"/>
      <c r="C80" s="22">
        <f>ROUND(10.02,5)</f>
        <v>10.02</v>
      </c>
      <c r="D80" s="22">
        <f>F80</f>
        <v>10.69334</v>
      </c>
      <c r="E80" s="22">
        <f>F80</f>
        <v>10.69334</v>
      </c>
      <c r="F80" s="22">
        <f>ROUND(10.69334,5)</f>
        <v>10.69334</v>
      </c>
      <c r="G80" s="20"/>
      <c r="H80" s="28"/>
    </row>
    <row r="81" spans="1:8" ht="12.75" customHeight="1">
      <c r="A81" s="42">
        <v>44504</v>
      </c>
      <c r="B81" s="43"/>
      <c r="C81" s="22">
        <f>ROUND(10.02,5)</f>
        <v>10.02</v>
      </c>
      <c r="D81" s="22">
        <f>F81</f>
        <v>10.9446</v>
      </c>
      <c r="E81" s="22">
        <f>F81</f>
        <v>10.9446</v>
      </c>
      <c r="F81" s="22">
        <f>ROUND(10.9446,5)</f>
        <v>10.9446</v>
      </c>
      <c r="G81" s="20"/>
      <c r="H81" s="28"/>
    </row>
    <row r="82" spans="1:8" ht="12.75" customHeight="1">
      <c r="A82" s="42">
        <v>44595</v>
      </c>
      <c r="B82" s="43"/>
      <c r="C82" s="22">
        <f>ROUND(10.02,5)</f>
        <v>10.02</v>
      </c>
      <c r="D82" s="22">
        <f>F82</f>
        <v>11.21586</v>
      </c>
      <c r="E82" s="22">
        <f>F82</f>
        <v>11.21586</v>
      </c>
      <c r="F82" s="22">
        <f>ROUND(11.21586,5)</f>
        <v>11.21586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ROUND(94.81093,5)</f>
        <v>94.81093</v>
      </c>
      <c r="D84" s="22">
        <f>F84</f>
        <v>95.74461</v>
      </c>
      <c r="E84" s="22">
        <f>F84</f>
        <v>95.74461</v>
      </c>
      <c r="F84" s="22">
        <f>ROUND(95.74461,5)</f>
        <v>95.74461</v>
      </c>
      <c r="G84" s="20"/>
      <c r="H84" s="28"/>
    </row>
    <row r="85" spans="1:8" ht="12.75" customHeight="1">
      <c r="A85" s="42">
        <v>44322</v>
      </c>
      <c r="B85" s="43"/>
      <c r="C85" s="22">
        <f>ROUND(94.81093,5)</f>
        <v>94.81093</v>
      </c>
      <c r="D85" s="22">
        <f>F85</f>
        <v>95.56722</v>
      </c>
      <c r="E85" s="22">
        <f>F85</f>
        <v>95.56722</v>
      </c>
      <c r="F85" s="22">
        <f>ROUND(95.56722,5)</f>
        <v>95.56722</v>
      </c>
      <c r="G85" s="20"/>
      <c r="H85" s="28"/>
    </row>
    <row r="86" spans="1:8" ht="12.75" customHeight="1">
      <c r="A86" s="42">
        <v>44413</v>
      </c>
      <c r="B86" s="43"/>
      <c r="C86" s="22">
        <f>ROUND(94.81093,5)</f>
        <v>94.81093</v>
      </c>
      <c r="D86" s="22">
        <f>F86</f>
        <v>96.62179</v>
      </c>
      <c r="E86" s="22">
        <f>F86</f>
        <v>96.62179</v>
      </c>
      <c r="F86" s="22">
        <f>ROUND(96.62179,5)</f>
        <v>96.62179</v>
      </c>
      <c r="G86" s="20"/>
      <c r="H86" s="28"/>
    </row>
    <row r="87" spans="1:8" ht="12.75" customHeight="1">
      <c r="A87" s="42">
        <v>44504</v>
      </c>
      <c r="B87" s="43"/>
      <c r="C87" s="22">
        <f>ROUND(94.81093,5)</f>
        <v>94.81093</v>
      </c>
      <c r="D87" s="22">
        <f>F87</f>
        <v>96.38823</v>
      </c>
      <c r="E87" s="22">
        <f>F87</f>
        <v>96.38823</v>
      </c>
      <c r="F87" s="22">
        <f>ROUND(96.38823,5)</f>
        <v>96.38823</v>
      </c>
      <c r="G87" s="20"/>
      <c r="H87" s="28"/>
    </row>
    <row r="88" spans="1:8" ht="12.75" customHeight="1">
      <c r="A88" s="42">
        <v>44595</v>
      </c>
      <c r="B88" s="43"/>
      <c r="C88" s="22">
        <f>ROUND(94.81093,5)</f>
        <v>94.81093</v>
      </c>
      <c r="D88" s="22">
        <f>F88</f>
        <v>97.37491</v>
      </c>
      <c r="E88" s="22">
        <f>F88</f>
        <v>97.37491</v>
      </c>
      <c r="F88" s="22">
        <f>ROUND(97.37491,5)</f>
        <v>97.37491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ROUND(11.005,5)</f>
        <v>11.005</v>
      </c>
      <c r="D90" s="22">
        <f>F90</f>
        <v>11.22965</v>
      </c>
      <c r="E90" s="22">
        <f>F90</f>
        <v>11.22965</v>
      </c>
      <c r="F90" s="22">
        <f>ROUND(11.22965,5)</f>
        <v>11.22965</v>
      </c>
      <c r="G90" s="20"/>
      <c r="H90" s="28"/>
    </row>
    <row r="91" spans="1:8" ht="12.75" customHeight="1">
      <c r="A91" s="42">
        <v>44322</v>
      </c>
      <c r="B91" s="43"/>
      <c r="C91" s="22">
        <f>ROUND(11.005,5)</f>
        <v>11.005</v>
      </c>
      <c r="D91" s="22">
        <f>F91</f>
        <v>11.45624</v>
      </c>
      <c r="E91" s="22">
        <f>F91</f>
        <v>11.45624</v>
      </c>
      <c r="F91" s="22">
        <f>ROUND(11.45624,5)</f>
        <v>11.45624</v>
      </c>
      <c r="G91" s="20"/>
      <c r="H91" s="28"/>
    </row>
    <row r="92" spans="1:8" ht="12.75" customHeight="1">
      <c r="A92" s="42">
        <v>44413</v>
      </c>
      <c r="B92" s="43"/>
      <c r="C92" s="22">
        <f>ROUND(11.005,5)</f>
        <v>11.005</v>
      </c>
      <c r="D92" s="22">
        <f>F92</f>
        <v>11.69947</v>
      </c>
      <c r="E92" s="22">
        <f>F92</f>
        <v>11.69947</v>
      </c>
      <c r="F92" s="22">
        <f>ROUND(11.69947,5)</f>
        <v>11.69947</v>
      </c>
      <c r="G92" s="20"/>
      <c r="H92" s="28"/>
    </row>
    <row r="93" spans="1:8" ht="12.75" customHeight="1">
      <c r="A93" s="42">
        <v>44504</v>
      </c>
      <c r="B93" s="43"/>
      <c r="C93" s="22">
        <f>ROUND(11.005,5)</f>
        <v>11.005</v>
      </c>
      <c r="D93" s="22">
        <f>F93</f>
        <v>11.94626</v>
      </c>
      <c r="E93" s="22">
        <f>F93</f>
        <v>11.94626</v>
      </c>
      <c r="F93" s="22">
        <f>ROUND(11.94626,5)</f>
        <v>11.94626</v>
      </c>
      <c r="G93" s="20"/>
      <c r="H93" s="28"/>
    </row>
    <row r="94" spans="1:8" ht="12.75" customHeight="1">
      <c r="A94" s="42">
        <v>44595</v>
      </c>
      <c r="B94" s="43"/>
      <c r="C94" s="22">
        <f>ROUND(11.005,5)</f>
        <v>11.005</v>
      </c>
      <c r="D94" s="22">
        <f>F94</f>
        <v>12.21597</v>
      </c>
      <c r="E94" s="22">
        <f>F94</f>
        <v>12.21597</v>
      </c>
      <c r="F94" s="22">
        <f>ROUND(12.21597,5)</f>
        <v>12.21597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ROUND(4.81,5)</f>
        <v>4.81</v>
      </c>
      <c r="D96" s="22">
        <f>F96</f>
        <v>105.696</v>
      </c>
      <c r="E96" s="22">
        <f>F96</f>
        <v>105.696</v>
      </c>
      <c r="F96" s="22">
        <f>ROUND(105.696,5)</f>
        <v>105.696</v>
      </c>
      <c r="G96" s="20"/>
      <c r="H96" s="28"/>
    </row>
    <row r="97" spans="1:8" ht="12.75" customHeight="1">
      <c r="A97" s="42">
        <v>44322</v>
      </c>
      <c r="B97" s="43"/>
      <c r="C97" s="22">
        <f>ROUND(4.81,5)</f>
        <v>4.81</v>
      </c>
      <c r="D97" s="22">
        <f>F97</f>
        <v>106.84025</v>
      </c>
      <c r="E97" s="22">
        <f>F97</f>
        <v>106.84025</v>
      </c>
      <c r="F97" s="22">
        <f>ROUND(106.84025,5)</f>
        <v>106.84025</v>
      </c>
      <c r="G97" s="20"/>
      <c r="H97" s="28"/>
    </row>
    <row r="98" spans="1:8" ht="12.75" customHeight="1">
      <c r="A98" s="42">
        <v>44413</v>
      </c>
      <c r="B98" s="43"/>
      <c r="C98" s="22">
        <f>ROUND(4.81,5)</f>
        <v>4.81</v>
      </c>
      <c r="D98" s="22">
        <f>F98</f>
        <v>106.30021</v>
      </c>
      <c r="E98" s="22">
        <f>F98</f>
        <v>106.30021</v>
      </c>
      <c r="F98" s="22">
        <f>ROUND(106.30021,5)</f>
        <v>106.30021</v>
      </c>
      <c r="G98" s="20"/>
      <c r="H98" s="28"/>
    </row>
    <row r="99" spans="1:8" ht="12.75" customHeight="1">
      <c r="A99" s="42">
        <v>44504</v>
      </c>
      <c r="B99" s="43"/>
      <c r="C99" s="22">
        <f>ROUND(4.81,5)</f>
        <v>4.81</v>
      </c>
      <c r="D99" s="22">
        <f>F99</f>
        <v>107.38731</v>
      </c>
      <c r="E99" s="22">
        <f>F99</f>
        <v>107.38731</v>
      </c>
      <c r="F99" s="22">
        <f>ROUND(107.38731,5)</f>
        <v>107.38731</v>
      </c>
      <c r="G99" s="20"/>
      <c r="H99" s="28"/>
    </row>
    <row r="100" spans="1:8" ht="12.75" customHeight="1">
      <c r="A100" s="42">
        <v>44595</v>
      </c>
      <c r="B100" s="43"/>
      <c r="C100" s="22">
        <f>ROUND(4.81,5)</f>
        <v>4.81</v>
      </c>
      <c r="D100" s="22">
        <f>F100</f>
        <v>106.74156</v>
      </c>
      <c r="E100" s="22">
        <f>F100</f>
        <v>106.74156</v>
      </c>
      <c r="F100" s="22">
        <f>ROUND(106.74156,5)</f>
        <v>106.74156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ROUND(11.145,5)</f>
        <v>11.145</v>
      </c>
      <c r="D102" s="22">
        <f>F102</f>
        <v>11.36636</v>
      </c>
      <c r="E102" s="22">
        <f>F102</f>
        <v>11.36636</v>
      </c>
      <c r="F102" s="22">
        <f>ROUND(11.36636,5)</f>
        <v>11.36636</v>
      </c>
      <c r="G102" s="20"/>
      <c r="H102" s="28"/>
    </row>
    <row r="103" spans="1:8" ht="12.75" customHeight="1">
      <c r="A103" s="42">
        <v>44322</v>
      </c>
      <c r="B103" s="43"/>
      <c r="C103" s="22">
        <f>ROUND(11.145,5)</f>
        <v>11.145</v>
      </c>
      <c r="D103" s="22">
        <f>F103</f>
        <v>11.58938</v>
      </c>
      <c r="E103" s="22">
        <f>F103</f>
        <v>11.58938</v>
      </c>
      <c r="F103" s="22">
        <f>ROUND(11.58938,5)</f>
        <v>11.58938</v>
      </c>
      <c r="G103" s="20"/>
      <c r="H103" s="28"/>
    </row>
    <row r="104" spans="1:8" ht="12.75" customHeight="1">
      <c r="A104" s="42">
        <v>44413</v>
      </c>
      <c r="B104" s="43"/>
      <c r="C104" s="22">
        <f>ROUND(11.145,5)</f>
        <v>11.145</v>
      </c>
      <c r="D104" s="22">
        <f>F104</f>
        <v>11.82867</v>
      </c>
      <c r="E104" s="22">
        <f>F104</f>
        <v>11.82867</v>
      </c>
      <c r="F104" s="22">
        <f>ROUND(11.82867,5)</f>
        <v>11.82867</v>
      </c>
      <c r="G104" s="20"/>
      <c r="H104" s="28"/>
    </row>
    <row r="105" spans="1:8" ht="12.75" customHeight="1">
      <c r="A105" s="42">
        <v>44504</v>
      </c>
      <c r="B105" s="43"/>
      <c r="C105" s="22">
        <f>ROUND(11.145,5)</f>
        <v>11.145</v>
      </c>
      <c r="D105" s="22">
        <f>F105</f>
        <v>12.07091</v>
      </c>
      <c r="E105" s="22">
        <f>F105</f>
        <v>12.07091</v>
      </c>
      <c r="F105" s="22">
        <f>ROUND(12.07091,5)</f>
        <v>12.07091</v>
      </c>
      <c r="G105" s="20"/>
      <c r="H105" s="28"/>
    </row>
    <row r="106" spans="1:8" ht="12.75" customHeight="1">
      <c r="A106" s="42">
        <v>44595</v>
      </c>
      <c r="B106" s="43"/>
      <c r="C106" s="22">
        <f>ROUND(11.145,5)</f>
        <v>11.145</v>
      </c>
      <c r="D106" s="22">
        <f>F106</f>
        <v>12.33553</v>
      </c>
      <c r="E106" s="22">
        <f>F106</f>
        <v>12.33553</v>
      </c>
      <c r="F106" s="22">
        <f>ROUND(12.33553,5)</f>
        <v>12.33553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ROUND(11.265,5)</f>
        <v>11.265</v>
      </c>
      <c r="D108" s="22">
        <f>F108</f>
        <v>11.48129</v>
      </c>
      <c r="E108" s="22">
        <f>F108</f>
        <v>11.48129</v>
      </c>
      <c r="F108" s="22">
        <f>ROUND(11.48129,5)</f>
        <v>11.48129</v>
      </c>
      <c r="G108" s="20"/>
      <c r="H108" s="28"/>
    </row>
    <row r="109" spans="1:8" ht="12.75" customHeight="1">
      <c r="A109" s="42">
        <v>44322</v>
      </c>
      <c r="B109" s="43"/>
      <c r="C109" s="22">
        <f>ROUND(11.265,5)</f>
        <v>11.265</v>
      </c>
      <c r="D109" s="22">
        <f>F109</f>
        <v>11.69905</v>
      </c>
      <c r="E109" s="22">
        <f>F109</f>
        <v>11.69905</v>
      </c>
      <c r="F109" s="22">
        <f>ROUND(11.69905,5)</f>
        <v>11.69905</v>
      </c>
      <c r="G109" s="20"/>
      <c r="H109" s="28"/>
    </row>
    <row r="110" spans="1:8" ht="12.75" customHeight="1">
      <c r="A110" s="42">
        <v>44413</v>
      </c>
      <c r="B110" s="43"/>
      <c r="C110" s="22">
        <f>ROUND(11.265,5)</f>
        <v>11.265</v>
      </c>
      <c r="D110" s="22">
        <f>F110</f>
        <v>11.93263</v>
      </c>
      <c r="E110" s="22">
        <f>F110</f>
        <v>11.93263</v>
      </c>
      <c r="F110" s="22">
        <f>ROUND(11.93263,5)</f>
        <v>11.93263</v>
      </c>
      <c r="G110" s="20"/>
      <c r="H110" s="28"/>
    </row>
    <row r="111" spans="1:8" ht="12.75" customHeight="1">
      <c r="A111" s="42">
        <v>44504</v>
      </c>
      <c r="B111" s="43"/>
      <c r="C111" s="22">
        <f>ROUND(11.265,5)</f>
        <v>11.265</v>
      </c>
      <c r="D111" s="22">
        <f>F111</f>
        <v>12.16872</v>
      </c>
      <c r="E111" s="22">
        <f>F111</f>
        <v>12.16872</v>
      </c>
      <c r="F111" s="22">
        <f>ROUND(12.16872,5)</f>
        <v>12.16872</v>
      </c>
      <c r="G111" s="20"/>
      <c r="H111" s="28"/>
    </row>
    <row r="112" spans="1:8" ht="12.75" customHeight="1">
      <c r="A112" s="42">
        <v>44595</v>
      </c>
      <c r="B112" s="43"/>
      <c r="C112" s="22">
        <f>ROUND(11.265,5)</f>
        <v>11.265</v>
      </c>
      <c r="D112" s="22">
        <f>F112</f>
        <v>12.42656</v>
      </c>
      <c r="E112" s="22">
        <f>F112</f>
        <v>12.42656</v>
      </c>
      <c r="F112" s="22">
        <f>ROUND(12.42656,5)</f>
        <v>12.42656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ROUND(93.59414,5)</f>
        <v>93.59414</v>
      </c>
      <c r="D114" s="22">
        <f>F114</f>
        <v>94.51593</v>
      </c>
      <c r="E114" s="22">
        <f>F114</f>
        <v>94.51593</v>
      </c>
      <c r="F114" s="22">
        <f>ROUND(94.51593,5)</f>
        <v>94.51593</v>
      </c>
      <c r="G114" s="20"/>
      <c r="H114" s="28"/>
    </row>
    <row r="115" spans="1:8" ht="12.75" customHeight="1">
      <c r="A115" s="42">
        <v>44322</v>
      </c>
      <c r="B115" s="43"/>
      <c r="C115" s="22">
        <f>ROUND(93.59414,5)</f>
        <v>93.59414</v>
      </c>
      <c r="D115" s="22">
        <f>F115</f>
        <v>93.75153</v>
      </c>
      <c r="E115" s="22">
        <f>F115</f>
        <v>93.75153</v>
      </c>
      <c r="F115" s="22">
        <f>ROUND(93.75153,5)</f>
        <v>93.75153</v>
      </c>
      <c r="G115" s="20"/>
      <c r="H115" s="28"/>
    </row>
    <row r="116" spans="1:8" ht="12.75" customHeight="1">
      <c r="A116" s="42">
        <v>44413</v>
      </c>
      <c r="B116" s="43"/>
      <c r="C116" s="22">
        <f>ROUND(93.59414,5)</f>
        <v>93.59414</v>
      </c>
      <c r="D116" s="22">
        <f>F116</f>
        <v>94.78619</v>
      </c>
      <c r="E116" s="22">
        <f>F116</f>
        <v>94.78619</v>
      </c>
      <c r="F116" s="22">
        <f>ROUND(94.78619,5)</f>
        <v>94.78619</v>
      </c>
      <c r="G116" s="20"/>
      <c r="H116" s="28"/>
    </row>
    <row r="117" spans="1:8" ht="12.75" customHeight="1">
      <c r="A117" s="42">
        <v>44504</v>
      </c>
      <c r="B117" s="43"/>
      <c r="C117" s="22">
        <f>ROUND(93.59414,5)</f>
        <v>93.59414</v>
      </c>
      <c r="D117" s="22">
        <f>F117</f>
        <v>93.95179</v>
      </c>
      <c r="E117" s="22">
        <f>F117</f>
        <v>93.95179</v>
      </c>
      <c r="F117" s="22">
        <f>ROUND(93.95179,5)</f>
        <v>93.95179</v>
      </c>
      <c r="G117" s="20"/>
      <c r="H117" s="28"/>
    </row>
    <row r="118" spans="1:8" ht="12.75" customHeight="1">
      <c r="A118" s="42">
        <v>44595</v>
      </c>
      <c r="B118" s="43"/>
      <c r="C118" s="22">
        <f>ROUND(93.59414,5)</f>
        <v>93.59414</v>
      </c>
      <c r="D118" s="22">
        <f>F118</f>
        <v>94.91307</v>
      </c>
      <c r="E118" s="22">
        <f>F118</f>
        <v>94.91307</v>
      </c>
      <c r="F118" s="22">
        <f>ROUND(94.91307,5)</f>
        <v>94.91307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ROUND(4.86,5)</f>
        <v>4.86</v>
      </c>
      <c r="D120" s="22">
        <f>F120</f>
        <v>94.6437</v>
      </c>
      <c r="E120" s="22">
        <f>F120</f>
        <v>94.6437</v>
      </c>
      <c r="F120" s="22">
        <f>ROUND(94.6437,5)</f>
        <v>94.6437</v>
      </c>
      <c r="G120" s="20"/>
      <c r="H120" s="28"/>
    </row>
    <row r="121" spans="1:8" ht="12.75" customHeight="1">
      <c r="A121" s="42">
        <v>44322</v>
      </c>
      <c r="B121" s="43"/>
      <c r="C121" s="22">
        <f>ROUND(4.86,5)</f>
        <v>4.86</v>
      </c>
      <c r="D121" s="22">
        <f>F121</f>
        <v>95.66815</v>
      </c>
      <c r="E121" s="22">
        <f>F121</f>
        <v>95.66815</v>
      </c>
      <c r="F121" s="22">
        <f>ROUND(95.66815,5)</f>
        <v>95.66815</v>
      </c>
      <c r="G121" s="20"/>
      <c r="H121" s="28"/>
    </row>
    <row r="122" spans="1:8" ht="12.75" customHeight="1">
      <c r="A122" s="42">
        <v>44413</v>
      </c>
      <c r="B122" s="43"/>
      <c r="C122" s="22">
        <f>ROUND(4.86,5)</f>
        <v>4.86</v>
      </c>
      <c r="D122" s="22">
        <f>F122</f>
        <v>94.79911</v>
      </c>
      <c r="E122" s="22">
        <f>F122</f>
        <v>94.79911</v>
      </c>
      <c r="F122" s="22">
        <f>ROUND(94.79911,5)</f>
        <v>94.79911</v>
      </c>
      <c r="G122" s="20"/>
      <c r="H122" s="28"/>
    </row>
    <row r="123" spans="1:8" ht="12.75" customHeight="1">
      <c r="A123" s="42">
        <v>44504</v>
      </c>
      <c r="B123" s="43"/>
      <c r="C123" s="22">
        <f>ROUND(4.86,5)</f>
        <v>4.86</v>
      </c>
      <c r="D123" s="22">
        <f>F123</f>
        <v>95.76862</v>
      </c>
      <c r="E123" s="22">
        <f>F123</f>
        <v>95.76862</v>
      </c>
      <c r="F123" s="22">
        <f>ROUND(95.76862,5)</f>
        <v>95.76862</v>
      </c>
      <c r="G123" s="20"/>
      <c r="H123" s="28"/>
    </row>
    <row r="124" spans="1:8" ht="12.75" customHeight="1">
      <c r="A124" s="42">
        <v>44595</v>
      </c>
      <c r="B124" s="43"/>
      <c r="C124" s="22">
        <f>ROUND(4.86,5)</f>
        <v>4.86</v>
      </c>
      <c r="D124" s="22">
        <f>F124</f>
        <v>94.80488</v>
      </c>
      <c r="E124" s="22">
        <f>F124</f>
        <v>94.80488</v>
      </c>
      <c r="F124" s="22">
        <f>ROUND(94.80488,5)</f>
        <v>94.80488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ROUND(4.88,5)</f>
        <v>4.88</v>
      </c>
      <c r="D126" s="22">
        <f>F126</f>
        <v>131.89216</v>
      </c>
      <c r="E126" s="22">
        <f>F126</f>
        <v>131.89216</v>
      </c>
      <c r="F126" s="22">
        <f>ROUND(131.89216,5)</f>
        <v>131.89216</v>
      </c>
      <c r="G126" s="20"/>
      <c r="H126" s="28"/>
    </row>
    <row r="127" spans="1:8" ht="12.75" customHeight="1">
      <c r="A127" s="42">
        <v>44322</v>
      </c>
      <c r="B127" s="43"/>
      <c r="C127" s="22">
        <f>ROUND(4.88,5)</f>
        <v>4.88</v>
      </c>
      <c r="D127" s="22">
        <f>F127</f>
        <v>131.35409</v>
      </c>
      <c r="E127" s="22">
        <f>F127</f>
        <v>131.35409</v>
      </c>
      <c r="F127" s="22">
        <f>ROUND(131.35409,5)</f>
        <v>131.35409</v>
      </c>
      <c r="G127" s="20"/>
      <c r="H127" s="28"/>
    </row>
    <row r="128" spans="1:8" ht="12.75" customHeight="1">
      <c r="A128" s="42">
        <v>44413</v>
      </c>
      <c r="B128" s="43"/>
      <c r="C128" s="22">
        <f>ROUND(4.88,5)</f>
        <v>4.88</v>
      </c>
      <c r="D128" s="22">
        <f>F128</f>
        <v>132.80376</v>
      </c>
      <c r="E128" s="22">
        <f>F128</f>
        <v>132.80376</v>
      </c>
      <c r="F128" s="22">
        <f>ROUND(132.80376,5)</f>
        <v>132.80376</v>
      </c>
      <c r="G128" s="20"/>
      <c r="H128" s="28"/>
    </row>
    <row r="129" spans="1:8" ht="12.75" customHeight="1">
      <c r="A129" s="42">
        <v>44504</v>
      </c>
      <c r="B129" s="43"/>
      <c r="C129" s="22">
        <f>ROUND(4.88,5)</f>
        <v>4.88</v>
      </c>
      <c r="D129" s="22">
        <f>F129</f>
        <v>132.15844</v>
      </c>
      <c r="E129" s="22">
        <f>F129</f>
        <v>132.15844</v>
      </c>
      <c r="F129" s="22">
        <f>ROUND(132.15844,5)</f>
        <v>132.15844</v>
      </c>
      <c r="G129" s="20"/>
      <c r="H129" s="28"/>
    </row>
    <row r="130" spans="1:8" ht="12.75" customHeight="1">
      <c r="A130" s="42">
        <v>44595</v>
      </c>
      <c r="B130" s="43"/>
      <c r="C130" s="22">
        <f>ROUND(4.88,5)</f>
        <v>4.88</v>
      </c>
      <c r="D130" s="22">
        <f>F130</f>
        <v>133.51095</v>
      </c>
      <c r="E130" s="22">
        <f>F130</f>
        <v>133.51095</v>
      </c>
      <c r="F130" s="22">
        <f>ROUND(133.51095,5)</f>
        <v>133.51095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ROUND(11.465,5)</f>
        <v>11.465</v>
      </c>
      <c r="D132" s="22">
        <f>F132</f>
        <v>11.72892</v>
      </c>
      <c r="E132" s="22">
        <f>F132</f>
        <v>11.72892</v>
      </c>
      <c r="F132" s="22">
        <f>ROUND(11.72892,5)</f>
        <v>11.72892</v>
      </c>
      <c r="G132" s="20"/>
      <c r="H132" s="28"/>
    </row>
    <row r="133" spans="1:8" ht="12.75" customHeight="1">
      <c r="A133" s="42">
        <v>44322</v>
      </c>
      <c r="B133" s="43"/>
      <c r="C133" s="22">
        <f>ROUND(11.465,5)</f>
        <v>11.465</v>
      </c>
      <c r="D133" s="22">
        <f>F133</f>
        <v>11.99094</v>
      </c>
      <c r="E133" s="22">
        <f>F133</f>
        <v>11.99094</v>
      </c>
      <c r="F133" s="22">
        <f>ROUND(11.99094,5)</f>
        <v>11.99094</v>
      </c>
      <c r="G133" s="20"/>
      <c r="H133" s="28"/>
    </row>
    <row r="134" spans="1:8" ht="12.75" customHeight="1">
      <c r="A134" s="42">
        <v>44413</v>
      </c>
      <c r="B134" s="43"/>
      <c r="C134" s="22">
        <f>ROUND(11.465,5)</f>
        <v>11.465</v>
      </c>
      <c r="D134" s="22">
        <f>F134</f>
        <v>12.26741</v>
      </c>
      <c r="E134" s="22">
        <f>F134</f>
        <v>12.26741</v>
      </c>
      <c r="F134" s="22">
        <f>ROUND(12.26741,5)</f>
        <v>12.26741</v>
      </c>
      <c r="G134" s="20"/>
      <c r="H134" s="28"/>
    </row>
    <row r="135" spans="1:8" ht="12.75" customHeight="1">
      <c r="A135" s="42">
        <v>44504</v>
      </c>
      <c r="B135" s="43"/>
      <c r="C135" s="22">
        <f>ROUND(11.465,5)</f>
        <v>11.465</v>
      </c>
      <c r="D135" s="22">
        <f>F135</f>
        <v>12.56402</v>
      </c>
      <c r="E135" s="22">
        <f>F135</f>
        <v>12.56402</v>
      </c>
      <c r="F135" s="22">
        <f>ROUND(12.56402,5)</f>
        <v>12.56402</v>
      </c>
      <c r="G135" s="20"/>
      <c r="H135" s="28"/>
    </row>
    <row r="136" spans="1:8" ht="12.75" customHeight="1">
      <c r="A136" s="42">
        <v>44595</v>
      </c>
      <c r="B136" s="43"/>
      <c r="C136" s="22">
        <f>ROUND(11.465,5)</f>
        <v>11.465</v>
      </c>
      <c r="D136" s="22">
        <f>F136</f>
        <v>12.88715</v>
      </c>
      <c r="E136" s="22">
        <f>F136</f>
        <v>12.88715</v>
      </c>
      <c r="F136" s="22">
        <f>ROUND(12.88715,5)</f>
        <v>12.88715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ROUND(12.085,5)</f>
        <v>12.085</v>
      </c>
      <c r="D138" s="22">
        <f>F138</f>
        <v>12.33796</v>
      </c>
      <c r="E138" s="22">
        <f>F138</f>
        <v>12.33796</v>
      </c>
      <c r="F138" s="22">
        <f>ROUND(12.33796,5)</f>
        <v>12.33796</v>
      </c>
      <c r="G138" s="20"/>
      <c r="H138" s="28"/>
    </row>
    <row r="139" spans="1:8" ht="12.75" customHeight="1">
      <c r="A139" s="42">
        <v>44322</v>
      </c>
      <c r="B139" s="43"/>
      <c r="C139" s="22">
        <f>ROUND(12.085,5)</f>
        <v>12.085</v>
      </c>
      <c r="D139" s="22">
        <f>F139</f>
        <v>12.59917</v>
      </c>
      <c r="E139" s="22">
        <f>F139</f>
        <v>12.59917</v>
      </c>
      <c r="F139" s="22">
        <f>ROUND(12.59917,5)</f>
        <v>12.59917</v>
      </c>
      <c r="G139" s="20"/>
      <c r="H139" s="28"/>
    </row>
    <row r="140" spans="1:8" ht="12.75" customHeight="1">
      <c r="A140" s="42">
        <v>44413</v>
      </c>
      <c r="B140" s="43"/>
      <c r="C140" s="22">
        <f>ROUND(12.085,5)</f>
        <v>12.085</v>
      </c>
      <c r="D140" s="22">
        <f>F140</f>
        <v>12.86764</v>
      </c>
      <c r="E140" s="22">
        <f>F140</f>
        <v>12.86764</v>
      </c>
      <c r="F140" s="22">
        <f>ROUND(12.86764,5)</f>
        <v>12.86764</v>
      </c>
      <c r="G140" s="20"/>
      <c r="H140" s="28"/>
    </row>
    <row r="141" spans="1:8" ht="12.75" customHeight="1">
      <c r="A141" s="42">
        <v>44504</v>
      </c>
      <c r="B141" s="43"/>
      <c r="C141" s="22">
        <f>ROUND(12.085,5)</f>
        <v>12.085</v>
      </c>
      <c r="D141" s="22">
        <f>F141</f>
        <v>13.15745</v>
      </c>
      <c r="E141" s="22">
        <f>F141</f>
        <v>13.15745</v>
      </c>
      <c r="F141" s="22">
        <f>ROUND(13.15745,5)</f>
        <v>13.15745</v>
      </c>
      <c r="G141" s="20"/>
      <c r="H141" s="28"/>
    </row>
    <row r="142" spans="1:8" ht="12.75" customHeight="1">
      <c r="A142" s="42">
        <v>44595</v>
      </c>
      <c r="B142" s="43"/>
      <c r="C142" s="22">
        <f>ROUND(12.085,5)</f>
        <v>12.085</v>
      </c>
      <c r="D142" s="22">
        <f>F142</f>
        <v>13.46291</v>
      </c>
      <c r="E142" s="22">
        <f>F142</f>
        <v>13.46291</v>
      </c>
      <c r="F142" s="22">
        <f>ROUND(13.46291,5)</f>
        <v>13.46291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ROUND(4.2,5)</f>
        <v>4.2</v>
      </c>
      <c r="D144" s="22">
        <f>F144</f>
        <v>4.24223</v>
      </c>
      <c r="E144" s="22">
        <f>F144</f>
        <v>4.24223</v>
      </c>
      <c r="F144" s="22">
        <f>ROUND(4.24223,5)</f>
        <v>4.24223</v>
      </c>
      <c r="G144" s="20"/>
      <c r="H144" s="28"/>
    </row>
    <row r="145" spans="1:8" ht="12.75" customHeight="1">
      <c r="A145" s="42">
        <v>44322</v>
      </c>
      <c r="B145" s="43"/>
      <c r="C145" s="22">
        <f>ROUND(4.2,5)</f>
        <v>4.2</v>
      </c>
      <c r="D145" s="22">
        <f>F145</f>
        <v>4.23534</v>
      </c>
      <c r="E145" s="22">
        <f>F145</f>
        <v>4.23534</v>
      </c>
      <c r="F145" s="22">
        <f>ROUND(4.23534,5)</f>
        <v>4.23534</v>
      </c>
      <c r="G145" s="20"/>
      <c r="H145" s="28"/>
    </row>
    <row r="146" spans="1:8" ht="12.75" customHeight="1">
      <c r="A146" s="42">
        <v>44413</v>
      </c>
      <c r="B146" s="43"/>
      <c r="C146" s="22">
        <f>ROUND(4.2,5)</f>
        <v>4.2</v>
      </c>
      <c r="D146" s="22">
        <f>F146</f>
        <v>4.21695</v>
      </c>
      <c r="E146" s="22">
        <f>F146</f>
        <v>4.21695</v>
      </c>
      <c r="F146" s="22">
        <f>ROUND(4.21695,5)</f>
        <v>4.21695</v>
      </c>
      <c r="G146" s="20"/>
      <c r="H146" s="28"/>
    </row>
    <row r="147" spans="1:8" ht="12.75" customHeight="1">
      <c r="A147" s="42">
        <v>44504</v>
      </c>
      <c r="B147" s="43"/>
      <c r="C147" s="22">
        <f>ROUND(4.2,5)</f>
        <v>4.2</v>
      </c>
      <c r="D147" s="22">
        <f>F147</f>
        <v>4.24962</v>
      </c>
      <c r="E147" s="22">
        <f>F147</f>
        <v>4.24962</v>
      </c>
      <c r="F147" s="22">
        <f>ROUND(4.24962,5)</f>
        <v>4.24962</v>
      </c>
      <c r="G147" s="20"/>
      <c r="H147" s="28"/>
    </row>
    <row r="148" spans="1:8" ht="12.75" customHeight="1">
      <c r="A148" s="42">
        <v>44595</v>
      </c>
      <c r="B148" s="43"/>
      <c r="C148" s="22">
        <f>ROUND(4.2,5)</f>
        <v>4.2</v>
      </c>
      <c r="D148" s="22">
        <f>F148</f>
        <v>4.31327</v>
      </c>
      <c r="E148" s="22">
        <f>F148</f>
        <v>4.31327</v>
      </c>
      <c r="F148" s="22">
        <f>ROUND(4.31327,5)</f>
        <v>4.31327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ROUND(10.735,5)</f>
        <v>10.735</v>
      </c>
      <c r="D150" s="22">
        <f>F150</f>
        <v>10.96658</v>
      </c>
      <c r="E150" s="22">
        <f>F150</f>
        <v>10.96658</v>
      </c>
      <c r="F150" s="22">
        <f>ROUND(10.96658,5)</f>
        <v>10.96658</v>
      </c>
      <c r="G150" s="20"/>
      <c r="H150" s="28"/>
    </row>
    <row r="151" spans="1:8" ht="12.75" customHeight="1">
      <c r="A151" s="42">
        <v>44322</v>
      </c>
      <c r="B151" s="43"/>
      <c r="C151" s="22">
        <f>ROUND(10.735,5)</f>
        <v>10.735</v>
      </c>
      <c r="D151" s="22">
        <f>F151</f>
        <v>11.19159</v>
      </c>
      <c r="E151" s="22">
        <f>F151</f>
        <v>11.19159</v>
      </c>
      <c r="F151" s="22">
        <f>ROUND(11.19159,5)</f>
        <v>11.19159</v>
      </c>
      <c r="G151" s="20"/>
      <c r="H151" s="28"/>
    </row>
    <row r="152" spans="1:8" ht="12.75" customHeight="1">
      <c r="A152" s="42">
        <v>44413</v>
      </c>
      <c r="B152" s="43"/>
      <c r="C152" s="22">
        <f>ROUND(10.735,5)</f>
        <v>10.735</v>
      </c>
      <c r="D152" s="22">
        <f>F152</f>
        <v>11.43136</v>
      </c>
      <c r="E152" s="22">
        <f>F152</f>
        <v>11.43136</v>
      </c>
      <c r="F152" s="22">
        <f>ROUND(11.43136,5)</f>
        <v>11.43136</v>
      </c>
      <c r="G152" s="20"/>
      <c r="H152" s="28"/>
    </row>
    <row r="153" spans="1:8" ht="12.75" customHeight="1">
      <c r="A153" s="42">
        <v>44504</v>
      </c>
      <c r="B153" s="43"/>
      <c r="C153" s="22">
        <f>ROUND(10.735,5)</f>
        <v>10.735</v>
      </c>
      <c r="D153" s="22">
        <f>F153</f>
        <v>11.68785</v>
      </c>
      <c r="E153" s="22">
        <f>F153</f>
        <v>11.68785</v>
      </c>
      <c r="F153" s="22">
        <f>ROUND(11.68785,5)</f>
        <v>11.68785</v>
      </c>
      <c r="G153" s="20"/>
      <c r="H153" s="28"/>
    </row>
    <row r="154" spans="1:8" ht="12.75" customHeight="1">
      <c r="A154" s="42">
        <v>44595</v>
      </c>
      <c r="B154" s="43"/>
      <c r="C154" s="22">
        <f>ROUND(10.735,5)</f>
        <v>10.735</v>
      </c>
      <c r="D154" s="22">
        <f>F154</f>
        <v>11.96806</v>
      </c>
      <c r="E154" s="22">
        <f>F154</f>
        <v>11.96806</v>
      </c>
      <c r="F154" s="22">
        <f>ROUND(11.96806,5)</f>
        <v>11.96806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ROUND(6.845,5)</f>
        <v>6.845</v>
      </c>
      <c r="D156" s="22">
        <f>F156</f>
        <v>7.00719</v>
      </c>
      <c r="E156" s="22">
        <f>F156</f>
        <v>7.00719</v>
      </c>
      <c r="F156" s="22">
        <f>ROUND(7.00719,5)</f>
        <v>7.00719</v>
      </c>
      <c r="G156" s="20"/>
      <c r="H156" s="28"/>
    </row>
    <row r="157" spans="1:8" ht="12.75" customHeight="1">
      <c r="A157" s="42">
        <v>44322</v>
      </c>
      <c r="B157" s="43"/>
      <c r="C157" s="22">
        <f>ROUND(6.845,5)</f>
        <v>6.845</v>
      </c>
      <c r="D157" s="22">
        <f>F157</f>
        <v>7.16724</v>
      </c>
      <c r="E157" s="22">
        <f>F157</f>
        <v>7.16724</v>
      </c>
      <c r="F157" s="22">
        <f>ROUND(7.16724,5)</f>
        <v>7.16724</v>
      </c>
      <c r="G157" s="20"/>
      <c r="H157" s="28"/>
    </row>
    <row r="158" spans="1:8" ht="12.75" customHeight="1">
      <c r="A158" s="42">
        <v>44413</v>
      </c>
      <c r="B158" s="43"/>
      <c r="C158" s="22">
        <f>ROUND(6.845,5)</f>
        <v>6.845</v>
      </c>
      <c r="D158" s="22">
        <f>F158</f>
        <v>7.34096</v>
      </c>
      <c r="E158" s="22">
        <f>F158</f>
        <v>7.34096</v>
      </c>
      <c r="F158" s="22">
        <f>ROUND(7.34096,5)</f>
        <v>7.34096</v>
      </c>
      <c r="G158" s="20"/>
      <c r="H158" s="28"/>
    </row>
    <row r="159" spans="1:8" ht="12.75" customHeight="1">
      <c r="A159" s="42">
        <v>44504</v>
      </c>
      <c r="B159" s="43"/>
      <c r="C159" s="22">
        <f>ROUND(6.845,5)</f>
        <v>6.845</v>
      </c>
      <c r="D159" s="22">
        <f>F159</f>
        <v>7.54231</v>
      </c>
      <c r="E159" s="22">
        <f>F159</f>
        <v>7.54231</v>
      </c>
      <c r="F159" s="22">
        <f>ROUND(7.54231,5)</f>
        <v>7.54231</v>
      </c>
      <c r="G159" s="20"/>
      <c r="H159" s="28"/>
    </row>
    <row r="160" spans="1:8" ht="12.75" customHeight="1">
      <c r="A160" s="42">
        <v>44595</v>
      </c>
      <c r="B160" s="43"/>
      <c r="C160" s="22">
        <f>ROUND(6.845,5)</f>
        <v>6.845</v>
      </c>
      <c r="D160" s="22">
        <f>F160</f>
        <v>7.77173</v>
      </c>
      <c r="E160" s="22">
        <f>F160</f>
        <v>7.77173</v>
      </c>
      <c r="F160" s="22">
        <f>ROUND(7.77173,5)</f>
        <v>7.77173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ROUND(2.11,5)</f>
        <v>2.11</v>
      </c>
      <c r="D162" s="22">
        <f>F162</f>
        <v>313.20089</v>
      </c>
      <c r="E162" s="22">
        <f>F162</f>
        <v>313.20089</v>
      </c>
      <c r="F162" s="22">
        <f>ROUND(313.20089,5)</f>
        <v>313.20089</v>
      </c>
      <c r="G162" s="20"/>
      <c r="H162" s="28"/>
    </row>
    <row r="163" spans="1:8" ht="12.75" customHeight="1">
      <c r="A163" s="42">
        <v>44322</v>
      </c>
      <c r="B163" s="43"/>
      <c r="C163" s="22">
        <f>ROUND(2.11,5)</f>
        <v>2.11</v>
      </c>
      <c r="D163" s="22">
        <f>F163</f>
        <v>316.59082</v>
      </c>
      <c r="E163" s="22">
        <f>F163</f>
        <v>316.59082</v>
      </c>
      <c r="F163" s="22">
        <f>ROUND(316.59082,5)</f>
        <v>316.59082</v>
      </c>
      <c r="G163" s="20"/>
      <c r="H163" s="28"/>
    </row>
    <row r="164" spans="1:8" ht="12.75" customHeight="1">
      <c r="A164" s="42">
        <v>44413</v>
      </c>
      <c r="B164" s="43"/>
      <c r="C164" s="22">
        <f>ROUND(2.11,5)</f>
        <v>2.11</v>
      </c>
      <c r="D164" s="22">
        <f>F164</f>
        <v>312.09284</v>
      </c>
      <c r="E164" s="22">
        <f>F164</f>
        <v>312.09284</v>
      </c>
      <c r="F164" s="22">
        <f>ROUND(312.09284,5)</f>
        <v>312.09284</v>
      </c>
      <c r="G164" s="20"/>
      <c r="H164" s="28"/>
    </row>
    <row r="165" spans="1:8" ht="12.75" customHeight="1">
      <c r="A165" s="42">
        <v>44504</v>
      </c>
      <c r="B165" s="43"/>
      <c r="C165" s="22">
        <f>ROUND(2.11,5)</f>
        <v>2.11</v>
      </c>
      <c r="D165" s="22">
        <f>F165</f>
        <v>315.28462</v>
      </c>
      <c r="E165" s="22">
        <f>F165</f>
        <v>315.28462</v>
      </c>
      <c r="F165" s="22">
        <f>ROUND(315.28462,5)</f>
        <v>315.28462</v>
      </c>
      <c r="G165" s="20"/>
      <c r="H165" s="28"/>
    </row>
    <row r="166" spans="1:8" ht="12.75" customHeight="1">
      <c r="A166" s="42">
        <v>44595</v>
      </c>
      <c r="B166" s="43"/>
      <c r="C166" s="22">
        <f>ROUND(2.11,5)</f>
        <v>2.11</v>
      </c>
      <c r="D166" s="22">
        <f>F166</f>
        <v>310.42836</v>
      </c>
      <c r="E166" s="22">
        <f>F166</f>
        <v>310.42836</v>
      </c>
      <c r="F166" s="22">
        <f>ROUND(310.42836,5)</f>
        <v>310.42836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ROUND(4.77,5)</f>
        <v>4.77</v>
      </c>
      <c r="D168" s="22">
        <f>F168</f>
        <v>210.50291</v>
      </c>
      <c r="E168" s="22">
        <f>F168</f>
        <v>210.50291</v>
      </c>
      <c r="F168" s="22">
        <f>ROUND(210.50291,5)</f>
        <v>210.50291</v>
      </c>
      <c r="G168" s="20"/>
      <c r="H168" s="28"/>
    </row>
    <row r="169" spans="1:8" ht="12.75" customHeight="1">
      <c r="A169" s="42">
        <v>44322</v>
      </c>
      <c r="B169" s="43"/>
      <c r="C169" s="22">
        <f>ROUND(4.77,5)</f>
        <v>4.77</v>
      </c>
      <c r="D169" s="22">
        <f>F169</f>
        <v>212.78117</v>
      </c>
      <c r="E169" s="22">
        <f>F169</f>
        <v>212.78117</v>
      </c>
      <c r="F169" s="22">
        <f>ROUND(212.78117,5)</f>
        <v>212.78117</v>
      </c>
      <c r="G169" s="20"/>
      <c r="H169" s="28"/>
    </row>
    <row r="170" spans="1:8" ht="12.75" customHeight="1">
      <c r="A170" s="42">
        <v>44413</v>
      </c>
      <c r="B170" s="43"/>
      <c r="C170" s="22">
        <f>ROUND(4.77,5)</f>
        <v>4.77</v>
      </c>
      <c r="D170" s="22">
        <f>F170</f>
        <v>210.88443</v>
      </c>
      <c r="E170" s="22">
        <f>F170</f>
        <v>210.88443</v>
      </c>
      <c r="F170" s="22">
        <f>ROUND(210.88443,5)</f>
        <v>210.88443</v>
      </c>
      <c r="G170" s="20"/>
      <c r="H170" s="28"/>
    </row>
    <row r="171" spans="1:8" ht="12.75" customHeight="1">
      <c r="A171" s="42">
        <v>44504</v>
      </c>
      <c r="B171" s="43"/>
      <c r="C171" s="22">
        <f>ROUND(4.77,5)</f>
        <v>4.77</v>
      </c>
      <c r="D171" s="22">
        <f>F171</f>
        <v>213.0414</v>
      </c>
      <c r="E171" s="22">
        <f>F171</f>
        <v>213.0414</v>
      </c>
      <c r="F171" s="22">
        <f>ROUND(213.0414,5)</f>
        <v>213.0414</v>
      </c>
      <c r="G171" s="20"/>
      <c r="H171" s="28"/>
    </row>
    <row r="172" spans="1:8" ht="12.75" customHeight="1">
      <c r="A172" s="42">
        <v>44595</v>
      </c>
      <c r="B172" s="43"/>
      <c r="C172" s="22">
        <f>ROUND(4.77,5)</f>
        <v>4.77</v>
      </c>
      <c r="D172" s="22">
        <f>F172</f>
        <v>210.92882</v>
      </c>
      <c r="E172" s="22">
        <f>F172</f>
        <v>210.92882</v>
      </c>
      <c r="F172" s="22">
        <f>ROUND(210.92882,5)</f>
        <v>210.92882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ROUND(3.5,5)</f>
        <v>3.5</v>
      </c>
      <c r="D188" s="22">
        <f>F188</f>
        <v>2.76419</v>
      </c>
      <c r="E188" s="22">
        <f>F188</f>
        <v>2.76419</v>
      </c>
      <c r="F188" s="22">
        <f>ROUND(2.76419,5)</f>
        <v>2.76419</v>
      </c>
      <c r="G188" s="20"/>
      <c r="H188" s="28"/>
    </row>
    <row r="189" spans="1:8" ht="12.75" customHeight="1">
      <c r="A189" s="42">
        <v>44322</v>
      </c>
      <c r="B189" s="43"/>
      <c r="C189" s="22">
        <f>ROUND(3.5,5)</f>
        <v>3.5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ROUND(3.5,5)</f>
        <v>3.5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ROUND(3.5,5)</f>
        <v>3.5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ROUND(3.5,5)</f>
        <v>3.5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ROUND(10.465,5)</f>
        <v>10.465</v>
      </c>
      <c r="D194" s="22">
        <f>F194</f>
        <v>10.65878</v>
      </c>
      <c r="E194" s="22">
        <f>F194</f>
        <v>10.65878</v>
      </c>
      <c r="F194" s="22">
        <f>ROUND(10.65878,5)</f>
        <v>10.65878</v>
      </c>
      <c r="G194" s="20"/>
      <c r="H194" s="28"/>
    </row>
    <row r="195" spans="1:8" ht="12.75" customHeight="1">
      <c r="A195" s="42">
        <v>44322</v>
      </c>
      <c r="B195" s="43"/>
      <c r="C195" s="22">
        <f>ROUND(10.465,5)</f>
        <v>10.465</v>
      </c>
      <c r="D195" s="22">
        <f>F195</f>
        <v>10.8521</v>
      </c>
      <c r="E195" s="22">
        <f>F195</f>
        <v>10.8521</v>
      </c>
      <c r="F195" s="22">
        <f>ROUND(10.8521,5)</f>
        <v>10.8521</v>
      </c>
      <c r="G195" s="20"/>
      <c r="H195" s="28"/>
    </row>
    <row r="196" spans="1:8" ht="12.75" customHeight="1">
      <c r="A196" s="42">
        <v>44413</v>
      </c>
      <c r="B196" s="43"/>
      <c r="C196" s="22">
        <f>ROUND(10.465,5)</f>
        <v>10.465</v>
      </c>
      <c r="D196" s="22">
        <f>F196</f>
        <v>11.05349</v>
      </c>
      <c r="E196" s="22">
        <f>F196</f>
        <v>11.05349</v>
      </c>
      <c r="F196" s="22">
        <f>ROUND(11.05349,5)</f>
        <v>11.05349</v>
      </c>
      <c r="G196" s="20"/>
      <c r="H196" s="28"/>
    </row>
    <row r="197" spans="1:8" ht="12.75" customHeight="1">
      <c r="A197" s="42">
        <v>44504</v>
      </c>
      <c r="B197" s="43"/>
      <c r="C197" s="22">
        <f>ROUND(10.465,5)</f>
        <v>10.465</v>
      </c>
      <c r="D197" s="22">
        <f>F197</f>
        <v>11.26819</v>
      </c>
      <c r="E197" s="22">
        <f>F197</f>
        <v>11.26819</v>
      </c>
      <c r="F197" s="22">
        <f>ROUND(11.26819,5)</f>
        <v>11.26819</v>
      </c>
      <c r="G197" s="20"/>
      <c r="H197" s="28"/>
    </row>
    <row r="198" spans="1:8" ht="12.75" customHeight="1">
      <c r="A198" s="42">
        <v>44595</v>
      </c>
      <c r="B198" s="43"/>
      <c r="C198" s="22">
        <f>ROUND(10.465,5)</f>
        <v>10.465</v>
      </c>
      <c r="D198" s="22">
        <f>F198</f>
        <v>11.49715</v>
      </c>
      <c r="E198" s="22">
        <f>F198</f>
        <v>11.49715</v>
      </c>
      <c r="F198" s="22">
        <f>ROUND(11.49715,5)</f>
        <v>11.49715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ROUND(3.98,5)</f>
        <v>3.98</v>
      </c>
      <c r="D200" s="22">
        <f>F200</f>
        <v>190.54376</v>
      </c>
      <c r="E200" s="22">
        <f>F200</f>
        <v>190.54376</v>
      </c>
      <c r="F200" s="22">
        <f>ROUND(190.54376,5)</f>
        <v>190.54376</v>
      </c>
      <c r="G200" s="20"/>
      <c r="H200" s="28"/>
    </row>
    <row r="201" spans="1:8" ht="12.75" customHeight="1">
      <c r="A201" s="42">
        <v>44322</v>
      </c>
      <c r="B201" s="43"/>
      <c r="C201" s="22">
        <f>ROUND(3.98,5)</f>
        <v>3.98</v>
      </c>
      <c r="D201" s="22">
        <f>F201</f>
        <v>189.89644</v>
      </c>
      <c r="E201" s="22">
        <f>F201</f>
        <v>189.89644</v>
      </c>
      <c r="F201" s="22">
        <f>ROUND(189.89644,5)</f>
        <v>189.89644</v>
      </c>
      <c r="G201" s="20"/>
      <c r="H201" s="28"/>
    </row>
    <row r="202" spans="1:8" ht="12.75" customHeight="1">
      <c r="A202" s="42">
        <v>44413</v>
      </c>
      <c r="B202" s="43"/>
      <c r="C202" s="22">
        <f>ROUND(3.98,5)</f>
        <v>3.98</v>
      </c>
      <c r="D202" s="22">
        <f>F202</f>
        <v>191.99203</v>
      </c>
      <c r="E202" s="22">
        <f>F202</f>
        <v>191.99203</v>
      </c>
      <c r="F202" s="22">
        <f>ROUND(191.99203,5)</f>
        <v>191.99203</v>
      </c>
      <c r="G202" s="20"/>
      <c r="H202" s="28"/>
    </row>
    <row r="203" spans="1:8" ht="12.75" customHeight="1">
      <c r="A203" s="42">
        <v>44504</v>
      </c>
      <c r="B203" s="43"/>
      <c r="C203" s="22">
        <f>ROUND(3.98,5)</f>
        <v>3.98</v>
      </c>
      <c r="D203" s="22">
        <f>F203</f>
        <v>191.22139</v>
      </c>
      <c r="E203" s="22">
        <f>F203</f>
        <v>191.22139</v>
      </c>
      <c r="F203" s="22">
        <f>ROUND(191.22139,5)</f>
        <v>191.22139</v>
      </c>
      <c r="G203" s="20"/>
      <c r="H203" s="28"/>
    </row>
    <row r="204" spans="1:8" ht="12.75" customHeight="1">
      <c r="A204" s="42">
        <v>44595</v>
      </c>
      <c r="B204" s="43"/>
      <c r="C204" s="22">
        <f>ROUND(3.98,5)</f>
        <v>3.98</v>
      </c>
      <c r="D204" s="22">
        <f>F204</f>
        <v>193.17852</v>
      </c>
      <c r="E204" s="22">
        <f>F204</f>
        <v>193.17852</v>
      </c>
      <c r="F204" s="22">
        <f>ROUND(193.17852,5)</f>
        <v>193.17852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ROUND(1.58,5)</f>
        <v>1.58</v>
      </c>
      <c r="D206" s="22">
        <f>F206</f>
        <v>169.25241</v>
      </c>
      <c r="E206" s="22">
        <f>F206</f>
        <v>169.25241</v>
      </c>
      <c r="F206" s="22">
        <f>ROUND(169.25241,5)</f>
        <v>169.25241</v>
      </c>
      <c r="G206" s="20"/>
      <c r="H206" s="28"/>
    </row>
    <row r="207" spans="1:8" ht="12.75" customHeight="1">
      <c r="A207" s="42">
        <v>44322</v>
      </c>
      <c r="B207" s="43"/>
      <c r="C207" s="22">
        <f>ROUND(1.58,5)</f>
        <v>1.58</v>
      </c>
      <c r="D207" s="22">
        <f>F207</f>
        <v>171.08463</v>
      </c>
      <c r="E207" s="22">
        <f>F207</f>
        <v>171.08463</v>
      </c>
      <c r="F207" s="22">
        <f>ROUND(171.08463,5)</f>
        <v>171.08463</v>
      </c>
      <c r="G207" s="20"/>
      <c r="H207" s="28"/>
    </row>
    <row r="208" spans="1:8" ht="12.75" customHeight="1">
      <c r="A208" s="42">
        <v>44413</v>
      </c>
      <c r="B208" s="43"/>
      <c r="C208" s="22">
        <f>ROUND(1.58,5)</f>
        <v>1.58</v>
      </c>
      <c r="D208" s="22">
        <f>F208</f>
        <v>170.64413</v>
      </c>
      <c r="E208" s="22">
        <f>F208</f>
        <v>170.64413</v>
      </c>
      <c r="F208" s="22">
        <f>ROUND(170.64413,5)</f>
        <v>170.64413</v>
      </c>
      <c r="G208" s="20"/>
      <c r="H208" s="28"/>
    </row>
    <row r="209" spans="1:8" ht="12.75" customHeight="1">
      <c r="A209" s="42">
        <v>44504</v>
      </c>
      <c r="B209" s="43"/>
      <c r="C209" s="22">
        <f>ROUND(1.58,5)</f>
        <v>1.58</v>
      </c>
      <c r="D209" s="22">
        <f>F209</f>
        <v>172.38956</v>
      </c>
      <c r="E209" s="22">
        <f>F209</f>
        <v>172.38956</v>
      </c>
      <c r="F209" s="22">
        <f>ROUND(172.38956,5)</f>
        <v>172.38956</v>
      </c>
      <c r="G209" s="20"/>
      <c r="H209" s="28"/>
    </row>
    <row r="210" spans="1:8" ht="12.75" customHeight="1">
      <c r="A210" s="42">
        <v>44595</v>
      </c>
      <c r="B210" s="43"/>
      <c r="C210" s="22">
        <f>ROUND(1.58,5)</f>
        <v>1.58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ROUND(9.48,5)</f>
        <v>9.48</v>
      </c>
      <c r="D212" s="22">
        <f>F212</f>
        <v>9.68642</v>
      </c>
      <c r="E212" s="22">
        <f>F212</f>
        <v>9.68642</v>
      </c>
      <c r="F212" s="22">
        <f>ROUND(9.68642,5)</f>
        <v>9.68642</v>
      </c>
      <c r="G212" s="20"/>
      <c r="H212" s="28"/>
    </row>
    <row r="213" spans="1:8" ht="12.75" customHeight="1">
      <c r="A213" s="42">
        <v>44322</v>
      </c>
      <c r="B213" s="43"/>
      <c r="C213" s="22">
        <f>ROUND(9.48,5)</f>
        <v>9.48</v>
      </c>
      <c r="D213" s="22">
        <f>F213</f>
        <v>9.88628</v>
      </c>
      <c r="E213" s="22">
        <f>F213</f>
        <v>9.88628</v>
      </c>
      <c r="F213" s="22">
        <f>ROUND(9.88628,5)</f>
        <v>9.88628</v>
      </c>
      <c r="G213" s="20"/>
      <c r="H213" s="28"/>
    </row>
    <row r="214" spans="1:8" ht="12.75" customHeight="1">
      <c r="A214" s="42">
        <v>44413</v>
      </c>
      <c r="B214" s="43"/>
      <c r="C214" s="22">
        <f>ROUND(9.48,5)</f>
        <v>9.48</v>
      </c>
      <c r="D214" s="22">
        <f>F214</f>
        <v>10.09991</v>
      </c>
      <c r="E214" s="22">
        <f>F214</f>
        <v>10.09991</v>
      </c>
      <c r="F214" s="22">
        <f>ROUND(10.09991,5)</f>
        <v>10.09991</v>
      </c>
      <c r="G214" s="20"/>
      <c r="H214" s="28"/>
    </row>
    <row r="215" spans="1:8" ht="12.75" customHeight="1">
      <c r="A215" s="42">
        <v>44504</v>
      </c>
      <c r="B215" s="43"/>
      <c r="C215" s="22">
        <f>ROUND(9.48,5)</f>
        <v>9.48</v>
      </c>
      <c r="D215" s="22">
        <f>F215</f>
        <v>10.33298</v>
      </c>
      <c r="E215" s="22">
        <f>F215</f>
        <v>10.33298</v>
      </c>
      <c r="F215" s="22">
        <f>ROUND(10.33298,5)</f>
        <v>10.33298</v>
      </c>
      <c r="G215" s="20"/>
      <c r="H215" s="28"/>
    </row>
    <row r="216" spans="1:8" ht="12.75" customHeight="1">
      <c r="A216" s="42">
        <v>44595</v>
      </c>
      <c r="B216" s="43"/>
      <c r="C216" s="22">
        <f>ROUND(9.48,5)</f>
        <v>9.48</v>
      </c>
      <c r="D216" s="22">
        <f>F216</f>
        <v>10.58946</v>
      </c>
      <c r="E216" s="22">
        <f>F216</f>
        <v>10.58946</v>
      </c>
      <c r="F216" s="22">
        <f>ROUND(10.58946,5)</f>
        <v>10.58946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ROUND(10.955,5)</f>
        <v>10.955</v>
      </c>
      <c r="D218" s="22">
        <f>F218</f>
        <v>11.15595</v>
      </c>
      <c r="E218" s="22">
        <f>F218</f>
        <v>11.15595</v>
      </c>
      <c r="F218" s="22">
        <f>ROUND(11.15595,5)</f>
        <v>11.15595</v>
      </c>
      <c r="G218" s="20"/>
      <c r="H218" s="28"/>
    </row>
    <row r="219" spans="1:8" ht="12.75" customHeight="1">
      <c r="A219" s="42">
        <v>44322</v>
      </c>
      <c r="B219" s="43"/>
      <c r="C219" s="22">
        <f>ROUND(10.955,5)</f>
        <v>10.955</v>
      </c>
      <c r="D219" s="22">
        <f>F219</f>
        <v>11.35008</v>
      </c>
      <c r="E219" s="22">
        <f>F219</f>
        <v>11.35008</v>
      </c>
      <c r="F219" s="22">
        <f>ROUND(11.35008,5)</f>
        <v>11.35008</v>
      </c>
      <c r="G219" s="20"/>
      <c r="H219" s="28"/>
    </row>
    <row r="220" spans="1:8" ht="12.75" customHeight="1">
      <c r="A220" s="42">
        <v>44413</v>
      </c>
      <c r="B220" s="43"/>
      <c r="C220" s="22">
        <f>ROUND(10.955,5)</f>
        <v>10.955</v>
      </c>
      <c r="D220" s="22">
        <f>F220</f>
        <v>11.55533</v>
      </c>
      <c r="E220" s="22">
        <f>F220</f>
        <v>11.55533</v>
      </c>
      <c r="F220" s="22">
        <f>ROUND(11.55533,5)</f>
        <v>11.55533</v>
      </c>
      <c r="G220" s="20"/>
      <c r="H220" s="28"/>
    </row>
    <row r="221" spans="1:8" ht="12.75" customHeight="1">
      <c r="A221" s="42">
        <v>44504</v>
      </c>
      <c r="B221" s="43"/>
      <c r="C221" s="22">
        <f>ROUND(10.955,5)</f>
        <v>10.955</v>
      </c>
      <c r="D221" s="22">
        <f>F221</f>
        <v>11.77304</v>
      </c>
      <c r="E221" s="22">
        <f>F221</f>
        <v>11.77304</v>
      </c>
      <c r="F221" s="22">
        <f>ROUND(11.77304,5)</f>
        <v>11.77304</v>
      </c>
      <c r="G221" s="20"/>
      <c r="H221" s="28"/>
    </row>
    <row r="222" spans="1:8" ht="12.75" customHeight="1">
      <c r="A222" s="42">
        <v>44595</v>
      </c>
      <c r="B222" s="43"/>
      <c r="C222" s="22">
        <f>ROUND(10.955,5)</f>
        <v>10.955</v>
      </c>
      <c r="D222" s="22">
        <f>F222</f>
        <v>12.00889</v>
      </c>
      <c r="E222" s="22">
        <f>F222</f>
        <v>12.00889</v>
      </c>
      <c r="F222" s="22">
        <f>ROUND(12.00889,5)</f>
        <v>12.00889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ROUND(11.225,5)</f>
        <v>11.225</v>
      </c>
      <c r="D224" s="22">
        <f>F224</f>
        <v>11.439</v>
      </c>
      <c r="E224" s="22">
        <f>F224</f>
        <v>11.439</v>
      </c>
      <c r="F224" s="22">
        <f>ROUND(11.439,5)</f>
        <v>11.439</v>
      </c>
      <c r="G224" s="20"/>
      <c r="H224" s="28"/>
    </row>
    <row r="225" spans="1:8" ht="12.75" customHeight="1">
      <c r="A225" s="42">
        <v>44322</v>
      </c>
      <c r="B225" s="43"/>
      <c r="C225" s="22">
        <f>ROUND(11.225,5)</f>
        <v>11.225</v>
      </c>
      <c r="D225" s="22">
        <f>F225</f>
        <v>11.64652</v>
      </c>
      <c r="E225" s="22">
        <f>F225</f>
        <v>11.64652</v>
      </c>
      <c r="F225" s="22">
        <f>ROUND(11.64652,5)</f>
        <v>11.64652</v>
      </c>
      <c r="G225" s="20"/>
      <c r="H225" s="28"/>
    </row>
    <row r="226" spans="1:8" ht="12.75" customHeight="1">
      <c r="A226" s="42">
        <v>44413</v>
      </c>
      <c r="B226" s="43"/>
      <c r="C226" s="22">
        <f>ROUND(11.225,5)</f>
        <v>11.225</v>
      </c>
      <c r="D226" s="22">
        <f>F226</f>
        <v>11.86697</v>
      </c>
      <c r="E226" s="22">
        <f>F226</f>
        <v>11.86697</v>
      </c>
      <c r="F226" s="22">
        <f>ROUND(11.86697,5)</f>
        <v>11.86697</v>
      </c>
      <c r="G226" s="20"/>
      <c r="H226" s="28"/>
    </row>
    <row r="227" spans="1:8" ht="12.75" customHeight="1">
      <c r="A227" s="42">
        <v>44504</v>
      </c>
      <c r="B227" s="43"/>
      <c r="C227" s="22">
        <f>ROUND(11.225,5)</f>
        <v>11.225</v>
      </c>
      <c r="D227" s="22">
        <f>F227</f>
        <v>12.1009</v>
      </c>
      <c r="E227" s="22">
        <f>F227</f>
        <v>12.1009</v>
      </c>
      <c r="F227" s="22">
        <f>ROUND(12.1009,5)</f>
        <v>12.1009</v>
      </c>
      <c r="G227" s="20"/>
      <c r="H227" s="28"/>
    </row>
    <row r="228" spans="1:8" ht="12.75" customHeight="1">
      <c r="A228" s="42">
        <v>44595</v>
      </c>
      <c r="B228" s="43"/>
      <c r="C228" s="22">
        <f>ROUND(11.225,5)</f>
        <v>11.225</v>
      </c>
      <c r="D228" s="22">
        <f>F228</f>
        <v>12.35557</v>
      </c>
      <c r="E228" s="22">
        <f>F228</f>
        <v>12.35557</v>
      </c>
      <c r="F228" s="22">
        <f>ROUND(12.35557,5)</f>
        <v>12.35557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ROUND(754.556,3)</f>
        <v>754.556</v>
      </c>
      <c r="D230" s="23">
        <f>F230</f>
        <v>761.801</v>
      </c>
      <c r="E230" s="23">
        <f>F230</f>
        <v>761.801</v>
      </c>
      <c r="F230" s="23">
        <f>ROUND(761.801,3)</f>
        <v>761.801</v>
      </c>
      <c r="G230" s="20"/>
      <c r="H230" s="28"/>
    </row>
    <row r="231" spans="1:8" ht="12.75" customHeight="1">
      <c r="A231" s="42">
        <v>44322</v>
      </c>
      <c r="B231" s="43"/>
      <c r="C231" s="23">
        <f>ROUND(754.556,3)</f>
        <v>754.556</v>
      </c>
      <c r="D231" s="23">
        <f>F231</f>
        <v>769.858</v>
      </c>
      <c r="E231" s="23">
        <f>F231</f>
        <v>769.858</v>
      </c>
      <c r="F231" s="23">
        <f>ROUND(769.858,3)</f>
        <v>769.858</v>
      </c>
      <c r="G231" s="20"/>
      <c r="H231" s="28"/>
    </row>
    <row r="232" spans="1:8" ht="12.75" customHeight="1">
      <c r="A232" s="42">
        <v>44413</v>
      </c>
      <c r="B232" s="43"/>
      <c r="C232" s="23">
        <f>ROUND(754.556,3)</f>
        <v>754.556</v>
      </c>
      <c r="D232" s="23">
        <f>F232</f>
        <v>778.079</v>
      </c>
      <c r="E232" s="23">
        <f>F232</f>
        <v>778.079</v>
      </c>
      <c r="F232" s="23">
        <f>ROUND(778.079,3)</f>
        <v>778.079</v>
      </c>
      <c r="G232" s="20"/>
      <c r="H232" s="28"/>
    </row>
    <row r="233" spans="1:8" ht="12.75" customHeight="1">
      <c r="A233" s="42">
        <v>44504</v>
      </c>
      <c r="B233" s="43"/>
      <c r="C233" s="23">
        <f>ROUND(754.556,3)</f>
        <v>754.556</v>
      </c>
      <c r="D233" s="23">
        <f>F233</f>
        <v>785.949</v>
      </c>
      <c r="E233" s="23">
        <f>F233</f>
        <v>785.949</v>
      </c>
      <c r="F233" s="23">
        <f>ROUND(785.949,3)</f>
        <v>785.949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ROUND(772.909,3)</f>
        <v>772.909</v>
      </c>
      <c r="D235" s="23">
        <f>F235</f>
        <v>780.33</v>
      </c>
      <c r="E235" s="23">
        <f>F235</f>
        <v>780.33</v>
      </c>
      <c r="F235" s="23">
        <f>ROUND(780.33,3)</f>
        <v>780.33</v>
      </c>
      <c r="G235" s="20"/>
      <c r="H235" s="28"/>
    </row>
    <row r="236" spans="1:8" ht="12.75" customHeight="1">
      <c r="A236" s="42">
        <v>44322</v>
      </c>
      <c r="B236" s="43"/>
      <c r="C236" s="23">
        <f>ROUND(772.909,3)</f>
        <v>772.909</v>
      </c>
      <c r="D236" s="23">
        <f>F236</f>
        <v>788.583</v>
      </c>
      <c r="E236" s="23">
        <f>F236</f>
        <v>788.583</v>
      </c>
      <c r="F236" s="23">
        <f>ROUND(788.583,3)</f>
        <v>788.583</v>
      </c>
      <c r="G236" s="20"/>
      <c r="H236" s="28"/>
    </row>
    <row r="237" spans="1:8" ht="12.75" customHeight="1">
      <c r="A237" s="42">
        <v>44413</v>
      </c>
      <c r="B237" s="43"/>
      <c r="C237" s="23">
        <f>ROUND(772.909,3)</f>
        <v>772.909</v>
      </c>
      <c r="D237" s="23">
        <f>F237</f>
        <v>797.005</v>
      </c>
      <c r="E237" s="23">
        <f>F237</f>
        <v>797.005</v>
      </c>
      <c r="F237" s="23">
        <f>ROUND(797.005,3)</f>
        <v>797.005</v>
      </c>
      <c r="G237" s="20"/>
      <c r="H237" s="28"/>
    </row>
    <row r="238" spans="1:8" ht="12.75" customHeight="1">
      <c r="A238" s="42">
        <v>44504</v>
      </c>
      <c r="B238" s="43"/>
      <c r="C238" s="23">
        <f>ROUND(772.909,3)</f>
        <v>772.909</v>
      </c>
      <c r="D238" s="23">
        <f>F238</f>
        <v>805.066</v>
      </c>
      <c r="E238" s="23">
        <f>F238</f>
        <v>805.066</v>
      </c>
      <c r="F238" s="23">
        <f>ROUND(805.066,3)</f>
        <v>805.066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ROUND(841.093,3)</f>
        <v>841.093</v>
      </c>
      <c r="D240" s="23">
        <f>F240</f>
        <v>849.169</v>
      </c>
      <c r="E240" s="23">
        <f>F240</f>
        <v>849.169</v>
      </c>
      <c r="F240" s="23">
        <f>ROUND(849.169,3)</f>
        <v>849.169</v>
      </c>
      <c r="G240" s="20"/>
      <c r="H240" s="28"/>
    </row>
    <row r="241" spans="1:8" ht="12.75" customHeight="1">
      <c r="A241" s="42">
        <v>44322</v>
      </c>
      <c r="B241" s="43"/>
      <c r="C241" s="23">
        <f>ROUND(841.093,3)</f>
        <v>841.093</v>
      </c>
      <c r="D241" s="23">
        <f>F241</f>
        <v>858.15</v>
      </c>
      <c r="E241" s="23">
        <f>F241</f>
        <v>858.15</v>
      </c>
      <c r="F241" s="23">
        <f>ROUND(858.15,3)</f>
        <v>858.15</v>
      </c>
      <c r="G241" s="20"/>
      <c r="H241" s="28"/>
    </row>
    <row r="242" spans="1:8" ht="12.75" customHeight="1">
      <c r="A242" s="42">
        <v>44413</v>
      </c>
      <c r="B242" s="43"/>
      <c r="C242" s="23">
        <f>ROUND(841.093,3)</f>
        <v>841.093</v>
      </c>
      <c r="D242" s="23">
        <f>F242</f>
        <v>867.314</v>
      </c>
      <c r="E242" s="23">
        <f>F242</f>
        <v>867.314</v>
      </c>
      <c r="F242" s="23">
        <f>ROUND(867.314,3)</f>
        <v>867.314</v>
      </c>
      <c r="G242" s="20"/>
      <c r="H242" s="28"/>
    </row>
    <row r="243" spans="1:8" ht="12.75" customHeight="1">
      <c r="A243" s="42">
        <v>44504</v>
      </c>
      <c r="B243" s="43"/>
      <c r="C243" s="23">
        <f>ROUND(841.093,3)</f>
        <v>841.093</v>
      </c>
      <c r="D243" s="23">
        <f>F243</f>
        <v>876.087</v>
      </c>
      <c r="E243" s="23">
        <f>F243</f>
        <v>876.087</v>
      </c>
      <c r="F243" s="23">
        <f>ROUND(876.087,3)</f>
        <v>876.087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ROUND(736.172,3)</f>
        <v>736.172</v>
      </c>
      <c r="D245" s="23">
        <f>F245</f>
        <v>743.241</v>
      </c>
      <c r="E245" s="23">
        <f>F245</f>
        <v>743.241</v>
      </c>
      <c r="F245" s="23">
        <f>ROUND(743.241,3)</f>
        <v>743.241</v>
      </c>
      <c r="G245" s="20"/>
      <c r="H245" s="28"/>
    </row>
    <row r="246" spans="1:8" ht="12.75" customHeight="1">
      <c r="A246" s="42">
        <v>44322</v>
      </c>
      <c r="B246" s="43"/>
      <c r="C246" s="23">
        <f>ROUND(736.172,3)</f>
        <v>736.172</v>
      </c>
      <c r="D246" s="23">
        <f>F246</f>
        <v>751.101</v>
      </c>
      <c r="E246" s="23">
        <f>F246</f>
        <v>751.101</v>
      </c>
      <c r="F246" s="23">
        <f>ROUND(751.101,3)</f>
        <v>751.101</v>
      </c>
      <c r="G246" s="20"/>
      <c r="H246" s="28"/>
    </row>
    <row r="247" spans="1:8" ht="12.75" customHeight="1">
      <c r="A247" s="42">
        <v>44413</v>
      </c>
      <c r="B247" s="43"/>
      <c r="C247" s="23">
        <f>ROUND(736.172,3)</f>
        <v>736.172</v>
      </c>
      <c r="D247" s="23">
        <f>F247</f>
        <v>759.122</v>
      </c>
      <c r="E247" s="23">
        <f>F247</f>
        <v>759.122</v>
      </c>
      <c r="F247" s="23">
        <f>ROUND(759.122,3)</f>
        <v>759.122</v>
      </c>
      <c r="G247" s="20"/>
      <c r="H247" s="28"/>
    </row>
    <row r="248" spans="1:8" ht="12.75" customHeight="1">
      <c r="A248" s="42">
        <v>44504</v>
      </c>
      <c r="B248" s="43"/>
      <c r="C248" s="23">
        <f>ROUND(736.172,3)</f>
        <v>736.172</v>
      </c>
      <c r="D248" s="23">
        <f>F248</f>
        <v>766.801</v>
      </c>
      <c r="E248" s="23">
        <f>F248</f>
        <v>766.801</v>
      </c>
      <c r="F248" s="23">
        <f>ROUND(766.801,3)</f>
        <v>766.801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ROUND(258.601875303826,3)</f>
        <v>258.602</v>
      </c>
      <c r="D250" s="23">
        <f>F250</f>
        <v>261.149</v>
      </c>
      <c r="E250" s="23">
        <f>F250</f>
        <v>261.149</v>
      </c>
      <c r="F250" s="23">
        <f>ROUND(261.149,3)</f>
        <v>261.149</v>
      </c>
      <c r="G250" s="20"/>
      <c r="H250" s="28"/>
    </row>
    <row r="251" spans="1:8" ht="12.75" customHeight="1">
      <c r="A251" s="42">
        <v>44322</v>
      </c>
      <c r="B251" s="43"/>
      <c r="C251" s="23">
        <f>ROUND(258.601875303826,3)</f>
        <v>258.602</v>
      </c>
      <c r="D251" s="23">
        <f>F251</f>
        <v>263.975</v>
      </c>
      <c r="E251" s="23">
        <f>F251</f>
        <v>263.975</v>
      </c>
      <c r="F251" s="23">
        <f>ROUND(263.975,3)</f>
        <v>263.975</v>
      </c>
      <c r="G251" s="20"/>
      <c r="H251" s="28"/>
    </row>
    <row r="252" spans="1:8" ht="12.75" customHeight="1">
      <c r="A252" s="42">
        <v>44413</v>
      </c>
      <c r="B252" s="43"/>
      <c r="C252" s="23">
        <f>ROUND(258.601875303826,3)</f>
        <v>258.602</v>
      </c>
      <c r="D252" s="23">
        <f>F252</f>
        <v>266.857</v>
      </c>
      <c r="E252" s="23">
        <f>F252</f>
        <v>266.857</v>
      </c>
      <c r="F252" s="23">
        <f>ROUND(266.857,3)</f>
        <v>266.857</v>
      </c>
      <c r="G252" s="20"/>
      <c r="H252" s="28"/>
    </row>
    <row r="253" spans="1:8" ht="12.75" customHeight="1">
      <c r="A253" s="42">
        <v>44504</v>
      </c>
      <c r="B253" s="43"/>
      <c r="C253" s="23">
        <f>ROUND(258.601875303826,3)</f>
        <v>258.602</v>
      </c>
      <c r="D253" s="23">
        <f>F253</f>
        <v>269.618</v>
      </c>
      <c r="E253" s="23">
        <f>F253</f>
        <v>269.618</v>
      </c>
      <c r="F253" s="23">
        <f>ROUND(269.618,3)</f>
        <v>269.618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ROUND(726.964,3)</f>
        <v>726.964</v>
      </c>
      <c r="D255" s="23">
        <f>F255</f>
        <v>733.944</v>
      </c>
      <c r="E255" s="23">
        <f>F255</f>
        <v>733.944</v>
      </c>
      <c r="F255" s="23">
        <f>ROUND(733.944,3)</f>
        <v>733.944</v>
      </c>
      <c r="G255" s="20"/>
      <c r="H255" s="28"/>
    </row>
    <row r="256" spans="1:8" ht="12.75" customHeight="1">
      <c r="A256" s="42">
        <v>44322</v>
      </c>
      <c r="B256" s="43"/>
      <c r="C256" s="23">
        <f>ROUND(726.964,3)</f>
        <v>726.964</v>
      </c>
      <c r="D256" s="23">
        <f>F256</f>
        <v>741.707</v>
      </c>
      <c r="E256" s="23">
        <f>F256</f>
        <v>741.707</v>
      </c>
      <c r="F256" s="23">
        <f>ROUND(741.707,3)</f>
        <v>741.707</v>
      </c>
      <c r="G256" s="20"/>
      <c r="H256" s="28"/>
    </row>
    <row r="257" spans="1:8" ht="12.75" customHeight="1">
      <c r="A257" s="42">
        <v>44413</v>
      </c>
      <c r="B257" s="43"/>
      <c r="C257" s="23">
        <f>ROUND(726.964,3)</f>
        <v>726.964</v>
      </c>
      <c r="D257" s="23">
        <f>F257</f>
        <v>749.627</v>
      </c>
      <c r="E257" s="23">
        <f>F257</f>
        <v>749.627</v>
      </c>
      <c r="F257" s="23">
        <f>ROUND(749.627,3)</f>
        <v>749.627</v>
      </c>
      <c r="G257" s="20"/>
      <c r="H257" s="28"/>
    </row>
    <row r="258" spans="1:8" ht="12.75" customHeight="1">
      <c r="A258" s="42">
        <v>44504</v>
      </c>
      <c r="B258" s="43"/>
      <c r="C258" s="23">
        <f>ROUND(726.964,3)</f>
        <v>726.964</v>
      </c>
      <c r="D258" s="23">
        <f>F258</f>
        <v>757.209</v>
      </c>
      <c r="E258" s="23">
        <f>F258</f>
        <v>757.209</v>
      </c>
      <c r="F258" s="23">
        <f>ROUND(757.209,3)</f>
        <v>757.209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3.352</v>
      </c>
      <c r="E260" s="33">
        <v>3.298</v>
      </c>
      <c r="F260" s="33">
        <v>3.325</v>
      </c>
      <c r="G260" s="31"/>
      <c r="H260" s="32"/>
    </row>
    <row r="261" spans="1:8" ht="12.75" customHeight="1">
      <c r="A261" s="46">
        <v>44180</v>
      </c>
      <c r="B261" s="47">
        <v>44180</v>
      </c>
      <c r="C261" s="33">
        <v>3.333</v>
      </c>
      <c r="D261" s="33">
        <v>3.192</v>
      </c>
      <c r="E261" s="33">
        <v>3.158</v>
      </c>
      <c r="F261" s="33">
        <v>3.175</v>
      </c>
      <c r="G261" s="31"/>
      <c r="H261" s="32"/>
    </row>
    <row r="262" spans="1:8" ht="12.75" customHeight="1">
      <c r="A262" s="46">
        <v>44216</v>
      </c>
      <c r="B262" s="47">
        <v>44216</v>
      </c>
      <c r="C262" s="33">
        <v>3.333</v>
      </c>
      <c r="D262" s="33">
        <v>3.192</v>
      </c>
      <c r="E262" s="33">
        <v>3.128</v>
      </c>
      <c r="F262" s="33">
        <v>3.16</v>
      </c>
      <c r="G262" s="31"/>
      <c r="H262" s="32"/>
    </row>
    <row r="263" spans="1:8" ht="12.75" customHeight="1">
      <c r="A263" s="46">
        <v>44244</v>
      </c>
      <c r="B263" s="47">
        <v>44244</v>
      </c>
      <c r="C263" s="33">
        <v>3.333</v>
      </c>
      <c r="D263" s="33">
        <v>3.112</v>
      </c>
      <c r="E263" s="33">
        <v>3.048</v>
      </c>
      <c r="F263" s="33">
        <v>3.08</v>
      </c>
      <c r="G263" s="31"/>
      <c r="H263" s="32"/>
    </row>
    <row r="264" spans="1:8" ht="12.75" customHeight="1">
      <c r="A264" s="46">
        <v>44272</v>
      </c>
      <c r="B264" s="47">
        <v>44272</v>
      </c>
      <c r="C264" s="33">
        <v>3.333</v>
      </c>
      <c r="D264" s="33">
        <v>3.092</v>
      </c>
      <c r="E264" s="33">
        <v>3.058</v>
      </c>
      <c r="F264" s="33">
        <v>3.075</v>
      </c>
      <c r="G264" s="31"/>
      <c r="H264" s="32"/>
    </row>
    <row r="265" spans="1:8" ht="12.75" customHeight="1">
      <c r="A265" s="46">
        <v>44307</v>
      </c>
      <c r="B265" s="47">
        <v>44307</v>
      </c>
      <c r="C265" s="33">
        <v>3.333</v>
      </c>
      <c r="D265" s="33">
        <v>3.112</v>
      </c>
      <c r="E265" s="33">
        <v>3.048</v>
      </c>
      <c r="F265" s="33">
        <v>3.08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3.333</v>
      </c>
      <c r="D266" s="33">
        <v>3.112</v>
      </c>
      <c r="E266" s="33">
        <v>3.068</v>
      </c>
      <c r="F266" s="33">
        <v>3.09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3.333</v>
      </c>
      <c r="D267" s="33">
        <v>3.212</v>
      </c>
      <c r="E267" s="33">
        <v>3.158</v>
      </c>
      <c r="F267" s="33">
        <v>3.185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3.333</v>
      </c>
      <c r="D268" s="33">
        <v>3.592</v>
      </c>
      <c r="E268" s="33">
        <v>3.098</v>
      </c>
      <c r="F268" s="33">
        <v>3.3449999999999998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3.333</v>
      </c>
      <c r="D269" s="33">
        <v>3.472</v>
      </c>
      <c r="E269" s="33">
        <v>3.388</v>
      </c>
      <c r="F269" s="33">
        <v>3.4299999999999997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3.333</v>
      </c>
      <c r="D270" s="33">
        <v>3.952</v>
      </c>
      <c r="E270" s="33">
        <v>3.608</v>
      </c>
      <c r="F270" s="33">
        <v>3.7800000000000002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3.333</v>
      </c>
      <c r="D271" s="33">
        <v>3.892</v>
      </c>
      <c r="E271" s="33">
        <v>3.758</v>
      </c>
      <c r="F271" s="33">
        <v>3.825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ROUND(90.4793074772575,2)</f>
        <v>90.48</v>
      </c>
      <c r="D273" s="20">
        <f>F273</f>
        <v>85.01</v>
      </c>
      <c r="E273" s="20">
        <f>F273</f>
        <v>85.01</v>
      </c>
      <c r="F273" s="20">
        <f>ROUND(85.008642718279,2)</f>
        <v>85.01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ROUND(86.6737723964472,2)</f>
        <v>86.67</v>
      </c>
      <c r="D275" s="20">
        <f>F275</f>
        <v>78.63</v>
      </c>
      <c r="E275" s="20">
        <f>F275</f>
        <v>78.63</v>
      </c>
      <c r="F275" s="20">
        <f>ROUND(78.626274787226,2)</f>
        <v>78.63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ROUND(90.4793074772575,5)</f>
        <v>90.47931</v>
      </c>
      <c r="D277" s="22">
        <f>F277</f>
        <v>93.97073</v>
      </c>
      <c r="E277" s="22">
        <f>F277</f>
        <v>93.97073</v>
      </c>
      <c r="F277" s="22">
        <f>ROUND(93.9707328408726,5)</f>
        <v>93.97073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ROUND(90.4793074772575,5)</f>
        <v>90.47931</v>
      </c>
      <c r="D279" s="22">
        <f>F279</f>
        <v>92.13204</v>
      </c>
      <c r="E279" s="22">
        <f>F279</f>
        <v>92.13204</v>
      </c>
      <c r="F279" s="22">
        <f>ROUND(92.1320357655856,5)</f>
        <v>92.13204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ROUND(90.4793074772575,5)</f>
        <v>90.47931</v>
      </c>
      <c r="D281" s="22">
        <f>F281</f>
        <v>90.18443</v>
      </c>
      <c r="E281" s="22">
        <f>F281</f>
        <v>90.18443</v>
      </c>
      <c r="F281" s="22">
        <f>ROUND(90.1844276875609,5)</f>
        <v>90.18443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ROUND(90.4793074772575,5)</f>
        <v>90.47931</v>
      </c>
      <c r="D283" s="22">
        <f>F283</f>
        <v>89.01665</v>
      </c>
      <c r="E283" s="22">
        <f>F283</f>
        <v>89.01665</v>
      </c>
      <c r="F283" s="22">
        <f>ROUND(89.0166503818772,5)</f>
        <v>89.01665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ROUND(90.4793074772575,5)</f>
        <v>90.47931</v>
      </c>
      <c r="D285" s="22">
        <f>F285</f>
        <v>90.14939</v>
      </c>
      <c r="E285" s="22">
        <f>F285</f>
        <v>90.14939</v>
      </c>
      <c r="F285" s="22">
        <f>ROUND(90.1493938286847,5)</f>
        <v>90.14939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ROUND(90.4793074772575,5)</f>
        <v>90.47931</v>
      </c>
      <c r="D287" s="22">
        <f>F287</f>
        <v>89.43492</v>
      </c>
      <c r="E287" s="22">
        <f>F287</f>
        <v>89.43492</v>
      </c>
      <c r="F287" s="22">
        <f>ROUND(89.434921552086,5)</f>
        <v>89.43492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ROUND(90.4793074772575,5)</f>
        <v>90.47931</v>
      </c>
      <c r="D289" s="22">
        <f>F289</f>
        <v>89.39509</v>
      </c>
      <c r="E289" s="22">
        <f>F289</f>
        <v>89.39509</v>
      </c>
      <c r="F289" s="22">
        <f>ROUND(89.3950946328149,5)</f>
        <v>89.39509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ROUND(90.4793074772575,5)</f>
        <v>90.47931</v>
      </c>
      <c r="D291" s="22">
        <f>F291</f>
        <v>92.37863</v>
      </c>
      <c r="E291" s="22">
        <f>F291</f>
        <v>92.37863</v>
      </c>
      <c r="F291" s="22">
        <f>ROUND(92.3786254156291,5)</f>
        <v>92.37863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ROUND(90.4793074772575,2)</f>
        <v>90.48</v>
      </c>
      <c r="D293" s="20">
        <f>F293</f>
        <v>90.48</v>
      </c>
      <c r="E293" s="20">
        <f>F293</f>
        <v>90.48</v>
      </c>
      <c r="F293" s="20">
        <f>ROUND(90.4793074772575,2)</f>
        <v>90.48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ROUND(90.4793074772575,2)</f>
        <v>90.48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ROUND(86.6737723964472,5)</f>
        <v>86.67377</v>
      </c>
      <c r="D297" s="22">
        <f>F297</f>
        <v>77.55164</v>
      </c>
      <c r="E297" s="22">
        <f>F297</f>
        <v>77.55164</v>
      </c>
      <c r="F297" s="22">
        <f>ROUND(77.5516446216319,5)</f>
        <v>77.55164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ROUND(86.6737723964472,5)</f>
        <v>86.67377</v>
      </c>
      <c r="D299" s="22">
        <f>F299</f>
        <v>74.05042</v>
      </c>
      <c r="E299" s="22">
        <f>F299</f>
        <v>74.05042</v>
      </c>
      <c r="F299" s="22">
        <f>ROUND(74.0504209177583,5)</f>
        <v>74.05042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ROUND(86.6737723964472,5)</f>
        <v>86.67377</v>
      </c>
      <c r="D301" s="22">
        <f>F301</f>
        <v>72.45074</v>
      </c>
      <c r="E301" s="22">
        <f>F301</f>
        <v>72.45074</v>
      </c>
      <c r="F301" s="22">
        <f>ROUND(72.450742322815,5)</f>
        <v>72.45074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ROUND(86.6737723964472,5)</f>
        <v>86.67377</v>
      </c>
      <c r="D303" s="22">
        <f>F303</f>
        <v>74.50368</v>
      </c>
      <c r="E303" s="22">
        <f>F303</f>
        <v>74.50368</v>
      </c>
      <c r="F303" s="22">
        <f>ROUND(74.5036841708126,5)</f>
        <v>74.50368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ROUND(86.6737723964472,5)</f>
        <v>86.67377</v>
      </c>
      <c r="D305" s="22">
        <f>F305</f>
        <v>78.57006</v>
      </c>
      <c r="E305" s="22">
        <f>F305</f>
        <v>78.57006</v>
      </c>
      <c r="F305" s="22">
        <f>ROUND(78.5700636464805,5)</f>
        <v>78.57006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ROUND(86.6737723964472,5)</f>
        <v>86.67377</v>
      </c>
      <c r="D307" s="22">
        <f>F307</f>
        <v>77.06332</v>
      </c>
      <c r="E307" s="22">
        <f>F307</f>
        <v>77.06332</v>
      </c>
      <c r="F307" s="22">
        <f>ROUND(77.0633165076845,5)</f>
        <v>77.06332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ROUND(86.6737723964472,5)</f>
        <v>86.67377</v>
      </c>
      <c r="D309" s="22">
        <f>F309</f>
        <v>79.18308</v>
      </c>
      <c r="E309" s="22">
        <f>F309</f>
        <v>79.18308</v>
      </c>
      <c r="F309" s="22">
        <f>ROUND(79.1830807043769,5)</f>
        <v>79.18308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ROUND(86.6737723964472,5)</f>
        <v>86.67377</v>
      </c>
      <c r="D311" s="22">
        <f>F311</f>
        <v>85.08028</v>
      </c>
      <c r="E311" s="22">
        <f>F311</f>
        <v>85.08028</v>
      </c>
      <c r="F311" s="22">
        <f>ROUND(85.0802764062674,5)</f>
        <v>85.08028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ROUND(86.6737723964472,2)</f>
        <v>86.67</v>
      </c>
      <c r="D313" s="20">
        <f>F313</f>
        <v>86.67</v>
      </c>
      <c r="E313" s="20">
        <f>F313</f>
        <v>86.67</v>
      </c>
      <c r="F313" s="20">
        <f>ROUND(86.6737723964472,2)</f>
        <v>86.67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ROUND(86.6737723964472,2)</f>
        <v>86.67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2020-11-06T16:14:04Z</dcterms:modified>
  <cp:category/>
  <cp:version/>
  <cp:contentType/>
  <cp:contentStatus/>
</cp:coreProperties>
</file>