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<sst xmlns="http://schemas.openxmlformats.org/spreadsheetml/2006/main" count="84" uniqueCount="82">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</sst>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85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44286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ROUND(92.5937327322616,2)</f>
        <v>92.59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ROUND(90.4328546860742,2)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92.59</v>
      </c>
      <c r="D7" s="20">
        <f t="shared" si="1"/>
        <v>89.44</v>
      </c>
      <c r="E7" s="20">
        <f t="shared" si="2"/>
        <v>89.44</v>
      </c>
      <c r="F7" s="20">
        <f>ROUND(89.435942421917,2)</f>
        <v>89.44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92.59</v>
      </c>
      <c r="D8" s="20">
        <f t="shared" si="1"/>
        <v>90.76</v>
      </c>
      <c r="E8" s="20">
        <f t="shared" si="2"/>
        <v>90.76</v>
      </c>
      <c r="F8" s="20">
        <f>ROUND(90.7638267716032,2)</f>
        <v>90.76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92.59</v>
      </c>
      <c r="D9" s="20">
        <f t="shared" si="1"/>
        <v>90.25</v>
      </c>
      <c r="E9" s="20">
        <f t="shared" si="2"/>
        <v>90.25</v>
      </c>
      <c r="F9" s="20">
        <f>ROUND(90.2530604373629,2)</f>
        <v>90.25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92.59</v>
      </c>
      <c r="D10" s="20">
        <f t="shared" si="1"/>
        <v>90.5</v>
      </c>
      <c r="E10" s="20">
        <f t="shared" si="2"/>
        <v>90.5</v>
      </c>
      <c r="F10" s="20">
        <f>ROUND(90.4954250609179,2)</f>
        <v>90.5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92.59</v>
      </c>
      <c r="D11" s="20">
        <f t="shared" si="1"/>
        <v>93.75</v>
      </c>
      <c r="E11" s="20">
        <f t="shared" si="2"/>
        <v>93.75</v>
      </c>
      <c r="F11" s="20">
        <f>ROUND(93.7501137169541,2)</f>
        <v>93.75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92.59</v>
      </c>
      <c r="D12" s="20">
        <f t="shared" si="1"/>
        <v>94.39</v>
      </c>
      <c r="E12" s="20">
        <f t="shared" si="2"/>
        <v>94.39</v>
      </c>
      <c r="F12" s="20">
        <f>ROUND(94.3891355106596,2)</f>
        <v>94.39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92.59</v>
      </c>
      <c r="D13" s="20">
        <f t="shared" si="1"/>
        <v>86.93</v>
      </c>
      <c r="E13" s="20">
        <f t="shared" si="2"/>
        <v>86.93</v>
      </c>
      <c r="F13" s="20">
        <f>ROUND(86.9282454664805,2)</f>
        <v>86.93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92.59</v>
      </c>
      <c r="D14" s="20">
        <f t="shared" si="1"/>
        <v>92.59</v>
      </c>
      <c r="E14" s="20">
        <f t="shared" si="2"/>
        <v>92.59</v>
      </c>
      <c r="F14" s="20">
        <f>ROUND(92.5937327322616,2)</f>
        <v>92.59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92.59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ROUND(91.7160004494087,2)</f>
        <v>91.72</v>
      </c>
      <c r="D17" s="20">
        <f aca="true" t="shared" si="4" ref="D17:D28">F17</f>
        <v>81.84</v>
      </c>
      <c r="E17" s="20">
        <f aca="true" t="shared" si="5" ref="E17:E28">F17</f>
        <v>81.84</v>
      </c>
      <c r="F17" s="20">
        <f>ROUND(81.8387149374225,2)</f>
        <v>81.84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91.72</v>
      </c>
      <c r="D18" s="20">
        <f t="shared" si="4"/>
        <v>78.54</v>
      </c>
      <c r="E18" s="20">
        <f t="shared" si="5"/>
        <v>78.54</v>
      </c>
      <c r="F18" s="20">
        <f>ROUND(78.5404307107855,2)</f>
        <v>78.54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91.72</v>
      </c>
      <c r="D19" s="20">
        <f t="shared" si="4"/>
        <v>77.11</v>
      </c>
      <c r="E19" s="20">
        <f t="shared" si="5"/>
        <v>77.11</v>
      </c>
      <c r="F19" s="20">
        <f>ROUND(77.1107615496398,2)</f>
        <v>77.11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91.72</v>
      </c>
      <c r="D20" s="20">
        <f t="shared" si="4"/>
        <v>79.27</v>
      </c>
      <c r="E20" s="20">
        <f t="shared" si="5"/>
        <v>79.27</v>
      </c>
      <c r="F20" s="20">
        <f>ROUND(79.2748177129689,2)</f>
        <v>79.27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91.72</v>
      </c>
      <c r="D21" s="20">
        <f t="shared" si="4"/>
        <v>83.4</v>
      </c>
      <c r="E21" s="20">
        <f t="shared" si="5"/>
        <v>83.4</v>
      </c>
      <c r="F21" s="20">
        <f>ROUND(83.3985108960894,2)</f>
        <v>83.4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91.72</v>
      </c>
      <c r="D22" s="20">
        <f t="shared" si="4"/>
        <v>82.03</v>
      </c>
      <c r="E22" s="20">
        <f t="shared" si="5"/>
        <v>82.03</v>
      </c>
      <c r="F22" s="20">
        <f>ROUND(82.0291428439892,2)</f>
        <v>82.03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91.72</v>
      </c>
      <c r="D23" s="20">
        <f t="shared" si="4"/>
        <v>84.23</v>
      </c>
      <c r="E23" s="20">
        <f t="shared" si="5"/>
        <v>84.23</v>
      </c>
      <c r="F23" s="20">
        <f>ROUND(84.2303606370329,2)</f>
        <v>84.23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91.72</v>
      </c>
      <c r="D24" s="20">
        <f t="shared" si="4"/>
        <v>90.14</v>
      </c>
      <c r="E24" s="20">
        <f t="shared" si="5"/>
        <v>90.14</v>
      </c>
      <c r="F24" s="20">
        <f>ROUND(90.1357206277217,2)</f>
        <v>90.14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91.72</v>
      </c>
      <c r="D25" s="20">
        <f t="shared" si="4"/>
        <v>90.66</v>
      </c>
      <c r="E25" s="20">
        <f t="shared" si="5"/>
        <v>90.66</v>
      </c>
      <c r="F25" s="20">
        <f>ROUND(90.6594044899192,2)</f>
        <v>90.66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91.72</v>
      </c>
      <c r="D26" s="20">
        <f t="shared" si="4"/>
        <v>83.84</v>
      </c>
      <c r="E26" s="20">
        <f t="shared" si="5"/>
        <v>83.84</v>
      </c>
      <c r="F26" s="20">
        <f>ROUND(83.8430264495327,2)</f>
        <v>83.84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91.72</v>
      </c>
      <c r="D27" s="20">
        <f t="shared" si="4"/>
        <v>91.72</v>
      </c>
      <c r="E27" s="20">
        <f t="shared" si="5"/>
        <v>91.72</v>
      </c>
      <c r="F27" s="20">
        <f>ROUND(91.7160004494087,2)</f>
        <v>91.72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91.72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ROUND(2.35,5)</f>
        <v>2.35</v>
      </c>
      <c r="D30" s="22">
        <f>F30</f>
        <v>2.35</v>
      </c>
      <c r="E30" s="22">
        <f>F30</f>
        <v>2.35</v>
      </c>
      <c r="F30" s="22">
        <f>ROUND(2.35,5)</f>
        <v>2.35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ROUND(4.235,5)</f>
        <v>4.235</v>
      </c>
      <c r="D34" s="22">
        <f>F34</f>
        <v>4.235</v>
      </c>
      <c r="E34" s="22">
        <f>F34</f>
        <v>4.235</v>
      </c>
      <c r="F34" s="22">
        <f>ROUND(4.235,5)</f>
        <v>4.235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ROUND(4.11,5)</f>
        <v>4.11</v>
      </c>
      <c r="D36" s="22">
        <f>F36</f>
        <v>4.11</v>
      </c>
      <c r="E36" s="22">
        <f>F36</f>
        <v>4.11</v>
      </c>
      <c r="F36" s="22">
        <f>ROUND(4.11,5)</f>
        <v>4.11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ROUND(11.915,5)</f>
        <v>11.915</v>
      </c>
      <c r="D38" s="22">
        <f>F38</f>
        <v>11.915</v>
      </c>
      <c r="E38" s="22">
        <f>F38</f>
        <v>11.915</v>
      </c>
      <c r="F38" s="22">
        <f>ROUND(11.915,5)</f>
        <v>11.915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ROUND(5.28,5)</f>
        <v>5.28</v>
      </c>
      <c r="D40" s="22">
        <f>F40</f>
        <v>5.28</v>
      </c>
      <c r="E40" s="22">
        <f>F40</f>
        <v>5.28</v>
      </c>
      <c r="F40" s="22">
        <f>ROUND(5.28,5)</f>
        <v>5.28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ROUND(7.455,3)</f>
        <v>7.455</v>
      </c>
      <c r="D42" s="23">
        <f>F42</f>
        <v>7.455</v>
      </c>
      <c r="E42" s="23">
        <f>F42</f>
        <v>7.455</v>
      </c>
      <c r="F42" s="23">
        <f>ROUND(7.455,3)</f>
        <v>7.455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ROUND(1.505,3)</f>
        <v>1.505</v>
      </c>
      <c r="D44" s="23">
        <f>F44</f>
        <v>1.505</v>
      </c>
      <c r="E44" s="23">
        <f>F44</f>
        <v>1.505</v>
      </c>
      <c r="F44" s="23">
        <f>ROUND(1.505,3)</f>
        <v>1.505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44286</v>
      </c>
      <c r="B48" s="31"/>
      <c r="C48" s="23">
        <f>ROUND(0,3)</f>
        <v>0</v>
      </c>
      <c r="D48" s="23">
        <f>F48</f>
        <v>0</v>
      </c>
      <c r="E48" s="23">
        <f>F48</f>
        <v>0</v>
      </c>
      <c r="F48" s="23">
        <f>ROUND(0,3)</f>
        <v>0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49765</v>
      </c>
      <c r="B50" s="31"/>
      <c r="C50" s="23">
        <f>ROUND(10.925,3)</f>
        <v>10.925</v>
      </c>
      <c r="D50" s="23">
        <f>F50</f>
        <v>10.925</v>
      </c>
      <c r="E50" s="23">
        <f>F50</f>
        <v>10.925</v>
      </c>
      <c r="F50" s="23">
        <f>ROUND(10.925,3)</f>
        <v>10.925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46843</v>
      </c>
      <c r="B52" s="31"/>
      <c r="C52" s="23">
        <f>ROUND(3.2,3)</f>
        <v>3.2</v>
      </c>
      <c r="D52" s="23">
        <f>F52</f>
        <v>3.2</v>
      </c>
      <c r="E52" s="23">
        <f>F52</f>
        <v>3.2</v>
      </c>
      <c r="F52" s="23">
        <f>ROUND(3.2,3)</f>
        <v>3.2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44592</v>
      </c>
      <c r="B54" s="31"/>
      <c r="C54" s="23">
        <f>ROUND(0.74,3)</f>
        <v>0.74</v>
      </c>
      <c r="D54" s="23">
        <f>F54</f>
        <v>0.74</v>
      </c>
      <c r="E54" s="23">
        <f>F54</f>
        <v>0.74</v>
      </c>
      <c r="F54" s="23">
        <f>ROUND(0.74,3)</f>
        <v>0.74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47907</v>
      </c>
      <c r="B56" s="31"/>
      <c r="C56" s="23">
        <f>ROUND(9.915,3)</f>
        <v>9.915</v>
      </c>
      <c r="D56" s="23">
        <f>F56</f>
        <v>9.915</v>
      </c>
      <c r="E56" s="23">
        <f>F56</f>
        <v>9.915</v>
      </c>
      <c r="F56" s="23">
        <f>ROUND(9.915,3)</f>
        <v>9.915</v>
      </c>
      <c r="G56" s="20"/>
      <c r="H56" s="28"/>
    </row>
    <row r="57" spans="1:8" ht="12.75" customHeight="1">
      <c r="A57" s="30" t="s">
        <v>28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44322</v>
      </c>
      <c r="B58" s="31"/>
      <c r="C58" s="22">
        <f>ROUND(2.35,5)</f>
        <v>2.35</v>
      </c>
      <c r="D58" s="22">
        <f>F58</f>
        <v>150.39779</v>
      </c>
      <c r="E58" s="22">
        <f>F58</f>
        <v>150.39779</v>
      </c>
      <c r="F58" s="22">
        <f>ROUND(150.39779,5)</f>
        <v>150.39779</v>
      </c>
      <c r="G58" s="20"/>
      <c r="H58" s="28"/>
    </row>
    <row r="59" spans="1:8" ht="12.75" customHeight="1">
      <c r="A59" s="30">
        <v>44413</v>
      </c>
      <c r="B59" s="31"/>
      <c r="C59" s="22">
        <f>ROUND(2.35,5)</f>
        <v>2.35</v>
      </c>
      <c r="D59" s="22">
        <f>F59</f>
        <v>150.49509</v>
      </c>
      <c r="E59" s="22">
        <f>F59</f>
        <v>150.49509</v>
      </c>
      <c r="F59" s="22">
        <f>ROUND(150.49509,5)</f>
        <v>150.49509</v>
      </c>
      <c r="G59" s="20"/>
      <c r="H59" s="28"/>
    </row>
    <row r="60" spans="1:8" ht="12.75" customHeight="1">
      <c r="A60" s="30">
        <v>44504</v>
      </c>
      <c r="B60" s="31"/>
      <c r="C60" s="22">
        <f>ROUND(2.35,5)</f>
        <v>2.35</v>
      </c>
      <c r="D60" s="22">
        <f>F60</f>
        <v>152.18911</v>
      </c>
      <c r="E60" s="22">
        <f>F60</f>
        <v>152.18911</v>
      </c>
      <c r="F60" s="22">
        <f>ROUND(152.18911,5)</f>
        <v>152.18911</v>
      </c>
      <c r="G60" s="20"/>
      <c r="H60" s="28"/>
    </row>
    <row r="61" spans="1:8" ht="12.75" customHeight="1">
      <c r="A61" s="30">
        <v>44595</v>
      </c>
      <c r="B61" s="31"/>
      <c r="C61" s="22">
        <f>ROUND(2.35,5)</f>
        <v>2.35</v>
      </c>
      <c r="D61" s="22">
        <f>F61</f>
        <v>152.37361</v>
      </c>
      <c r="E61" s="22">
        <f>F61</f>
        <v>152.37361</v>
      </c>
      <c r="F61" s="22">
        <f>ROUND(152.37361,5)</f>
        <v>152.37361</v>
      </c>
      <c r="G61" s="20"/>
      <c r="H61" s="28"/>
    </row>
    <row r="62" spans="1:8" ht="12.75" customHeight="1">
      <c r="A62" s="30">
        <v>44686</v>
      </c>
      <c r="B62" s="31"/>
      <c r="C62" s="22">
        <f>ROUND(2.35,5)</f>
        <v>2.35</v>
      </c>
      <c r="D62" s="22">
        <f>F62</f>
        <v>154.01673</v>
      </c>
      <c r="E62" s="22">
        <f>F62</f>
        <v>154.01673</v>
      </c>
      <c r="F62" s="22">
        <f>ROUND(154.01673,5)</f>
        <v>154.01673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44322</v>
      </c>
      <c r="B64" s="31"/>
      <c r="C64" s="22">
        <f>ROUND(108.17769,5)</f>
        <v>108.17769</v>
      </c>
      <c r="D64" s="22">
        <f>F64</f>
        <v>108.5834</v>
      </c>
      <c r="E64" s="22">
        <f>F64</f>
        <v>108.5834</v>
      </c>
      <c r="F64" s="22">
        <f>ROUND(108.5834,5)</f>
        <v>108.5834</v>
      </c>
      <c r="G64" s="20"/>
      <c r="H64" s="28"/>
    </row>
    <row r="65" spans="1:8" ht="12.75" customHeight="1">
      <c r="A65" s="30">
        <v>44413</v>
      </c>
      <c r="B65" s="31"/>
      <c r="C65" s="22">
        <f>ROUND(108.17769,5)</f>
        <v>108.17769</v>
      </c>
      <c r="D65" s="22">
        <f>F65</f>
        <v>109.75852</v>
      </c>
      <c r="E65" s="22">
        <f>F65</f>
        <v>109.75852</v>
      </c>
      <c r="F65" s="22">
        <f>ROUND(109.75852,5)</f>
        <v>109.75852</v>
      </c>
      <c r="G65" s="20"/>
      <c r="H65" s="28"/>
    </row>
    <row r="66" spans="1:8" ht="12.75" customHeight="1">
      <c r="A66" s="30">
        <v>44504</v>
      </c>
      <c r="B66" s="31"/>
      <c r="C66" s="22">
        <f>ROUND(108.17769,5)</f>
        <v>108.17769</v>
      </c>
      <c r="D66" s="22">
        <f>F66</f>
        <v>109.84348</v>
      </c>
      <c r="E66" s="22">
        <f>F66</f>
        <v>109.84348</v>
      </c>
      <c r="F66" s="22">
        <f>ROUND(109.84348,5)</f>
        <v>109.84348</v>
      </c>
      <c r="G66" s="20"/>
      <c r="H66" s="28"/>
    </row>
    <row r="67" spans="1:8" ht="12.75" customHeight="1">
      <c r="A67" s="30">
        <v>44595</v>
      </c>
      <c r="B67" s="31"/>
      <c r="C67" s="22">
        <f>ROUND(108.17769,5)</f>
        <v>108.17769</v>
      </c>
      <c r="D67" s="22">
        <f>F67</f>
        <v>111.10086</v>
      </c>
      <c r="E67" s="22">
        <f>F67</f>
        <v>111.10086</v>
      </c>
      <c r="F67" s="22">
        <f>ROUND(111.10086,5)</f>
        <v>111.10086</v>
      </c>
      <c r="G67" s="20"/>
      <c r="H67" s="28"/>
    </row>
    <row r="68" spans="1:8" ht="12.75" customHeight="1">
      <c r="A68" s="30">
        <v>44686</v>
      </c>
      <c r="B68" s="31"/>
      <c r="C68" s="22">
        <f>ROUND(108.17769,5)</f>
        <v>108.17769</v>
      </c>
      <c r="D68" s="22">
        <f>F68</f>
        <v>111.12486</v>
      </c>
      <c r="E68" s="22">
        <f>F68</f>
        <v>111.12486</v>
      </c>
      <c r="F68" s="22">
        <f>ROUND(111.12486,5)</f>
        <v>111.12486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44322</v>
      </c>
      <c r="B70" s="31"/>
      <c r="C70" s="22">
        <f>ROUND(9.465,5)</f>
        <v>9.465</v>
      </c>
      <c r="D70" s="22">
        <f>F70</f>
        <v>9.55043</v>
      </c>
      <c r="E70" s="22">
        <f>F70</f>
        <v>9.55043</v>
      </c>
      <c r="F70" s="22">
        <f>ROUND(9.55043,5)</f>
        <v>9.55043</v>
      </c>
      <c r="G70" s="20"/>
      <c r="H70" s="28"/>
    </row>
    <row r="71" spans="1:8" ht="12.75" customHeight="1">
      <c r="A71" s="30">
        <v>44413</v>
      </c>
      <c r="B71" s="31"/>
      <c r="C71" s="22">
        <f>ROUND(9.465,5)</f>
        <v>9.465</v>
      </c>
      <c r="D71" s="22">
        <f>F71</f>
        <v>9.78256</v>
      </c>
      <c r="E71" s="22">
        <f>F71</f>
        <v>9.78256</v>
      </c>
      <c r="F71" s="22">
        <f>ROUND(9.78256,5)</f>
        <v>9.78256</v>
      </c>
      <c r="G71" s="20"/>
      <c r="H71" s="28"/>
    </row>
    <row r="72" spans="1:8" ht="12.75" customHeight="1">
      <c r="A72" s="30">
        <v>44504</v>
      </c>
      <c r="B72" s="31"/>
      <c r="C72" s="22">
        <f>ROUND(9.465,5)</f>
        <v>9.465</v>
      </c>
      <c r="D72" s="22">
        <f>F72</f>
        <v>10.00267</v>
      </c>
      <c r="E72" s="22">
        <f>F72</f>
        <v>10.00267</v>
      </c>
      <c r="F72" s="22">
        <f>ROUND(10.00267,5)</f>
        <v>10.00267</v>
      </c>
      <c r="G72" s="20"/>
      <c r="H72" s="28"/>
    </row>
    <row r="73" spans="1:8" ht="12.75" customHeight="1">
      <c r="A73" s="30">
        <v>44595</v>
      </c>
      <c r="B73" s="31"/>
      <c r="C73" s="22">
        <f>ROUND(9.465,5)</f>
        <v>9.465</v>
      </c>
      <c r="D73" s="22">
        <f>F73</f>
        <v>10.24415</v>
      </c>
      <c r="E73" s="22">
        <f>F73</f>
        <v>10.24415</v>
      </c>
      <c r="F73" s="22">
        <f>ROUND(10.24415,5)</f>
        <v>10.24415</v>
      </c>
      <c r="G73" s="20"/>
      <c r="H73" s="28"/>
    </row>
    <row r="74" spans="1:8" ht="12.75" customHeight="1">
      <c r="A74" s="30">
        <v>44686</v>
      </c>
      <c r="B74" s="31"/>
      <c r="C74" s="22">
        <f>ROUND(9.465,5)</f>
        <v>9.465</v>
      </c>
      <c r="D74" s="22">
        <f>F74</f>
        <v>10.51769</v>
      </c>
      <c r="E74" s="22">
        <f>F74</f>
        <v>10.51769</v>
      </c>
      <c r="F74" s="22">
        <f>ROUND(10.51769,5)</f>
        <v>10.51769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44322</v>
      </c>
      <c r="B76" s="31"/>
      <c r="C76" s="22">
        <f>ROUND(10.31,5)</f>
        <v>10.31</v>
      </c>
      <c r="D76" s="22">
        <f>F76</f>
        <v>10.39517</v>
      </c>
      <c r="E76" s="22">
        <f>F76</f>
        <v>10.39517</v>
      </c>
      <c r="F76" s="22">
        <f>ROUND(10.39517,5)</f>
        <v>10.39517</v>
      </c>
      <c r="G76" s="20"/>
      <c r="H76" s="28"/>
    </row>
    <row r="77" spans="1:8" ht="12.75" customHeight="1">
      <c r="A77" s="30">
        <v>44413</v>
      </c>
      <c r="B77" s="31"/>
      <c r="C77" s="22">
        <f>ROUND(10.31,5)</f>
        <v>10.31</v>
      </c>
      <c r="D77" s="22">
        <f>F77</f>
        <v>10.62838</v>
      </c>
      <c r="E77" s="22">
        <f>F77</f>
        <v>10.62838</v>
      </c>
      <c r="F77" s="22">
        <f>ROUND(10.62838,5)</f>
        <v>10.62838</v>
      </c>
      <c r="G77" s="20"/>
      <c r="H77" s="28"/>
    </row>
    <row r="78" spans="1:8" ht="12.75" customHeight="1">
      <c r="A78" s="30">
        <v>44504</v>
      </c>
      <c r="B78" s="31"/>
      <c r="C78" s="22">
        <f>ROUND(10.31,5)</f>
        <v>10.31</v>
      </c>
      <c r="D78" s="22">
        <f>F78</f>
        <v>10.86044</v>
      </c>
      <c r="E78" s="22">
        <f>F78</f>
        <v>10.86044</v>
      </c>
      <c r="F78" s="22">
        <f>ROUND(10.86044,5)</f>
        <v>10.86044</v>
      </c>
      <c r="G78" s="20"/>
      <c r="H78" s="28"/>
    </row>
    <row r="79" spans="1:8" ht="12.75" customHeight="1">
      <c r="A79" s="30">
        <v>44595</v>
      </c>
      <c r="B79" s="31"/>
      <c r="C79" s="22">
        <f>ROUND(10.31,5)</f>
        <v>10.31</v>
      </c>
      <c r="D79" s="22">
        <f>F79</f>
        <v>11.10808</v>
      </c>
      <c r="E79" s="22">
        <f>F79</f>
        <v>11.10808</v>
      </c>
      <c r="F79" s="22">
        <f>ROUND(11.10808,5)</f>
        <v>11.10808</v>
      </c>
      <c r="G79" s="20"/>
      <c r="H79" s="28"/>
    </row>
    <row r="80" spans="1:8" ht="12.75" customHeight="1">
      <c r="A80" s="30">
        <v>44686</v>
      </c>
      <c r="B80" s="31"/>
      <c r="C80" s="22">
        <f>ROUND(10.31,5)</f>
        <v>10.31</v>
      </c>
      <c r="D80" s="22">
        <f>F80</f>
        <v>11.3815</v>
      </c>
      <c r="E80" s="22">
        <f>F80</f>
        <v>11.3815</v>
      </c>
      <c r="F80" s="22">
        <f>ROUND(11.3815,5)</f>
        <v>11.3815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44322</v>
      </c>
      <c r="B82" s="31"/>
      <c r="C82" s="22">
        <f>ROUND(102.89013,5)</f>
        <v>102.89013</v>
      </c>
      <c r="D82" s="22">
        <f>F82</f>
        <v>103.27597</v>
      </c>
      <c r="E82" s="22">
        <f>F82</f>
        <v>103.27597</v>
      </c>
      <c r="F82" s="22">
        <f>ROUND(103.27597,5)</f>
        <v>103.27597</v>
      </c>
      <c r="G82" s="20"/>
      <c r="H82" s="28"/>
    </row>
    <row r="83" spans="1:8" ht="12.75" customHeight="1">
      <c r="A83" s="30">
        <v>44413</v>
      </c>
      <c r="B83" s="31"/>
      <c r="C83" s="22">
        <f>ROUND(102.89013,5)</f>
        <v>102.89013</v>
      </c>
      <c r="D83" s="22">
        <f>F83</f>
        <v>104.39367</v>
      </c>
      <c r="E83" s="22">
        <f>F83</f>
        <v>104.39367</v>
      </c>
      <c r="F83" s="22">
        <f>ROUND(104.39367,5)</f>
        <v>104.39367</v>
      </c>
      <c r="G83" s="20"/>
      <c r="H83" s="28"/>
    </row>
    <row r="84" spans="1:8" ht="12.75" customHeight="1">
      <c r="A84" s="30">
        <v>44504</v>
      </c>
      <c r="B84" s="31"/>
      <c r="C84" s="22">
        <f>ROUND(102.89013,5)</f>
        <v>102.89013</v>
      </c>
      <c r="D84" s="22">
        <f>F84</f>
        <v>104.34401</v>
      </c>
      <c r="E84" s="22">
        <f>F84</f>
        <v>104.34401</v>
      </c>
      <c r="F84" s="22">
        <f>ROUND(104.34401,5)</f>
        <v>104.34401</v>
      </c>
      <c r="G84" s="20"/>
      <c r="H84" s="28"/>
    </row>
    <row r="85" spans="1:8" ht="12.75" customHeight="1">
      <c r="A85" s="30">
        <v>44595</v>
      </c>
      <c r="B85" s="31"/>
      <c r="C85" s="22">
        <f>ROUND(102.89013,5)</f>
        <v>102.89013</v>
      </c>
      <c r="D85" s="22">
        <f>F85</f>
        <v>105.53845</v>
      </c>
      <c r="E85" s="22">
        <f>F85</f>
        <v>105.53845</v>
      </c>
      <c r="F85" s="22">
        <f>ROUND(105.53845,5)</f>
        <v>105.53845</v>
      </c>
      <c r="G85" s="20"/>
      <c r="H85" s="28"/>
    </row>
    <row r="86" spans="1:8" ht="12.75" customHeight="1">
      <c r="A86" s="30">
        <v>44686</v>
      </c>
      <c r="B86" s="31"/>
      <c r="C86" s="22">
        <f>ROUND(102.89013,5)</f>
        <v>102.89013</v>
      </c>
      <c r="D86" s="22">
        <f>F86</f>
        <v>105.42233</v>
      </c>
      <c r="E86" s="22">
        <f>F86</f>
        <v>105.42233</v>
      </c>
      <c r="F86" s="22">
        <f>ROUND(105.42233,5)</f>
        <v>105.42233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44322</v>
      </c>
      <c r="B88" s="31"/>
      <c r="C88" s="22">
        <f>ROUND(11.25,5)</f>
        <v>11.25</v>
      </c>
      <c r="D88" s="22">
        <f>F88</f>
        <v>11.33856</v>
      </c>
      <c r="E88" s="22">
        <f>F88</f>
        <v>11.33856</v>
      </c>
      <c r="F88" s="22">
        <f>ROUND(11.33856,5)</f>
        <v>11.33856</v>
      </c>
      <c r="G88" s="20"/>
      <c r="H88" s="28"/>
    </row>
    <row r="89" spans="1:8" ht="12.75" customHeight="1">
      <c r="A89" s="30">
        <v>44413</v>
      </c>
      <c r="B89" s="31"/>
      <c r="C89" s="22">
        <f>ROUND(11.25,5)</f>
        <v>11.25</v>
      </c>
      <c r="D89" s="22">
        <f>F89</f>
        <v>11.57973</v>
      </c>
      <c r="E89" s="22">
        <f>F89</f>
        <v>11.57973</v>
      </c>
      <c r="F89" s="22">
        <f>ROUND(11.57973,5)</f>
        <v>11.57973</v>
      </c>
      <c r="G89" s="20"/>
      <c r="H89" s="28"/>
    </row>
    <row r="90" spans="1:8" ht="12.75" customHeight="1">
      <c r="A90" s="30">
        <v>44504</v>
      </c>
      <c r="B90" s="31"/>
      <c r="C90" s="22">
        <f>ROUND(11.25,5)</f>
        <v>11.25</v>
      </c>
      <c r="D90" s="22">
        <f>F90</f>
        <v>11.8071</v>
      </c>
      <c r="E90" s="22">
        <f>F90</f>
        <v>11.8071</v>
      </c>
      <c r="F90" s="22">
        <f>ROUND(11.8071,5)</f>
        <v>11.8071</v>
      </c>
      <c r="G90" s="20"/>
      <c r="H90" s="28"/>
    </row>
    <row r="91" spans="1:8" ht="12.75" customHeight="1">
      <c r="A91" s="30">
        <v>44595</v>
      </c>
      <c r="B91" s="31"/>
      <c r="C91" s="22">
        <f>ROUND(11.25,5)</f>
        <v>11.25</v>
      </c>
      <c r="D91" s="22">
        <f>F91</f>
        <v>12.05316</v>
      </c>
      <c r="E91" s="22">
        <f>F91</f>
        <v>12.05316</v>
      </c>
      <c r="F91" s="22">
        <f>ROUND(12.05316,5)</f>
        <v>12.05316</v>
      </c>
      <c r="G91" s="20"/>
      <c r="H91" s="28"/>
    </row>
    <row r="92" spans="1:8" ht="12.75" customHeight="1">
      <c r="A92" s="30">
        <v>44686</v>
      </c>
      <c r="B92" s="31"/>
      <c r="C92" s="22">
        <f>ROUND(11.25,5)</f>
        <v>11.25</v>
      </c>
      <c r="D92" s="22">
        <f>F92</f>
        <v>12.32163</v>
      </c>
      <c r="E92" s="22">
        <f>F92</f>
        <v>12.32163</v>
      </c>
      <c r="F92" s="22">
        <f>ROUND(12.32163,5)</f>
        <v>12.32163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44322</v>
      </c>
      <c r="B94" s="31"/>
      <c r="C94" s="22">
        <f>ROUND(4.29,5)</f>
        <v>4.29</v>
      </c>
      <c r="D94" s="22">
        <f>F94</f>
        <v>115.56786</v>
      </c>
      <c r="E94" s="22">
        <f>F94</f>
        <v>115.56786</v>
      </c>
      <c r="F94" s="22">
        <f>ROUND(115.56786,5)</f>
        <v>115.56786</v>
      </c>
      <c r="G94" s="20"/>
      <c r="H94" s="28"/>
    </row>
    <row r="95" spans="1:8" ht="12.75" customHeight="1">
      <c r="A95" s="30">
        <v>44413</v>
      </c>
      <c r="B95" s="31"/>
      <c r="C95" s="22">
        <f>ROUND(4.29,5)</f>
        <v>4.29</v>
      </c>
      <c r="D95" s="22">
        <f>F95</f>
        <v>115.09695</v>
      </c>
      <c r="E95" s="22">
        <f>F95</f>
        <v>115.09695</v>
      </c>
      <c r="F95" s="22">
        <f>ROUND(115.09695,5)</f>
        <v>115.09695</v>
      </c>
      <c r="G95" s="20"/>
      <c r="H95" s="28"/>
    </row>
    <row r="96" spans="1:8" ht="12.75" customHeight="1">
      <c r="A96" s="30">
        <v>44504</v>
      </c>
      <c r="B96" s="31"/>
      <c r="C96" s="22">
        <f>ROUND(4.29,5)</f>
        <v>4.29</v>
      </c>
      <c r="D96" s="22">
        <f>F96</f>
        <v>116.39274</v>
      </c>
      <c r="E96" s="22">
        <f>F96</f>
        <v>116.39274</v>
      </c>
      <c r="F96" s="22">
        <f>ROUND(116.39274,5)</f>
        <v>116.39274</v>
      </c>
      <c r="G96" s="20"/>
      <c r="H96" s="28"/>
    </row>
    <row r="97" spans="1:8" ht="12.75" customHeight="1">
      <c r="A97" s="30">
        <v>44595</v>
      </c>
      <c r="B97" s="31"/>
      <c r="C97" s="22">
        <f>ROUND(4.29,5)</f>
        <v>4.29</v>
      </c>
      <c r="D97" s="22">
        <f>F97</f>
        <v>115.97292</v>
      </c>
      <c r="E97" s="22">
        <f>F97</f>
        <v>115.97292</v>
      </c>
      <c r="F97" s="22">
        <f>ROUND(115.97292,5)</f>
        <v>115.97292</v>
      </c>
      <c r="G97" s="20"/>
      <c r="H97" s="28"/>
    </row>
    <row r="98" spans="1:8" ht="12.75" customHeight="1">
      <c r="A98" s="30">
        <v>44686</v>
      </c>
      <c r="B98" s="31"/>
      <c r="C98" s="22">
        <f>ROUND(4.29,5)</f>
        <v>4.29</v>
      </c>
      <c r="D98" s="22">
        <f>F98</f>
        <v>117.22316</v>
      </c>
      <c r="E98" s="22">
        <f>F98</f>
        <v>117.22316</v>
      </c>
      <c r="F98" s="22">
        <f>ROUND(117.22316,5)</f>
        <v>117.22316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44322</v>
      </c>
      <c r="B100" s="31"/>
      <c r="C100" s="22">
        <f>ROUND(11.345,5)</f>
        <v>11.345</v>
      </c>
      <c r="D100" s="22">
        <f>F100</f>
        <v>11.4314</v>
      </c>
      <c r="E100" s="22">
        <f>F100</f>
        <v>11.4314</v>
      </c>
      <c r="F100" s="22">
        <f>ROUND(11.4314,5)</f>
        <v>11.4314</v>
      </c>
      <c r="G100" s="20"/>
      <c r="H100" s="28"/>
    </row>
    <row r="101" spans="1:8" ht="12.75" customHeight="1">
      <c r="A101" s="30">
        <v>44413</v>
      </c>
      <c r="B101" s="31"/>
      <c r="C101" s="22">
        <f>ROUND(11.345,5)</f>
        <v>11.345</v>
      </c>
      <c r="D101" s="22">
        <f>F101</f>
        <v>11.66663</v>
      </c>
      <c r="E101" s="22">
        <f>F101</f>
        <v>11.66663</v>
      </c>
      <c r="F101" s="22">
        <f>ROUND(11.66663,5)</f>
        <v>11.66663</v>
      </c>
      <c r="G101" s="20"/>
      <c r="H101" s="28"/>
    </row>
    <row r="102" spans="1:8" ht="12.75" customHeight="1">
      <c r="A102" s="30">
        <v>44504</v>
      </c>
      <c r="B102" s="31"/>
      <c r="C102" s="22">
        <f>ROUND(11.345,5)</f>
        <v>11.345</v>
      </c>
      <c r="D102" s="22">
        <f>F102</f>
        <v>11.88806</v>
      </c>
      <c r="E102" s="22">
        <f>F102</f>
        <v>11.88806</v>
      </c>
      <c r="F102" s="22">
        <f>ROUND(11.88806,5)</f>
        <v>11.88806</v>
      </c>
      <c r="G102" s="20"/>
      <c r="H102" s="28"/>
    </row>
    <row r="103" spans="1:8" ht="12.75" customHeight="1">
      <c r="A103" s="30">
        <v>44595</v>
      </c>
      <c r="B103" s="31"/>
      <c r="C103" s="22">
        <f>ROUND(11.345,5)</f>
        <v>11.345</v>
      </c>
      <c r="D103" s="22">
        <f>F103</f>
        <v>12.12751</v>
      </c>
      <c r="E103" s="22">
        <f>F103</f>
        <v>12.12751</v>
      </c>
      <c r="F103" s="22">
        <f>ROUND(12.12751,5)</f>
        <v>12.12751</v>
      </c>
      <c r="G103" s="20"/>
      <c r="H103" s="28"/>
    </row>
    <row r="104" spans="1:8" ht="12.75" customHeight="1">
      <c r="A104" s="30">
        <v>44686</v>
      </c>
      <c r="B104" s="31"/>
      <c r="C104" s="22">
        <f>ROUND(11.345,5)</f>
        <v>11.345</v>
      </c>
      <c r="D104" s="22">
        <f>F104</f>
        <v>12.38807</v>
      </c>
      <c r="E104" s="22">
        <f>F104</f>
        <v>12.38807</v>
      </c>
      <c r="F104" s="22">
        <f>ROUND(12.38807,5)</f>
        <v>12.38807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44322</v>
      </c>
      <c r="B106" s="31"/>
      <c r="C106" s="22">
        <f>ROUND(11.405,5)</f>
        <v>11.405</v>
      </c>
      <c r="D106" s="22">
        <f>F106</f>
        <v>11.48836</v>
      </c>
      <c r="E106" s="22">
        <f>F106</f>
        <v>11.48836</v>
      </c>
      <c r="F106" s="22">
        <f>ROUND(11.48836,5)</f>
        <v>11.48836</v>
      </c>
      <c r="G106" s="20"/>
      <c r="H106" s="28"/>
    </row>
    <row r="107" spans="1:8" ht="12.75" customHeight="1">
      <c r="A107" s="30">
        <v>44413</v>
      </c>
      <c r="B107" s="31"/>
      <c r="C107" s="22">
        <f>ROUND(11.405,5)</f>
        <v>11.405</v>
      </c>
      <c r="D107" s="22">
        <f>F107</f>
        <v>11.71524</v>
      </c>
      <c r="E107" s="22">
        <f>F107</f>
        <v>11.71524</v>
      </c>
      <c r="F107" s="22">
        <f>ROUND(11.71524,5)</f>
        <v>11.71524</v>
      </c>
      <c r="G107" s="20"/>
      <c r="H107" s="28"/>
    </row>
    <row r="108" spans="1:8" ht="12.75" customHeight="1">
      <c r="A108" s="30">
        <v>44504</v>
      </c>
      <c r="B108" s="31"/>
      <c r="C108" s="22">
        <f>ROUND(11.405,5)</f>
        <v>11.405</v>
      </c>
      <c r="D108" s="22">
        <f>F108</f>
        <v>11.92855</v>
      </c>
      <c r="E108" s="22">
        <f>F108</f>
        <v>11.92855</v>
      </c>
      <c r="F108" s="22">
        <f>ROUND(11.92855,5)</f>
        <v>11.92855</v>
      </c>
      <c r="G108" s="20"/>
      <c r="H108" s="28"/>
    </row>
    <row r="109" spans="1:8" ht="12.75" customHeight="1">
      <c r="A109" s="30">
        <v>44595</v>
      </c>
      <c r="B109" s="31"/>
      <c r="C109" s="22">
        <f>ROUND(11.405,5)</f>
        <v>11.405</v>
      </c>
      <c r="D109" s="22">
        <f>F109</f>
        <v>12.15905</v>
      </c>
      <c r="E109" s="22">
        <f>F109</f>
        <v>12.15905</v>
      </c>
      <c r="F109" s="22">
        <f>ROUND(12.15905,5)</f>
        <v>12.15905</v>
      </c>
      <c r="G109" s="20"/>
      <c r="H109" s="28"/>
    </row>
    <row r="110" spans="1:8" ht="12.75" customHeight="1">
      <c r="A110" s="30">
        <v>44686</v>
      </c>
      <c r="B110" s="31"/>
      <c r="C110" s="22">
        <f>ROUND(11.405,5)</f>
        <v>11.405</v>
      </c>
      <c r="D110" s="22">
        <f>F110</f>
        <v>12.40948</v>
      </c>
      <c r="E110" s="22">
        <f>F110</f>
        <v>12.40948</v>
      </c>
      <c r="F110" s="22">
        <f>ROUND(12.40948,5)</f>
        <v>12.40948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44322</v>
      </c>
      <c r="B112" s="31"/>
      <c r="C112" s="22">
        <f>ROUND(104.42405,5)</f>
        <v>104.42405</v>
      </c>
      <c r="D112" s="22">
        <f>F112</f>
        <v>104.81568</v>
      </c>
      <c r="E112" s="22">
        <f>F112</f>
        <v>104.81568</v>
      </c>
      <c r="F112" s="22">
        <f>ROUND(104.81568,5)</f>
        <v>104.81568</v>
      </c>
      <c r="G112" s="20"/>
      <c r="H112" s="28"/>
    </row>
    <row r="113" spans="1:8" ht="12.75" customHeight="1">
      <c r="A113" s="30">
        <v>44413</v>
      </c>
      <c r="B113" s="31"/>
      <c r="C113" s="22">
        <f>ROUND(104.42405,5)</f>
        <v>104.42405</v>
      </c>
      <c r="D113" s="22">
        <f>F113</f>
        <v>105.95006</v>
      </c>
      <c r="E113" s="22">
        <f>F113</f>
        <v>105.95006</v>
      </c>
      <c r="F113" s="22">
        <f>ROUND(105.95006,5)</f>
        <v>105.95006</v>
      </c>
      <c r="G113" s="20"/>
      <c r="H113" s="28"/>
    </row>
    <row r="114" spans="1:8" ht="12.75" customHeight="1">
      <c r="A114" s="30">
        <v>44504</v>
      </c>
      <c r="B114" s="31"/>
      <c r="C114" s="22">
        <f>ROUND(104.42405,5)</f>
        <v>104.42405</v>
      </c>
      <c r="D114" s="22">
        <f>F114</f>
        <v>105.33509</v>
      </c>
      <c r="E114" s="22">
        <f>F114</f>
        <v>105.33509</v>
      </c>
      <c r="F114" s="22">
        <f>ROUND(105.33509,5)</f>
        <v>105.33509</v>
      </c>
      <c r="G114" s="20"/>
      <c r="H114" s="28"/>
    </row>
    <row r="115" spans="1:8" ht="12.75" customHeight="1">
      <c r="A115" s="30">
        <v>44595</v>
      </c>
      <c r="B115" s="31"/>
      <c r="C115" s="22">
        <f>ROUND(104.42405,5)</f>
        <v>104.42405</v>
      </c>
      <c r="D115" s="22">
        <f>F115</f>
        <v>106.5409</v>
      </c>
      <c r="E115" s="22">
        <f>F115</f>
        <v>106.5409</v>
      </c>
      <c r="F115" s="22">
        <f>ROUND(106.5409,5)</f>
        <v>106.5409</v>
      </c>
      <c r="G115" s="20"/>
      <c r="H115" s="28"/>
    </row>
    <row r="116" spans="1:8" ht="12.75" customHeight="1">
      <c r="A116" s="30">
        <v>44686</v>
      </c>
      <c r="B116" s="31"/>
      <c r="C116" s="22">
        <f>ROUND(104.42405,5)</f>
        <v>104.42405</v>
      </c>
      <c r="D116" s="22">
        <f>F116</f>
        <v>105.84463</v>
      </c>
      <c r="E116" s="22">
        <f>F116</f>
        <v>105.84463</v>
      </c>
      <c r="F116" s="22">
        <f>ROUND(105.84463,5)</f>
        <v>105.84463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44322</v>
      </c>
      <c r="B118" s="31"/>
      <c r="C118" s="22">
        <f>ROUND(4.235,5)</f>
        <v>4.235</v>
      </c>
      <c r="D118" s="22">
        <f>F118</f>
        <v>108.39386</v>
      </c>
      <c r="E118" s="22">
        <f>F118</f>
        <v>108.39386</v>
      </c>
      <c r="F118" s="22">
        <f>ROUND(108.39386,5)</f>
        <v>108.39386</v>
      </c>
      <c r="G118" s="20"/>
      <c r="H118" s="28"/>
    </row>
    <row r="119" spans="1:8" ht="12.75" customHeight="1">
      <c r="A119" s="30">
        <v>44413</v>
      </c>
      <c r="B119" s="31"/>
      <c r="C119" s="22">
        <f>ROUND(4.235,5)</f>
        <v>4.235</v>
      </c>
      <c r="D119" s="22">
        <f>F119</f>
        <v>107.63949</v>
      </c>
      <c r="E119" s="22">
        <f>F119</f>
        <v>107.63949</v>
      </c>
      <c r="F119" s="22">
        <f>ROUND(107.63949,5)</f>
        <v>107.63949</v>
      </c>
      <c r="G119" s="20"/>
      <c r="H119" s="28"/>
    </row>
    <row r="120" spans="1:8" ht="12.75" customHeight="1">
      <c r="A120" s="30">
        <v>44504</v>
      </c>
      <c r="B120" s="31"/>
      <c r="C120" s="22">
        <f>ROUND(4.235,5)</f>
        <v>4.235</v>
      </c>
      <c r="D120" s="22">
        <f>F120</f>
        <v>108.85119</v>
      </c>
      <c r="E120" s="22">
        <f>F120</f>
        <v>108.85119</v>
      </c>
      <c r="F120" s="22">
        <f>ROUND(108.85119,5)</f>
        <v>108.85119</v>
      </c>
      <c r="G120" s="20"/>
      <c r="H120" s="28"/>
    </row>
    <row r="121" spans="1:8" ht="12.75" customHeight="1">
      <c r="A121" s="30">
        <v>44595</v>
      </c>
      <c r="B121" s="31"/>
      <c r="C121" s="22">
        <f>ROUND(4.235,5)</f>
        <v>4.235</v>
      </c>
      <c r="D121" s="22">
        <f>F121</f>
        <v>108.14954</v>
      </c>
      <c r="E121" s="22">
        <f>F121</f>
        <v>108.14954</v>
      </c>
      <c r="F121" s="22">
        <f>ROUND(108.14954,5)</f>
        <v>108.14954</v>
      </c>
      <c r="G121" s="20"/>
      <c r="H121" s="28"/>
    </row>
    <row r="122" spans="1:8" ht="12.75" customHeight="1">
      <c r="A122" s="30">
        <v>44686</v>
      </c>
      <c r="B122" s="31"/>
      <c r="C122" s="22">
        <f>ROUND(4.235,5)</f>
        <v>4.235</v>
      </c>
      <c r="D122" s="22">
        <f>F122</f>
        <v>109.31548</v>
      </c>
      <c r="E122" s="22">
        <f>F122</f>
        <v>109.31548</v>
      </c>
      <c r="F122" s="22">
        <f>ROUND(109.31548,5)</f>
        <v>109.31548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44322</v>
      </c>
      <c r="B124" s="31"/>
      <c r="C124" s="22">
        <f>ROUND(4.11,5)</f>
        <v>4.11</v>
      </c>
      <c r="D124" s="22">
        <f>F124</f>
        <v>139.40953</v>
      </c>
      <c r="E124" s="22">
        <f>F124</f>
        <v>139.40953</v>
      </c>
      <c r="F124" s="22">
        <f>ROUND(139.40953,5)</f>
        <v>139.40953</v>
      </c>
      <c r="G124" s="20"/>
      <c r="H124" s="28"/>
    </row>
    <row r="125" spans="1:8" ht="12.75" customHeight="1">
      <c r="A125" s="30">
        <v>44413</v>
      </c>
      <c r="B125" s="31"/>
      <c r="C125" s="22">
        <f>ROUND(4.11,5)</f>
        <v>4.11</v>
      </c>
      <c r="D125" s="22">
        <f>F125</f>
        <v>140.91857</v>
      </c>
      <c r="E125" s="22">
        <f>F125</f>
        <v>140.91857</v>
      </c>
      <c r="F125" s="22">
        <f>ROUND(140.91857,5)</f>
        <v>140.91857</v>
      </c>
      <c r="G125" s="20"/>
      <c r="H125" s="28"/>
    </row>
    <row r="126" spans="1:8" ht="12.75" customHeight="1">
      <c r="A126" s="30">
        <v>44504</v>
      </c>
      <c r="B126" s="31"/>
      <c r="C126" s="22">
        <f>ROUND(4.11,5)</f>
        <v>4.11</v>
      </c>
      <c r="D126" s="22">
        <f>F126</f>
        <v>140.49739</v>
      </c>
      <c r="E126" s="22">
        <f>F126</f>
        <v>140.49739</v>
      </c>
      <c r="F126" s="22">
        <f>ROUND(140.49739,5)</f>
        <v>140.49739</v>
      </c>
      <c r="G126" s="20"/>
      <c r="H126" s="28"/>
    </row>
    <row r="127" spans="1:8" ht="12.75" customHeight="1">
      <c r="A127" s="30">
        <v>44595</v>
      </c>
      <c r="B127" s="31"/>
      <c r="C127" s="22">
        <f>ROUND(4.11,5)</f>
        <v>4.11</v>
      </c>
      <c r="D127" s="22">
        <f>F127</f>
        <v>142.1058</v>
      </c>
      <c r="E127" s="22">
        <f>F127</f>
        <v>142.1058</v>
      </c>
      <c r="F127" s="22">
        <f>ROUND(142.1058,5)</f>
        <v>142.1058</v>
      </c>
      <c r="G127" s="20"/>
      <c r="H127" s="28"/>
    </row>
    <row r="128" spans="1:8" ht="12.75" customHeight="1">
      <c r="A128" s="30">
        <v>44686</v>
      </c>
      <c r="B128" s="31"/>
      <c r="C128" s="22">
        <f>ROUND(4.11,5)</f>
        <v>4.11</v>
      </c>
      <c r="D128" s="22">
        <f>F128</f>
        <v>141.60813</v>
      </c>
      <c r="E128" s="22">
        <f>F128</f>
        <v>141.60813</v>
      </c>
      <c r="F128" s="22">
        <f>ROUND(141.60813,5)</f>
        <v>141.60813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44322</v>
      </c>
      <c r="B130" s="31"/>
      <c r="C130" s="22">
        <f>ROUND(11.915,5)</f>
        <v>11.915</v>
      </c>
      <c r="D130" s="22">
        <f>F130</f>
        <v>12.0155</v>
      </c>
      <c r="E130" s="22">
        <f>F130</f>
        <v>12.0155</v>
      </c>
      <c r="F130" s="22">
        <f>ROUND(12.0155,5)</f>
        <v>12.0155</v>
      </c>
      <c r="G130" s="20"/>
      <c r="H130" s="28"/>
    </row>
    <row r="131" spans="1:8" ht="12.75" customHeight="1">
      <c r="A131" s="30">
        <v>44413</v>
      </c>
      <c r="B131" s="31"/>
      <c r="C131" s="22">
        <f>ROUND(11.915,5)</f>
        <v>11.915</v>
      </c>
      <c r="D131" s="22">
        <f>F131</f>
        <v>12.29272</v>
      </c>
      <c r="E131" s="22">
        <f>F131</f>
        <v>12.29272</v>
      </c>
      <c r="F131" s="22">
        <f>ROUND(12.29272,5)</f>
        <v>12.29272</v>
      </c>
      <c r="G131" s="20"/>
      <c r="H131" s="28"/>
    </row>
    <row r="132" spans="1:8" ht="12.75" customHeight="1">
      <c r="A132" s="30">
        <v>44504</v>
      </c>
      <c r="B132" s="31"/>
      <c r="C132" s="22">
        <f>ROUND(11.915,5)</f>
        <v>11.915</v>
      </c>
      <c r="D132" s="22">
        <f>F132</f>
        <v>12.57106</v>
      </c>
      <c r="E132" s="22">
        <f>F132</f>
        <v>12.57106</v>
      </c>
      <c r="F132" s="22">
        <f>ROUND(12.57106,5)</f>
        <v>12.57106</v>
      </c>
      <c r="G132" s="20"/>
      <c r="H132" s="28"/>
    </row>
    <row r="133" spans="1:8" ht="12.75" customHeight="1">
      <c r="A133" s="30">
        <v>44595</v>
      </c>
      <c r="B133" s="31"/>
      <c r="C133" s="22">
        <f>ROUND(11.915,5)</f>
        <v>11.915</v>
      </c>
      <c r="D133" s="22">
        <f>F133</f>
        <v>12.87174</v>
      </c>
      <c r="E133" s="22">
        <f>F133</f>
        <v>12.87174</v>
      </c>
      <c r="F133" s="22">
        <f>ROUND(12.87174,5)</f>
        <v>12.87174</v>
      </c>
      <c r="G133" s="20"/>
      <c r="H133" s="28"/>
    </row>
    <row r="134" spans="1:8" ht="12.75" customHeight="1">
      <c r="A134" s="30">
        <v>44686</v>
      </c>
      <c r="B134" s="31"/>
      <c r="C134" s="22">
        <f>ROUND(11.915,5)</f>
        <v>11.915</v>
      </c>
      <c r="D134" s="22">
        <f>F134</f>
        <v>13.19344</v>
      </c>
      <c r="E134" s="22">
        <f>F134</f>
        <v>13.19344</v>
      </c>
      <c r="F134" s="22">
        <f>ROUND(13.19344,5)</f>
        <v>13.19344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44322</v>
      </c>
      <c r="B136" s="31"/>
      <c r="C136" s="22">
        <f>ROUND(12.385,5)</f>
        <v>12.385</v>
      </c>
      <c r="D136" s="22">
        <f>F136</f>
        <v>12.48357</v>
      </c>
      <c r="E136" s="22">
        <f>F136</f>
        <v>12.48357</v>
      </c>
      <c r="F136" s="22">
        <f>ROUND(12.48357,5)</f>
        <v>12.48357</v>
      </c>
      <c r="G136" s="20"/>
      <c r="H136" s="28"/>
    </row>
    <row r="137" spans="1:8" ht="12.75" customHeight="1">
      <c r="A137" s="30">
        <v>44413</v>
      </c>
      <c r="B137" s="31"/>
      <c r="C137" s="22">
        <f>ROUND(12.385,5)</f>
        <v>12.385</v>
      </c>
      <c r="D137" s="22">
        <f>F137</f>
        <v>12.74629</v>
      </c>
      <c r="E137" s="22">
        <f>F137</f>
        <v>12.74629</v>
      </c>
      <c r="F137" s="22">
        <f>ROUND(12.74629,5)</f>
        <v>12.74629</v>
      </c>
      <c r="G137" s="20"/>
      <c r="H137" s="28"/>
    </row>
    <row r="138" spans="1:8" ht="12.75" customHeight="1">
      <c r="A138" s="30">
        <v>44504</v>
      </c>
      <c r="B138" s="31"/>
      <c r="C138" s="22">
        <f>ROUND(12.385,5)</f>
        <v>12.385</v>
      </c>
      <c r="D138" s="22">
        <f>F138</f>
        <v>13.01254</v>
      </c>
      <c r="E138" s="22">
        <f>F138</f>
        <v>13.01254</v>
      </c>
      <c r="F138" s="22">
        <f>ROUND(13.01254,5)</f>
        <v>13.01254</v>
      </c>
      <c r="G138" s="20"/>
      <c r="H138" s="28"/>
    </row>
    <row r="139" spans="1:8" ht="12.75" customHeight="1">
      <c r="A139" s="30">
        <v>44595</v>
      </c>
      <c r="B139" s="31"/>
      <c r="C139" s="22">
        <f>ROUND(12.385,5)</f>
        <v>12.385</v>
      </c>
      <c r="D139" s="22">
        <f>F139</f>
        <v>13.29035</v>
      </c>
      <c r="E139" s="22">
        <f>F139</f>
        <v>13.29035</v>
      </c>
      <c r="F139" s="22">
        <f>ROUND(13.29035,5)</f>
        <v>13.29035</v>
      </c>
      <c r="G139" s="20"/>
      <c r="H139" s="28"/>
    </row>
    <row r="140" spans="1:8" ht="12.75" customHeight="1">
      <c r="A140" s="30">
        <v>44686</v>
      </c>
      <c r="B140" s="31"/>
      <c r="C140" s="22">
        <f>ROUND(12.385,5)</f>
        <v>12.385</v>
      </c>
      <c r="D140" s="22">
        <f>F140</f>
        <v>13.59809</v>
      </c>
      <c r="E140" s="22">
        <f>F140</f>
        <v>13.59809</v>
      </c>
      <c r="F140" s="22">
        <f>ROUND(13.59809,5)</f>
        <v>13.59809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44322</v>
      </c>
      <c r="B142" s="31"/>
      <c r="C142" s="22">
        <f>ROUND(5.28,5)</f>
        <v>5.28</v>
      </c>
      <c r="D142" s="22">
        <f>F142</f>
        <v>5.35041</v>
      </c>
      <c r="E142" s="22">
        <f>F142</f>
        <v>5.35041</v>
      </c>
      <c r="F142" s="22">
        <f>ROUND(5.35041,5)</f>
        <v>5.35041</v>
      </c>
      <c r="G142" s="20"/>
      <c r="H142" s="28"/>
    </row>
    <row r="143" spans="1:8" ht="12.75" customHeight="1">
      <c r="A143" s="30">
        <v>44413</v>
      </c>
      <c r="B143" s="31"/>
      <c r="C143" s="22">
        <f>ROUND(5.28,5)</f>
        <v>5.28</v>
      </c>
      <c r="D143" s="22">
        <f>F143</f>
        <v>5.5408</v>
      </c>
      <c r="E143" s="22">
        <f>F143</f>
        <v>5.5408</v>
      </c>
      <c r="F143" s="22">
        <f>ROUND(5.5408,5)</f>
        <v>5.5408</v>
      </c>
      <c r="G143" s="20"/>
      <c r="H143" s="28"/>
    </row>
    <row r="144" spans="1:8" ht="12.75" customHeight="1">
      <c r="A144" s="30">
        <v>44504</v>
      </c>
      <c r="B144" s="31"/>
      <c r="C144" s="22">
        <f>ROUND(5.28,5)</f>
        <v>5.28</v>
      </c>
      <c r="D144" s="22">
        <f>F144</f>
        <v>5.75381</v>
      </c>
      <c r="E144" s="22">
        <f>F144</f>
        <v>5.75381</v>
      </c>
      <c r="F144" s="22">
        <f>ROUND(5.75381,5)</f>
        <v>5.75381</v>
      </c>
      <c r="G144" s="20"/>
      <c r="H144" s="28"/>
    </row>
    <row r="145" spans="1:8" ht="12.75" customHeight="1">
      <c r="A145" s="30">
        <v>44595</v>
      </c>
      <c r="B145" s="31"/>
      <c r="C145" s="22">
        <f>ROUND(5.28,5)</f>
        <v>5.28</v>
      </c>
      <c r="D145" s="22">
        <f>F145</f>
        <v>6.07352</v>
      </c>
      <c r="E145" s="22">
        <f>F145</f>
        <v>6.07352</v>
      </c>
      <c r="F145" s="22">
        <f>ROUND(6.07352,5)</f>
        <v>6.07352</v>
      </c>
      <c r="G145" s="20"/>
      <c r="H145" s="28"/>
    </row>
    <row r="146" spans="1:8" ht="12.75" customHeight="1">
      <c r="A146" s="30">
        <v>44686</v>
      </c>
      <c r="B146" s="31"/>
      <c r="C146" s="22">
        <f>ROUND(5.28,5)</f>
        <v>5.28</v>
      </c>
      <c r="D146" s="22">
        <f>F146</f>
        <v>6.6498</v>
      </c>
      <c r="E146" s="22">
        <f>F146</f>
        <v>6.6498</v>
      </c>
      <c r="F146" s="22">
        <f>ROUND(6.6498,5)</f>
        <v>6.6498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44322</v>
      </c>
      <c r="B148" s="31"/>
      <c r="C148" s="22">
        <f>ROUND(10.995,5)</f>
        <v>10.995</v>
      </c>
      <c r="D148" s="22">
        <f>F148</f>
        <v>11.08188</v>
      </c>
      <c r="E148" s="22">
        <f>F148</f>
        <v>11.08188</v>
      </c>
      <c r="F148" s="22">
        <f>ROUND(11.08188,5)</f>
        <v>11.08188</v>
      </c>
      <c r="G148" s="20"/>
      <c r="H148" s="28"/>
    </row>
    <row r="149" spans="1:8" ht="12.75" customHeight="1">
      <c r="A149" s="30">
        <v>44413</v>
      </c>
      <c r="B149" s="31"/>
      <c r="C149" s="22">
        <f>ROUND(10.995,5)</f>
        <v>10.995</v>
      </c>
      <c r="D149" s="22">
        <f>F149</f>
        <v>11.32016</v>
      </c>
      <c r="E149" s="22">
        <f>F149</f>
        <v>11.32016</v>
      </c>
      <c r="F149" s="22">
        <f>ROUND(11.32016,5)</f>
        <v>11.32016</v>
      </c>
      <c r="G149" s="20"/>
      <c r="H149" s="28"/>
    </row>
    <row r="150" spans="1:8" ht="12.75" customHeight="1">
      <c r="A150" s="30">
        <v>44504</v>
      </c>
      <c r="B150" s="31"/>
      <c r="C150" s="22">
        <f>ROUND(10.995,5)</f>
        <v>10.995</v>
      </c>
      <c r="D150" s="22">
        <f>F150</f>
        <v>11.55674</v>
      </c>
      <c r="E150" s="22">
        <f>F150</f>
        <v>11.55674</v>
      </c>
      <c r="F150" s="22">
        <f>ROUND(11.55674,5)</f>
        <v>11.55674</v>
      </c>
      <c r="G150" s="20"/>
      <c r="H150" s="28"/>
    </row>
    <row r="151" spans="1:8" ht="12.75" customHeight="1">
      <c r="A151" s="30">
        <v>44595</v>
      </c>
      <c r="B151" s="31"/>
      <c r="C151" s="22">
        <f>ROUND(10.995,5)</f>
        <v>10.995</v>
      </c>
      <c r="D151" s="22">
        <f>F151</f>
        <v>11.81265</v>
      </c>
      <c r="E151" s="22">
        <f>F151</f>
        <v>11.81265</v>
      </c>
      <c r="F151" s="22">
        <f>ROUND(11.81265,5)</f>
        <v>11.81265</v>
      </c>
      <c r="G151" s="20"/>
      <c r="H151" s="28"/>
    </row>
    <row r="152" spans="1:8" ht="12.75" customHeight="1">
      <c r="A152" s="30">
        <v>44686</v>
      </c>
      <c r="B152" s="31"/>
      <c r="C152" s="22">
        <f>ROUND(10.995,5)</f>
        <v>10.995</v>
      </c>
      <c r="D152" s="22">
        <f>F152</f>
        <v>12.08294</v>
      </c>
      <c r="E152" s="22">
        <f>F152</f>
        <v>12.08294</v>
      </c>
      <c r="F152" s="22">
        <f>ROUND(12.08294,5)</f>
        <v>12.08294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44322</v>
      </c>
      <c r="B154" s="31"/>
      <c r="C154" s="22">
        <f>ROUND(7.455,5)</f>
        <v>7.455</v>
      </c>
      <c r="D154" s="22">
        <f>F154</f>
        <v>7.53162</v>
      </c>
      <c r="E154" s="22">
        <f>F154</f>
        <v>7.53162</v>
      </c>
      <c r="F154" s="22">
        <f>ROUND(7.53162,5)</f>
        <v>7.53162</v>
      </c>
      <c r="G154" s="20"/>
      <c r="H154" s="28"/>
    </row>
    <row r="155" spans="1:8" ht="12.75" customHeight="1">
      <c r="A155" s="30">
        <v>44413</v>
      </c>
      <c r="B155" s="31"/>
      <c r="C155" s="22">
        <f>ROUND(7.455,5)</f>
        <v>7.455</v>
      </c>
      <c r="D155" s="22">
        <f>F155</f>
        <v>7.7337</v>
      </c>
      <c r="E155" s="22">
        <f>F155</f>
        <v>7.7337</v>
      </c>
      <c r="F155" s="22">
        <f>ROUND(7.7337,5)</f>
        <v>7.7337</v>
      </c>
      <c r="G155" s="20"/>
      <c r="H155" s="28"/>
    </row>
    <row r="156" spans="1:8" ht="12.75" customHeight="1">
      <c r="A156" s="30">
        <v>44504</v>
      </c>
      <c r="B156" s="31"/>
      <c r="C156" s="22">
        <f>ROUND(7.455,5)</f>
        <v>7.455</v>
      </c>
      <c r="D156" s="22">
        <f>F156</f>
        <v>7.9335</v>
      </c>
      <c r="E156" s="22">
        <f>F156</f>
        <v>7.9335</v>
      </c>
      <c r="F156" s="22">
        <f>ROUND(7.9335,5)</f>
        <v>7.9335</v>
      </c>
      <c r="G156" s="20"/>
      <c r="H156" s="28"/>
    </row>
    <row r="157" spans="1:8" ht="12.75" customHeight="1">
      <c r="A157" s="30">
        <v>44595</v>
      </c>
      <c r="B157" s="31"/>
      <c r="C157" s="22">
        <f>ROUND(7.455,5)</f>
        <v>7.455</v>
      </c>
      <c r="D157" s="22">
        <f>F157</f>
        <v>8.1564</v>
      </c>
      <c r="E157" s="22">
        <f>F157</f>
        <v>8.1564</v>
      </c>
      <c r="F157" s="22">
        <f>ROUND(8.1564,5)</f>
        <v>8.1564</v>
      </c>
      <c r="G157" s="20"/>
      <c r="H157" s="28"/>
    </row>
    <row r="158" spans="1:8" ht="12.75" customHeight="1">
      <c r="A158" s="30">
        <v>44686</v>
      </c>
      <c r="B158" s="31"/>
      <c r="C158" s="22">
        <f>ROUND(7.455,5)</f>
        <v>7.455</v>
      </c>
      <c r="D158" s="22">
        <f>F158</f>
        <v>8.42558</v>
      </c>
      <c r="E158" s="22">
        <f>F158</f>
        <v>8.42558</v>
      </c>
      <c r="F158" s="22">
        <f>ROUND(8.42558,5)</f>
        <v>8.42558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44322</v>
      </c>
      <c r="B160" s="31"/>
      <c r="C160" s="22">
        <f>ROUND(1.505,5)</f>
        <v>1.505</v>
      </c>
      <c r="D160" s="22">
        <f>F160</f>
        <v>321.17047</v>
      </c>
      <c r="E160" s="22">
        <f>F160</f>
        <v>321.17047</v>
      </c>
      <c r="F160" s="22">
        <f>ROUND(321.17047,5)</f>
        <v>321.17047</v>
      </c>
      <c r="G160" s="20"/>
      <c r="H160" s="28"/>
    </row>
    <row r="161" spans="1:8" ht="12.75" customHeight="1">
      <c r="A161" s="30">
        <v>44413</v>
      </c>
      <c r="B161" s="31"/>
      <c r="C161" s="22">
        <f>ROUND(1.505,5)</f>
        <v>1.505</v>
      </c>
      <c r="D161" s="22">
        <f>F161</f>
        <v>316.64377</v>
      </c>
      <c r="E161" s="22">
        <f>F161</f>
        <v>316.64377</v>
      </c>
      <c r="F161" s="22">
        <f>ROUND(316.64377,5)</f>
        <v>316.64377</v>
      </c>
      <c r="G161" s="20"/>
      <c r="H161" s="28"/>
    </row>
    <row r="162" spans="1:8" ht="12.75" customHeight="1">
      <c r="A162" s="30">
        <v>44504</v>
      </c>
      <c r="B162" s="31"/>
      <c r="C162" s="22">
        <f>ROUND(1.505,5)</f>
        <v>1.505</v>
      </c>
      <c r="D162" s="22">
        <f>F162</f>
        <v>320.20841</v>
      </c>
      <c r="E162" s="22">
        <f>F162</f>
        <v>320.20841</v>
      </c>
      <c r="F162" s="22">
        <f>ROUND(320.20841,5)</f>
        <v>320.20841</v>
      </c>
      <c r="G162" s="20"/>
      <c r="H162" s="28"/>
    </row>
    <row r="163" spans="1:8" ht="12.75" customHeight="1">
      <c r="A163" s="30">
        <v>44595</v>
      </c>
      <c r="B163" s="31"/>
      <c r="C163" s="22">
        <f>ROUND(1.505,5)</f>
        <v>1.505</v>
      </c>
      <c r="D163" s="22">
        <f>F163</f>
        <v>315.77503</v>
      </c>
      <c r="E163" s="22">
        <f>F163</f>
        <v>315.77503</v>
      </c>
      <c r="F163" s="22">
        <f>ROUND(315.77503,5)</f>
        <v>315.77503</v>
      </c>
      <c r="G163" s="20"/>
      <c r="H163" s="28"/>
    </row>
    <row r="164" spans="1:8" ht="12.75" customHeight="1">
      <c r="A164" s="30">
        <v>44686</v>
      </c>
      <c r="B164" s="31"/>
      <c r="C164" s="22">
        <f>ROUND(1.505,5)</f>
        <v>1.505</v>
      </c>
      <c r="D164" s="22">
        <f>F164</f>
        <v>319.17866</v>
      </c>
      <c r="E164" s="22">
        <f>F164</f>
        <v>319.17866</v>
      </c>
      <c r="F164" s="22">
        <f>ROUND(319.17866,5)</f>
        <v>319.17866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44322</v>
      </c>
      <c r="B166" s="31"/>
      <c r="C166" s="22">
        <f>ROUND(4.02,5)</f>
        <v>4.02</v>
      </c>
      <c r="D166" s="22">
        <f>F166</f>
        <v>231.47549</v>
      </c>
      <c r="E166" s="22">
        <f>F166</f>
        <v>231.47549</v>
      </c>
      <c r="F166" s="22">
        <f>ROUND(231.47549,5)</f>
        <v>231.47549</v>
      </c>
      <c r="G166" s="20"/>
      <c r="H166" s="28"/>
    </row>
    <row r="167" spans="1:8" ht="12.75" customHeight="1">
      <c r="A167" s="30">
        <v>44413</v>
      </c>
      <c r="B167" s="31"/>
      <c r="C167" s="22">
        <f>ROUND(4.02,5)</f>
        <v>4.02</v>
      </c>
      <c r="D167" s="22">
        <f>F167</f>
        <v>229.73001</v>
      </c>
      <c r="E167" s="22">
        <f>F167</f>
        <v>229.73001</v>
      </c>
      <c r="F167" s="22">
        <f>ROUND(229.73001,5)</f>
        <v>229.73001</v>
      </c>
      <c r="G167" s="20"/>
      <c r="H167" s="28"/>
    </row>
    <row r="168" spans="1:8" ht="12.75" customHeight="1">
      <c r="A168" s="30">
        <v>44504</v>
      </c>
      <c r="B168" s="31"/>
      <c r="C168" s="22">
        <f>ROUND(4.02,5)</f>
        <v>4.02</v>
      </c>
      <c r="D168" s="22">
        <f>F168</f>
        <v>232.31594</v>
      </c>
      <c r="E168" s="22">
        <f>F168</f>
        <v>232.31594</v>
      </c>
      <c r="F168" s="22">
        <f>ROUND(232.31594,5)</f>
        <v>232.31594</v>
      </c>
      <c r="G168" s="20"/>
      <c r="H168" s="28"/>
    </row>
    <row r="169" spans="1:8" ht="12.75" customHeight="1">
      <c r="A169" s="30">
        <v>44595</v>
      </c>
      <c r="B169" s="31"/>
      <c r="C169" s="22">
        <f>ROUND(4.02,5)</f>
        <v>4.02</v>
      </c>
      <c r="D169" s="22">
        <f>F169</f>
        <v>230.67333</v>
      </c>
      <c r="E169" s="22">
        <f>F169</f>
        <v>230.67333</v>
      </c>
      <c r="F169" s="22">
        <f>ROUND(230.67333,5)</f>
        <v>230.67333</v>
      </c>
      <c r="G169" s="20"/>
      <c r="H169" s="28"/>
    </row>
    <row r="170" spans="1:8" ht="12.75" customHeight="1">
      <c r="A170" s="30">
        <v>44686</v>
      </c>
      <c r="B170" s="31"/>
      <c r="C170" s="22">
        <f>ROUND(4.02,5)</f>
        <v>4.02</v>
      </c>
      <c r="D170" s="22">
        <f>F170</f>
        <v>233.16045</v>
      </c>
      <c r="E170" s="22">
        <f>F170</f>
        <v>233.16045</v>
      </c>
      <c r="F170" s="22">
        <f>ROUND(233.16045,5)</f>
        <v>233.16045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44322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44413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44504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44595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44686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44595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44686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44322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44595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44686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44322</v>
      </c>
      <c r="B192" s="31"/>
      <c r="C192" s="22">
        <f>ROUND(10.925,5)</f>
        <v>10.925</v>
      </c>
      <c r="D192" s="22">
        <f>F192</f>
        <v>11.00201</v>
      </c>
      <c r="E192" s="22">
        <f>F192</f>
        <v>11.00201</v>
      </c>
      <c r="F192" s="22">
        <f>ROUND(11.00201,5)</f>
        <v>11.00201</v>
      </c>
      <c r="G192" s="20"/>
      <c r="H192" s="28"/>
    </row>
    <row r="193" spans="1:8" ht="12.75" customHeight="1">
      <c r="A193" s="30">
        <v>44413</v>
      </c>
      <c r="B193" s="31"/>
      <c r="C193" s="22">
        <f>ROUND(10.925,5)</f>
        <v>10.925</v>
      </c>
      <c r="D193" s="22">
        <f>F193</f>
        <v>11.21205</v>
      </c>
      <c r="E193" s="22">
        <f>F193</f>
        <v>11.21205</v>
      </c>
      <c r="F193" s="22">
        <f>ROUND(11.21205,5)</f>
        <v>11.21205</v>
      </c>
      <c r="G193" s="20"/>
      <c r="H193" s="28"/>
    </row>
    <row r="194" spans="1:8" ht="12.75" customHeight="1">
      <c r="A194" s="30">
        <v>44504</v>
      </c>
      <c r="B194" s="31"/>
      <c r="C194" s="22">
        <f>ROUND(10.925,5)</f>
        <v>10.925</v>
      </c>
      <c r="D194" s="22">
        <f>F194</f>
        <v>11.41951</v>
      </c>
      <c r="E194" s="22">
        <f>F194</f>
        <v>11.41951</v>
      </c>
      <c r="F194" s="22">
        <f>ROUND(11.41951,5)</f>
        <v>11.41951</v>
      </c>
      <c r="G194" s="20"/>
      <c r="H194" s="28"/>
    </row>
    <row r="195" spans="1:8" ht="12.75" customHeight="1">
      <c r="A195" s="30">
        <v>44595</v>
      </c>
      <c r="B195" s="31"/>
      <c r="C195" s="22">
        <f>ROUND(10.925,5)</f>
        <v>10.925</v>
      </c>
      <c r="D195" s="22">
        <f>F195</f>
        <v>11.6384</v>
      </c>
      <c r="E195" s="22">
        <f>F195</f>
        <v>11.6384</v>
      </c>
      <c r="F195" s="22">
        <f>ROUND(11.6384,5)</f>
        <v>11.6384</v>
      </c>
      <c r="G195" s="20"/>
      <c r="H195" s="28"/>
    </row>
    <row r="196" spans="1:8" ht="12.75" customHeight="1">
      <c r="A196" s="30">
        <v>44686</v>
      </c>
      <c r="B196" s="31"/>
      <c r="C196" s="22">
        <f>ROUND(10.925,5)</f>
        <v>10.925</v>
      </c>
      <c r="D196" s="22">
        <f>F196</f>
        <v>11.87645</v>
      </c>
      <c r="E196" s="22">
        <f>F196</f>
        <v>11.87645</v>
      </c>
      <c r="F196" s="22">
        <f>ROUND(11.87645,5)</f>
        <v>11.87645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44322</v>
      </c>
      <c r="B198" s="31"/>
      <c r="C198" s="22">
        <f>ROUND(3.2,5)</f>
        <v>3.2</v>
      </c>
      <c r="D198" s="22">
        <f>F198</f>
        <v>200.84427</v>
      </c>
      <c r="E198" s="22">
        <f>F198</f>
        <v>200.84427</v>
      </c>
      <c r="F198" s="22">
        <f>ROUND(200.84427,5)</f>
        <v>200.84427</v>
      </c>
      <c r="G198" s="20"/>
      <c r="H198" s="28"/>
    </row>
    <row r="199" spans="1:8" ht="12.75" customHeight="1">
      <c r="A199" s="30">
        <v>44413</v>
      </c>
      <c r="B199" s="31"/>
      <c r="C199" s="22">
        <f>ROUND(3.2,5)</f>
        <v>3.2</v>
      </c>
      <c r="D199" s="22">
        <f>F199</f>
        <v>203.0179</v>
      </c>
      <c r="E199" s="22">
        <f>F199</f>
        <v>203.0179</v>
      </c>
      <c r="F199" s="22">
        <f>ROUND(203.0179,5)</f>
        <v>203.0179</v>
      </c>
      <c r="G199" s="20"/>
      <c r="H199" s="28"/>
    </row>
    <row r="200" spans="1:8" ht="12.75" customHeight="1">
      <c r="A200" s="30">
        <v>44504</v>
      </c>
      <c r="B200" s="31"/>
      <c r="C200" s="22">
        <f>ROUND(3.2,5)</f>
        <v>3.2</v>
      </c>
      <c r="D200" s="22">
        <f>F200</f>
        <v>202.56283</v>
      </c>
      <c r="E200" s="22">
        <f>F200</f>
        <v>202.56283</v>
      </c>
      <c r="F200" s="22">
        <f>ROUND(202.56283,5)</f>
        <v>202.56283</v>
      </c>
      <c r="G200" s="20"/>
      <c r="H200" s="28"/>
    </row>
    <row r="201" spans="1:8" ht="12.75" customHeight="1">
      <c r="A201" s="30">
        <v>44595</v>
      </c>
      <c r="B201" s="31"/>
      <c r="C201" s="22">
        <f>ROUND(3.2,5)</f>
        <v>3.2</v>
      </c>
      <c r="D201" s="22">
        <f>F201</f>
        <v>204.88175</v>
      </c>
      <c r="E201" s="22">
        <f>F201</f>
        <v>204.88175</v>
      </c>
      <c r="F201" s="22">
        <f>ROUND(204.88175,5)</f>
        <v>204.88175</v>
      </c>
      <c r="G201" s="20"/>
      <c r="H201" s="28"/>
    </row>
    <row r="202" spans="1:8" ht="12.75" customHeight="1">
      <c r="A202" s="30">
        <v>44686</v>
      </c>
      <c r="B202" s="31"/>
      <c r="C202" s="22">
        <f>ROUND(3.2,5)</f>
        <v>3.2</v>
      </c>
      <c r="D202" s="22">
        <f>F202</f>
        <v>204.29414</v>
      </c>
      <c r="E202" s="22">
        <f>F202</f>
        <v>204.29414</v>
      </c>
      <c r="F202" s="22">
        <f>ROUND(204.29414,5)</f>
        <v>204.29414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44322</v>
      </c>
      <c r="B204" s="31"/>
      <c r="C204" s="22">
        <f>ROUND(0.74,5)</f>
        <v>0.74</v>
      </c>
      <c r="D204" s="22">
        <f>F204</f>
        <v>171.78058</v>
      </c>
      <c r="E204" s="22">
        <f>F204</f>
        <v>171.78058</v>
      </c>
      <c r="F204" s="22">
        <f>ROUND(171.78058,5)</f>
        <v>171.78058</v>
      </c>
      <c r="G204" s="20"/>
      <c r="H204" s="28"/>
    </row>
    <row r="205" spans="1:8" ht="12.75" customHeight="1">
      <c r="A205" s="30">
        <v>44413</v>
      </c>
      <c r="B205" s="31"/>
      <c r="C205" s="22">
        <f>ROUND(0.74,5)</f>
        <v>0.74</v>
      </c>
      <c r="D205" s="22">
        <f>F205</f>
        <v>171.30787</v>
      </c>
      <c r="E205" s="22">
        <f>F205</f>
        <v>171.30787</v>
      </c>
      <c r="F205" s="22">
        <f>ROUND(171.30787,5)</f>
        <v>171.30787</v>
      </c>
      <c r="G205" s="20"/>
      <c r="H205" s="28"/>
    </row>
    <row r="206" spans="1:8" ht="12.75" customHeight="1">
      <c r="A206" s="30">
        <v>44504</v>
      </c>
      <c r="B206" s="31"/>
      <c r="C206" s="22">
        <f>ROUND(0.74,5)</f>
        <v>0.74</v>
      </c>
      <c r="D206" s="22">
        <f>F206</f>
        <v>173.2364</v>
      </c>
      <c r="E206" s="22">
        <f>F206</f>
        <v>173.2364</v>
      </c>
      <c r="F206" s="22">
        <f>ROUND(173.2364,5)</f>
        <v>173.2364</v>
      </c>
      <c r="G206" s="20"/>
      <c r="H206" s="28"/>
    </row>
    <row r="207" spans="1:8" ht="12.75" customHeight="1">
      <c r="A207" s="30">
        <v>44595</v>
      </c>
      <c r="B207" s="31"/>
      <c r="C207" s="22">
        <f>ROUND(0.74,5)</f>
        <v>0.74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30">
        <v>44686</v>
      </c>
      <c r="B208" s="31"/>
      <c r="C208" s="22">
        <f>ROUND(0.74,5)</f>
        <v>0.74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44322</v>
      </c>
      <c r="B210" s="31"/>
      <c r="C210" s="22">
        <f>ROUND(9.915,5)</f>
        <v>9.915</v>
      </c>
      <c r="D210" s="22">
        <f>F210</f>
        <v>9.99628</v>
      </c>
      <c r="E210" s="22">
        <f>F210</f>
        <v>9.99628</v>
      </c>
      <c r="F210" s="22">
        <f>ROUND(9.99628,5)</f>
        <v>9.99628</v>
      </c>
      <c r="G210" s="20"/>
      <c r="H210" s="28"/>
    </row>
    <row r="211" spans="1:8" ht="12.75" customHeight="1">
      <c r="A211" s="30">
        <v>44413</v>
      </c>
      <c r="B211" s="31"/>
      <c r="C211" s="22">
        <f>ROUND(9.915,5)</f>
        <v>9.915</v>
      </c>
      <c r="D211" s="22">
        <f>F211</f>
        <v>10.21819</v>
      </c>
      <c r="E211" s="22">
        <f>F211</f>
        <v>10.21819</v>
      </c>
      <c r="F211" s="22">
        <f>ROUND(10.21819,5)</f>
        <v>10.21819</v>
      </c>
      <c r="G211" s="20"/>
      <c r="H211" s="28"/>
    </row>
    <row r="212" spans="1:8" ht="12.75" customHeight="1">
      <c r="A212" s="30">
        <v>44504</v>
      </c>
      <c r="B212" s="31"/>
      <c r="C212" s="22">
        <f>ROUND(9.915,5)</f>
        <v>9.915</v>
      </c>
      <c r="D212" s="22">
        <f>F212</f>
        <v>10.43968</v>
      </c>
      <c r="E212" s="22">
        <f>F212</f>
        <v>10.43968</v>
      </c>
      <c r="F212" s="22">
        <f>ROUND(10.43968,5)</f>
        <v>10.43968</v>
      </c>
      <c r="G212" s="20"/>
      <c r="H212" s="28"/>
    </row>
    <row r="213" spans="1:8" ht="12.75" customHeight="1">
      <c r="A213" s="30">
        <v>44595</v>
      </c>
      <c r="B213" s="31"/>
      <c r="C213" s="22">
        <f>ROUND(9.915,5)</f>
        <v>9.915</v>
      </c>
      <c r="D213" s="22">
        <f>F213</f>
        <v>10.68075</v>
      </c>
      <c r="E213" s="22">
        <f>F213</f>
        <v>10.68075</v>
      </c>
      <c r="F213" s="22">
        <f>ROUND(10.68075,5)</f>
        <v>10.68075</v>
      </c>
      <c r="G213" s="20"/>
      <c r="H213" s="28"/>
    </row>
    <row r="214" spans="1:8" ht="12.75" customHeight="1">
      <c r="A214" s="30">
        <v>44686</v>
      </c>
      <c r="B214" s="31"/>
      <c r="C214" s="22">
        <f>ROUND(9.915,5)</f>
        <v>9.915</v>
      </c>
      <c r="D214" s="22">
        <f>F214</f>
        <v>10.93981</v>
      </c>
      <c r="E214" s="22">
        <f>F214</f>
        <v>10.93981</v>
      </c>
      <c r="F214" s="22">
        <f>ROUND(10.93981,5)</f>
        <v>10.93981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44322</v>
      </c>
      <c r="B216" s="31"/>
      <c r="C216" s="22">
        <f>ROUND(11.275,5)</f>
        <v>11.275</v>
      </c>
      <c r="D216" s="22">
        <f>F216</f>
        <v>11.35115</v>
      </c>
      <c r="E216" s="22">
        <f>F216</f>
        <v>11.35115</v>
      </c>
      <c r="F216" s="22">
        <f>ROUND(11.35115,5)</f>
        <v>11.35115</v>
      </c>
      <c r="G216" s="20"/>
      <c r="H216" s="28"/>
    </row>
    <row r="217" spans="1:8" ht="12.75" customHeight="1">
      <c r="A217" s="30">
        <v>44413</v>
      </c>
      <c r="B217" s="31"/>
      <c r="C217" s="22">
        <f>ROUND(11.275,5)</f>
        <v>11.275</v>
      </c>
      <c r="D217" s="22">
        <f>F217</f>
        <v>11.55919</v>
      </c>
      <c r="E217" s="22">
        <f>F217</f>
        <v>11.55919</v>
      </c>
      <c r="F217" s="22">
        <f>ROUND(11.55919,5)</f>
        <v>11.55919</v>
      </c>
      <c r="G217" s="20"/>
      <c r="H217" s="28"/>
    </row>
    <row r="218" spans="1:8" ht="12.75" customHeight="1">
      <c r="A218" s="30">
        <v>44504</v>
      </c>
      <c r="B218" s="31"/>
      <c r="C218" s="22">
        <f>ROUND(11.275,5)</f>
        <v>11.275</v>
      </c>
      <c r="D218" s="22">
        <f>F218</f>
        <v>11.76437</v>
      </c>
      <c r="E218" s="22">
        <f>F218</f>
        <v>11.76437</v>
      </c>
      <c r="F218" s="22">
        <f>ROUND(11.76437,5)</f>
        <v>11.76437</v>
      </c>
      <c r="G218" s="20"/>
      <c r="H218" s="28"/>
    </row>
    <row r="219" spans="1:8" ht="12.75" customHeight="1">
      <c r="A219" s="30">
        <v>44595</v>
      </c>
      <c r="B219" s="31"/>
      <c r="C219" s="22">
        <f>ROUND(11.275,5)</f>
        <v>11.275</v>
      </c>
      <c r="D219" s="22">
        <f>F219</f>
        <v>11.98453</v>
      </c>
      <c r="E219" s="22">
        <f>F219</f>
        <v>11.98453</v>
      </c>
      <c r="F219" s="22">
        <f>ROUND(11.98453,5)</f>
        <v>11.98453</v>
      </c>
      <c r="G219" s="20"/>
      <c r="H219" s="28"/>
    </row>
    <row r="220" spans="1:8" ht="12.75" customHeight="1">
      <c r="A220" s="30">
        <v>44686</v>
      </c>
      <c r="B220" s="31"/>
      <c r="C220" s="22">
        <f>ROUND(11.275,5)</f>
        <v>11.275</v>
      </c>
      <c r="D220" s="22">
        <f>F220</f>
        <v>12.21499</v>
      </c>
      <c r="E220" s="22">
        <f>F220</f>
        <v>12.21499</v>
      </c>
      <c r="F220" s="22">
        <f>ROUND(12.21499,5)</f>
        <v>12.21499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44322</v>
      </c>
      <c r="B222" s="31"/>
      <c r="C222" s="22">
        <f>ROUND(11.33,5)</f>
        <v>11.33</v>
      </c>
      <c r="D222" s="22">
        <f>F222</f>
        <v>11.40755</v>
      </c>
      <c r="E222" s="22">
        <f>F222</f>
        <v>11.40755</v>
      </c>
      <c r="F222" s="22">
        <f>ROUND(11.40755,5)</f>
        <v>11.40755</v>
      </c>
      <c r="G222" s="20"/>
      <c r="H222" s="28"/>
    </row>
    <row r="223" spans="1:8" ht="12.75" customHeight="1">
      <c r="A223" s="30">
        <v>44413</v>
      </c>
      <c r="B223" s="31"/>
      <c r="C223" s="22">
        <f>ROUND(11.33,5)</f>
        <v>11.33</v>
      </c>
      <c r="D223" s="22">
        <f>F223</f>
        <v>11.62005</v>
      </c>
      <c r="E223" s="22">
        <f>F223</f>
        <v>11.62005</v>
      </c>
      <c r="F223" s="22">
        <f>ROUND(11.62005,5)</f>
        <v>11.62005</v>
      </c>
      <c r="G223" s="20"/>
      <c r="H223" s="28"/>
    </row>
    <row r="224" spans="1:8" ht="12.75" customHeight="1">
      <c r="A224" s="30">
        <v>44504</v>
      </c>
      <c r="B224" s="31"/>
      <c r="C224" s="22">
        <f>ROUND(11.33,5)</f>
        <v>11.33</v>
      </c>
      <c r="D224" s="22">
        <f>F224</f>
        <v>11.82991</v>
      </c>
      <c r="E224" s="22">
        <f>F224</f>
        <v>11.82991</v>
      </c>
      <c r="F224" s="22">
        <f>ROUND(11.82991,5)</f>
        <v>11.82991</v>
      </c>
      <c r="G224" s="20"/>
      <c r="H224" s="28"/>
    </row>
    <row r="225" spans="1:8" ht="12.75" customHeight="1">
      <c r="A225" s="30">
        <v>44595</v>
      </c>
      <c r="B225" s="31"/>
      <c r="C225" s="22">
        <f>ROUND(11.33,5)</f>
        <v>11.33</v>
      </c>
      <c r="D225" s="22">
        <f>F225</f>
        <v>12.05588</v>
      </c>
      <c r="E225" s="22">
        <f>F225</f>
        <v>12.05588</v>
      </c>
      <c r="F225" s="22">
        <f>ROUND(12.05588,5)</f>
        <v>12.05588</v>
      </c>
      <c r="G225" s="20"/>
      <c r="H225" s="28"/>
    </row>
    <row r="226" spans="1:8" ht="12.75" customHeight="1">
      <c r="A226" s="30">
        <v>44686</v>
      </c>
      <c r="B226" s="31"/>
      <c r="C226" s="22">
        <f>ROUND(11.33,5)</f>
        <v>11.33</v>
      </c>
      <c r="D226" s="22">
        <f>F226</f>
        <v>12.29275</v>
      </c>
      <c r="E226" s="22">
        <f>F226</f>
        <v>12.29275</v>
      </c>
      <c r="F226" s="22">
        <f>ROUND(12.29275,5)</f>
        <v>12.29275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44322</v>
      </c>
      <c r="B228" s="31"/>
      <c r="C228" s="23">
        <f>ROUND(772.746,3)</f>
        <v>772.746</v>
      </c>
      <c r="D228" s="23">
        <f>F228</f>
        <v>775.738</v>
      </c>
      <c r="E228" s="23">
        <f>F228</f>
        <v>775.738</v>
      </c>
      <c r="F228" s="23">
        <f>ROUND(775.738,3)</f>
        <v>775.738</v>
      </c>
      <c r="G228" s="20"/>
      <c r="H228" s="28"/>
    </row>
    <row r="229" spans="1:8" ht="12.75" customHeight="1">
      <c r="A229" s="30">
        <v>44413</v>
      </c>
      <c r="B229" s="31"/>
      <c r="C229" s="23">
        <f>ROUND(772.746,3)</f>
        <v>772.746</v>
      </c>
      <c r="D229" s="23">
        <f>F229</f>
        <v>783.859</v>
      </c>
      <c r="E229" s="23">
        <f>F229</f>
        <v>783.859</v>
      </c>
      <c r="F229" s="23">
        <f>ROUND(783.859,3)</f>
        <v>783.859</v>
      </c>
      <c r="G229" s="20"/>
      <c r="H229" s="28"/>
    </row>
    <row r="230" spans="1:8" ht="12.75" customHeight="1">
      <c r="A230" s="30">
        <v>44504</v>
      </c>
      <c r="B230" s="31"/>
      <c r="C230" s="23">
        <f>ROUND(772.746,3)</f>
        <v>772.746</v>
      </c>
      <c r="D230" s="23">
        <f>F230</f>
        <v>792.586</v>
      </c>
      <c r="E230" s="23">
        <f>F230</f>
        <v>792.586</v>
      </c>
      <c r="F230" s="23">
        <f>ROUND(792.586,3)</f>
        <v>792.586</v>
      </c>
      <c r="G230" s="20"/>
      <c r="H230" s="28"/>
    </row>
    <row r="231" spans="1:8" ht="12.75" customHeight="1">
      <c r="A231" s="30">
        <v>44595</v>
      </c>
      <c r="B231" s="31"/>
      <c r="C231" s="23">
        <f>ROUND(772.746,3)</f>
        <v>772.746</v>
      </c>
      <c r="D231" s="23">
        <f>F231</f>
        <v>801.471</v>
      </c>
      <c r="E231" s="23">
        <f>F231</f>
        <v>801.471</v>
      </c>
      <c r="F231" s="23">
        <f>ROUND(801.471,3)</f>
        <v>801.471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44322</v>
      </c>
      <c r="B233" s="31"/>
      <c r="C233" s="23">
        <f>ROUND(774.187,3)</f>
        <v>774.187</v>
      </c>
      <c r="D233" s="23">
        <f>F233</f>
        <v>777.185</v>
      </c>
      <c r="E233" s="23">
        <f>F233</f>
        <v>777.185</v>
      </c>
      <c r="F233" s="23">
        <f>ROUND(777.185,3)</f>
        <v>777.185</v>
      </c>
      <c r="G233" s="20"/>
      <c r="H233" s="28"/>
    </row>
    <row r="234" spans="1:8" ht="12.75" customHeight="1">
      <c r="A234" s="30">
        <v>44413</v>
      </c>
      <c r="B234" s="31"/>
      <c r="C234" s="23">
        <f>ROUND(774.187,3)</f>
        <v>774.187</v>
      </c>
      <c r="D234" s="23">
        <f>F234</f>
        <v>785.321</v>
      </c>
      <c r="E234" s="23">
        <f>F234</f>
        <v>785.321</v>
      </c>
      <c r="F234" s="23">
        <f>ROUND(785.321,3)</f>
        <v>785.321</v>
      </c>
      <c r="G234" s="20"/>
      <c r="H234" s="28"/>
    </row>
    <row r="235" spans="1:8" ht="12.75" customHeight="1">
      <c r="A235" s="30">
        <v>44504</v>
      </c>
      <c r="B235" s="31"/>
      <c r="C235" s="23">
        <f>ROUND(774.187,3)</f>
        <v>774.187</v>
      </c>
      <c r="D235" s="23">
        <f>F235</f>
        <v>794.064</v>
      </c>
      <c r="E235" s="23">
        <f>F235</f>
        <v>794.064</v>
      </c>
      <c r="F235" s="23">
        <f>ROUND(794.064,3)</f>
        <v>794.064</v>
      </c>
      <c r="G235" s="20"/>
      <c r="H235" s="28"/>
    </row>
    <row r="236" spans="1:8" ht="12.75" customHeight="1">
      <c r="A236" s="30">
        <v>44595</v>
      </c>
      <c r="B236" s="31"/>
      <c r="C236" s="23">
        <f>ROUND(774.187,3)</f>
        <v>774.187</v>
      </c>
      <c r="D236" s="23">
        <f>F236</f>
        <v>802.966</v>
      </c>
      <c r="E236" s="23">
        <f>F236</f>
        <v>802.966</v>
      </c>
      <c r="F236" s="23">
        <f>ROUND(802.966,3)</f>
        <v>802.966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44322</v>
      </c>
      <c r="B238" s="31"/>
      <c r="C238" s="23">
        <f>ROUND(848.236,3)</f>
        <v>848.236</v>
      </c>
      <c r="D238" s="23">
        <f>F238</f>
        <v>851.521</v>
      </c>
      <c r="E238" s="23">
        <f>F238</f>
        <v>851.521</v>
      </c>
      <c r="F238" s="23">
        <f>ROUND(851.521,3)</f>
        <v>851.521</v>
      </c>
      <c r="G238" s="20"/>
      <c r="H238" s="28"/>
    </row>
    <row r="239" spans="1:8" ht="12.75" customHeight="1">
      <c r="A239" s="30">
        <v>44413</v>
      </c>
      <c r="B239" s="31"/>
      <c r="C239" s="23">
        <f>ROUND(848.236,3)</f>
        <v>848.236</v>
      </c>
      <c r="D239" s="23">
        <f>F239</f>
        <v>860.435</v>
      </c>
      <c r="E239" s="23">
        <f>F239</f>
        <v>860.435</v>
      </c>
      <c r="F239" s="23">
        <f>ROUND(860.435,3)</f>
        <v>860.435</v>
      </c>
      <c r="G239" s="20"/>
      <c r="H239" s="28"/>
    </row>
    <row r="240" spans="1:8" ht="12.75" customHeight="1">
      <c r="A240" s="30">
        <v>44504</v>
      </c>
      <c r="B240" s="31"/>
      <c r="C240" s="23">
        <f>ROUND(848.236,3)</f>
        <v>848.236</v>
      </c>
      <c r="D240" s="23">
        <f>F240</f>
        <v>870.014</v>
      </c>
      <c r="E240" s="23">
        <f>F240</f>
        <v>870.014</v>
      </c>
      <c r="F240" s="23">
        <f>ROUND(870.014,3)</f>
        <v>870.014</v>
      </c>
      <c r="G240" s="20"/>
      <c r="H240" s="28"/>
    </row>
    <row r="241" spans="1:8" ht="12.75" customHeight="1">
      <c r="A241" s="30">
        <v>44595</v>
      </c>
      <c r="B241" s="31"/>
      <c r="C241" s="23">
        <f>ROUND(848.236,3)</f>
        <v>848.236</v>
      </c>
      <c r="D241" s="23">
        <f>F241</f>
        <v>879.767</v>
      </c>
      <c r="E241" s="23">
        <f>F241</f>
        <v>879.767</v>
      </c>
      <c r="F241" s="23">
        <f>ROUND(879.767,3)</f>
        <v>879.767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44322</v>
      </c>
      <c r="B243" s="31"/>
      <c r="C243" s="23">
        <f>ROUND(745.748,3)</f>
        <v>745.748</v>
      </c>
      <c r="D243" s="23">
        <f>F243</f>
        <v>748.636</v>
      </c>
      <c r="E243" s="23">
        <f>F243</f>
        <v>748.636</v>
      </c>
      <c r="F243" s="23">
        <f>ROUND(748.636,3)</f>
        <v>748.636</v>
      </c>
      <c r="G243" s="20"/>
      <c r="H243" s="28"/>
    </row>
    <row r="244" spans="1:8" ht="12.75" customHeight="1">
      <c r="A244" s="30">
        <v>44413</v>
      </c>
      <c r="B244" s="31"/>
      <c r="C244" s="23">
        <f>ROUND(745.748,3)</f>
        <v>745.748</v>
      </c>
      <c r="D244" s="23">
        <f>F244</f>
        <v>756.473</v>
      </c>
      <c r="E244" s="23">
        <f>F244</f>
        <v>756.473</v>
      </c>
      <c r="F244" s="23">
        <f>ROUND(756.473,3)</f>
        <v>756.473</v>
      </c>
      <c r="G244" s="20"/>
      <c r="H244" s="28"/>
    </row>
    <row r="245" spans="1:8" ht="12.75" customHeight="1">
      <c r="A245" s="30">
        <v>44504</v>
      </c>
      <c r="B245" s="31"/>
      <c r="C245" s="23">
        <f>ROUND(745.748,3)</f>
        <v>745.748</v>
      </c>
      <c r="D245" s="23">
        <f>F245</f>
        <v>764.895</v>
      </c>
      <c r="E245" s="23">
        <f>F245</f>
        <v>764.895</v>
      </c>
      <c r="F245" s="23">
        <f>ROUND(764.895,3)</f>
        <v>764.895</v>
      </c>
      <c r="G245" s="20"/>
      <c r="H245" s="28"/>
    </row>
    <row r="246" spans="1:8" ht="12.75" customHeight="1">
      <c r="A246" s="30">
        <v>44595</v>
      </c>
      <c r="B246" s="31"/>
      <c r="C246" s="23">
        <f>ROUND(745.748,3)</f>
        <v>745.748</v>
      </c>
      <c r="D246" s="23">
        <f>F246</f>
        <v>773.469</v>
      </c>
      <c r="E246" s="23">
        <f>F246</f>
        <v>773.469</v>
      </c>
      <c r="F246" s="23">
        <f>ROUND(773.469,3)</f>
        <v>773.469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44322</v>
      </c>
      <c r="B248" s="31"/>
      <c r="C248" s="23">
        <f>ROUND(280.528659679754,3)</f>
        <v>280.529</v>
      </c>
      <c r="D248" s="23">
        <f>F248</f>
        <v>281.643</v>
      </c>
      <c r="E248" s="23">
        <f>F248</f>
        <v>281.643</v>
      </c>
      <c r="F248" s="23">
        <f>ROUND(281.643,3)</f>
        <v>281.643</v>
      </c>
      <c r="G248" s="20"/>
      <c r="H248" s="28"/>
    </row>
    <row r="249" spans="1:8" ht="12.75" customHeight="1">
      <c r="A249" s="30">
        <v>44413</v>
      </c>
      <c r="B249" s="31"/>
      <c r="C249" s="23">
        <f>ROUND(280.528659679754,3)</f>
        <v>280.529</v>
      </c>
      <c r="D249" s="23">
        <f>F249</f>
        <v>284.661</v>
      </c>
      <c r="E249" s="23">
        <f>F249</f>
        <v>284.661</v>
      </c>
      <c r="F249" s="23">
        <f>ROUND(284.661,3)</f>
        <v>284.661</v>
      </c>
      <c r="G249" s="20"/>
      <c r="H249" s="28"/>
    </row>
    <row r="250" spans="1:8" ht="12.75" customHeight="1">
      <c r="A250" s="30">
        <v>44504</v>
      </c>
      <c r="B250" s="31"/>
      <c r="C250" s="23">
        <f>ROUND(280.528659679754,3)</f>
        <v>280.529</v>
      </c>
      <c r="D250" s="23">
        <f>F250</f>
        <v>287.899</v>
      </c>
      <c r="E250" s="23">
        <f>F250</f>
        <v>287.899</v>
      </c>
      <c r="F250" s="23">
        <f>ROUND(287.899,3)</f>
        <v>287.899</v>
      </c>
      <c r="G250" s="20"/>
      <c r="H250" s="28"/>
    </row>
    <row r="251" spans="1:8" ht="12.75" customHeight="1">
      <c r="A251" s="30">
        <v>44595</v>
      </c>
      <c r="B251" s="31"/>
      <c r="C251" s="23">
        <f>ROUND(280.528659679754,3)</f>
        <v>280.529</v>
      </c>
      <c r="D251" s="23">
        <f>F251</f>
        <v>291.194</v>
      </c>
      <c r="E251" s="23">
        <f>F251</f>
        <v>291.194</v>
      </c>
      <c r="F251" s="23">
        <f>ROUND(291.194,3)</f>
        <v>291.194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44322</v>
      </c>
      <c r="B253" s="31"/>
      <c r="C253" s="23">
        <f>ROUND(737.109,3)</f>
        <v>737.109</v>
      </c>
      <c r="D253" s="23">
        <f>F253</f>
        <v>739.963</v>
      </c>
      <c r="E253" s="23">
        <f>F253</f>
        <v>739.963</v>
      </c>
      <c r="F253" s="23">
        <f>ROUND(739.963,3)</f>
        <v>739.963</v>
      </c>
      <c r="G253" s="20"/>
      <c r="H253" s="28"/>
    </row>
    <row r="254" spans="1:8" ht="12.75" customHeight="1">
      <c r="A254" s="30">
        <v>44413</v>
      </c>
      <c r="B254" s="31"/>
      <c r="C254" s="23">
        <f>ROUND(737.109,3)</f>
        <v>737.109</v>
      </c>
      <c r="D254" s="23">
        <f>F254</f>
        <v>747.71</v>
      </c>
      <c r="E254" s="23">
        <f>F254</f>
        <v>747.71</v>
      </c>
      <c r="F254" s="23">
        <f>ROUND(747.71,3)</f>
        <v>747.71</v>
      </c>
      <c r="G254" s="20"/>
      <c r="H254" s="28"/>
    </row>
    <row r="255" spans="1:8" ht="12.75" customHeight="1">
      <c r="A255" s="30">
        <v>44504</v>
      </c>
      <c r="B255" s="31"/>
      <c r="C255" s="23">
        <f>ROUND(737.109,3)</f>
        <v>737.109</v>
      </c>
      <c r="D255" s="23">
        <f>F255</f>
        <v>756.034</v>
      </c>
      <c r="E255" s="23">
        <f>F255</f>
        <v>756.034</v>
      </c>
      <c r="F255" s="23">
        <f>ROUND(756.034,3)</f>
        <v>756.034</v>
      </c>
      <c r="G255" s="20"/>
      <c r="H255" s="28"/>
    </row>
    <row r="256" spans="1:8" ht="12.75" customHeight="1">
      <c r="A256" s="30">
        <v>44595</v>
      </c>
      <c r="B256" s="31"/>
      <c r="C256" s="23">
        <f>ROUND(737.109,3)</f>
        <v>737.109</v>
      </c>
      <c r="D256" s="23">
        <f>F256</f>
        <v>764.509</v>
      </c>
      <c r="E256" s="23">
        <f>F256</f>
        <v>764.509</v>
      </c>
      <c r="F256" s="23">
        <f>ROUND(764.509,3)</f>
        <v>764.509</v>
      </c>
      <c r="G256" s="20"/>
      <c r="H256" s="28"/>
    </row>
    <row r="257" spans="1:8" ht="12.75" customHeight="1">
      <c r="A257" s="40" t="s">
        <v>81</v>
      </c>
      <c r="B257" s="41"/>
      <c r="C257" s="42"/>
      <c r="D257" s="42"/>
      <c r="E257" s="42"/>
      <c r="F257" s="42"/>
      <c r="G257" s="43"/>
      <c r="H257" s="44"/>
    </row>
    <row r="258" spans="1:8" ht="12.75" customHeight="1">
      <c r="A258" s="46">
        <v>44307</v>
      </c>
      <c r="B258" s="47"/>
      <c r="C258" s="45">
        <v>3.675</v>
      </c>
      <c r="D258" s="45">
        <v>3.74</v>
      </c>
      <c r="E258" s="45">
        <v>3.69</v>
      </c>
      <c r="F258" s="45">
        <v>3.715</v>
      </c>
      <c r="G258" s="43"/>
      <c r="H258" s="44"/>
    </row>
    <row r="259" spans="1:8" ht="12.75" customHeight="1">
      <c r="A259" s="46">
        <v>44335</v>
      </c>
      <c r="B259" s="47">
        <v>44180</v>
      </c>
      <c r="C259" s="45">
        <v>3.675</v>
      </c>
      <c r="D259" s="45">
        <v>3.78</v>
      </c>
      <c r="E259" s="45">
        <v>3.72</v>
      </c>
      <c r="F259" s="45">
        <v>3.75</v>
      </c>
      <c r="G259" s="43"/>
      <c r="H259" s="44"/>
    </row>
    <row r="260" spans="1:8" ht="12.75" customHeight="1">
      <c r="A260" s="46">
        <v>44362</v>
      </c>
      <c r="B260" s="47">
        <v>44216</v>
      </c>
      <c r="C260" s="45">
        <v>3.675</v>
      </c>
      <c r="D260" s="45">
        <v>3.81</v>
      </c>
      <c r="E260" s="45">
        <v>3.78</v>
      </c>
      <c r="F260" s="45">
        <v>3.795</v>
      </c>
      <c r="G260" s="43"/>
      <c r="H260" s="44"/>
    </row>
    <row r="261" spans="1:8" ht="12.75" customHeight="1">
      <c r="A261" s="46">
        <v>44398</v>
      </c>
      <c r="B261" s="47">
        <v>44244</v>
      </c>
      <c r="C261" s="45">
        <v>3.675</v>
      </c>
      <c r="D261" s="45">
        <v>3.87</v>
      </c>
      <c r="E261" s="45">
        <v>3.81</v>
      </c>
      <c r="F261" s="45">
        <v>3.84</v>
      </c>
      <c r="G261" s="43"/>
      <c r="H261" s="44"/>
    </row>
    <row r="262" spans="1:8" ht="12.75" customHeight="1">
      <c r="A262" s="46">
        <v>44426</v>
      </c>
      <c r="B262" s="47">
        <v>44272</v>
      </c>
      <c r="C262" s="45">
        <v>3.675</v>
      </c>
      <c r="D262" s="45">
        <v>3.94</v>
      </c>
      <c r="E262" s="45">
        <v>3.88</v>
      </c>
      <c r="F262" s="45">
        <v>3.91</v>
      </c>
      <c r="G262" s="43"/>
      <c r="H262" s="44"/>
    </row>
    <row r="263" spans="1:8" ht="12.75" customHeight="1">
      <c r="A263" s="46">
        <v>44454</v>
      </c>
      <c r="B263" s="47">
        <v>44307</v>
      </c>
      <c r="C263" s="45">
        <v>3.675</v>
      </c>
      <c r="D263" s="45">
        <v>3.96</v>
      </c>
      <c r="E263" s="45">
        <v>3.93</v>
      </c>
      <c r="F263" s="45">
        <v>3.9450000000000003</v>
      </c>
      <c r="G263" s="43"/>
      <c r="H263" s="44"/>
    </row>
    <row r="264" spans="1:8" ht="12.75" customHeight="1">
      <c r="A264" s="46">
        <v>44545</v>
      </c>
      <c r="B264" s="47">
        <v>44362</v>
      </c>
      <c r="C264" s="45">
        <v>3.675</v>
      </c>
      <c r="D264" s="45">
        <v>4.3</v>
      </c>
      <c r="E264" s="45">
        <v>4.26</v>
      </c>
      <c r="F264" s="45">
        <v>4.279999999999999</v>
      </c>
      <c r="G264" s="43"/>
      <c r="H264" s="44"/>
    </row>
    <row r="265" spans="1:8" ht="12.75" customHeight="1">
      <c r="A265" s="46">
        <v>44636</v>
      </c>
      <c r="B265" s="47">
        <v>44454</v>
      </c>
      <c r="C265" s="45">
        <v>3.675</v>
      </c>
      <c r="D265" s="45">
        <v>4.81</v>
      </c>
      <c r="E265" s="45">
        <v>4.01</v>
      </c>
      <c r="F265" s="45">
        <v>4.41</v>
      </c>
      <c r="G265" s="43"/>
      <c r="H265" s="44"/>
    </row>
    <row r="266" spans="1:8" ht="12.75" customHeight="1">
      <c r="A266" s="46">
        <v>44727</v>
      </c>
      <c r="B266" s="47">
        <v>44545</v>
      </c>
      <c r="C266" s="45">
        <v>3.675</v>
      </c>
      <c r="D266" s="45">
        <v>4.9</v>
      </c>
      <c r="E266" s="45">
        <v>4.84</v>
      </c>
      <c r="F266" s="45">
        <v>4.87</v>
      </c>
      <c r="G266" s="43"/>
      <c r="H266" s="44"/>
    </row>
    <row r="267" spans="1:8" ht="12.75" customHeight="1">
      <c r="A267" s="46">
        <v>44825</v>
      </c>
      <c r="B267" s="47">
        <v>44636</v>
      </c>
      <c r="C267" s="45">
        <v>3.675</v>
      </c>
      <c r="D267" s="45">
        <v>5.35</v>
      </c>
      <c r="E267" s="45">
        <v>4.67</v>
      </c>
      <c r="F267" s="45">
        <v>5.01</v>
      </c>
      <c r="G267" s="43"/>
      <c r="H267" s="44"/>
    </row>
    <row r="268" spans="1:8" ht="12.75" customHeight="1">
      <c r="A268" s="46">
        <v>44916</v>
      </c>
      <c r="B268" s="47">
        <v>44727</v>
      </c>
      <c r="C268" s="45">
        <v>3.675</v>
      </c>
      <c r="D268" s="45">
        <v>5.44</v>
      </c>
      <c r="E268" s="45">
        <v>5.35</v>
      </c>
      <c r="F268" s="45">
        <v>5.395</v>
      </c>
      <c r="G268" s="43"/>
      <c r="H268" s="44"/>
    </row>
    <row r="269" spans="1:8" ht="12.75" customHeight="1">
      <c r="A269" s="46">
        <v>45000</v>
      </c>
      <c r="B269" s="47">
        <v>44825</v>
      </c>
      <c r="C269" s="45">
        <v>3.675</v>
      </c>
      <c r="D269" s="45">
        <v>5.79</v>
      </c>
      <c r="E269" s="45">
        <v>5.23</v>
      </c>
      <c r="F269" s="45">
        <v>5.51</v>
      </c>
      <c r="G269" s="43"/>
      <c r="H269" s="44"/>
    </row>
    <row r="270" spans="1:8" ht="12.75" customHeight="1">
      <c r="A270" s="30" t="s">
        <v>12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ROUND(92.5937327322616,2)</f>
        <v>92.59</v>
      </c>
      <c r="D271" s="20">
        <f>F271</f>
        <v>86.93</v>
      </c>
      <c r="E271" s="20">
        <f>F271</f>
        <v>86.93</v>
      </c>
      <c r="F271" s="20">
        <f>ROUND(86.9282454664805,2)</f>
        <v>86.93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ROUND(91.7160004494087,2)</f>
        <v>91.72</v>
      </c>
      <c r="D273" s="20">
        <f>F273</f>
        <v>83.84</v>
      </c>
      <c r="E273" s="20">
        <f>F273</f>
        <v>83.84</v>
      </c>
      <c r="F273" s="20">
        <f>ROUND(83.8430264495327,2)</f>
        <v>83.84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ROUND(92.5937327322616,5)</f>
        <v>92.59373</v>
      </c>
      <c r="D275" s="22">
        <f>F275</f>
        <v>90.43285</v>
      </c>
      <c r="E275" s="22">
        <f>F275</f>
        <v>90.43285</v>
      </c>
      <c r="F275" s="22">
        <f>ROUND(90.4328546860742,5)</f>
        <v>90.43285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ROUND(92.5937327322616,5)</f>
        <v>92.59373</v>
      </c>
      <c r="D277" s="22">
        <f>F277</f>
        <v>89.43594</v>
      </c>
      <c r="E277" s="22">
        <f>F277</f>
        <v>89.43594</v>
      </c>
      <c r="F277" s="22">
        <f>ROUND(89.435942421917,5)</f>
        <v>89.43594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ROUND(92.5937327322616,5)</f>
        <v>92.59373</v>
      </c>
      <c r="D279" s="22">
        <f>F279</f>
        <v>90.76383</v>
      </c>
      <c r="E279" s="22">
        <f>F279</f>
        <v>90.76383</v>
      </c>
      <c r="F279" s="22">
        <f>ROUND(90.7638267716032,5)</f>
        <v>90.76383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ROUND(92.5937327322616,5)</f>
        <v>92.59373</v>
      </c>
      <c r="D281" s="22">
        <f>F281</f>
        <v>90.25306</v>
      </c>
      <c r="E281" s="22">
        <f>F281</f>
        <v>90.25306</v>
      </c>
      <c r="F281" s="22">
        <f>ROUND(90.2530604373629,5)</f>
        <v>90.25306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ROUND(92.5937327322616,5)</f>
        <v>92.59373</v>
      </c>
      <c r="D283" s="22">
        <f>F283</f>
        <v>90.49543</v>
      </c>
      <c r="E283" s="22">
        <f>F283</f>
        <v>90.49543</v>
      </c>
      <c r="F283" s="22">
        <f>ROUND(90.4954250609179,5)</f>
        <v>90.49543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ROUND(92.5937327322616,5)</f>
        <v>92.59373</v>
      </c>
      <c r="D285" s="22">
        <f>F285</f>
        <v>93.75011</v>
      </c>
      <c r="E285" s="22">
        <f>F285</f>
        <v>93.75011</v>
      </c>
      <c r="F285" s="22">
        <f>ROUND(93.7501137169541,5)</f>
        <v>93.75011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ROUND(92.5937327322616,2)</f>
        <v>92.59</v>
      </c>
      <c r="D287" s="20">
        <f>F287</f>
        <v>92.59</v>
      </c>
      <c r="E287" s="20">
        <f>F287</f>
        <v>92.59</v>
      </c>
      <c r="F287" s="20">
        <f>ROUND(92.5937327322616,2)</f>
        <v>92.59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ROUND(92.5937327322616,2)</f>
        <v>92.59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ROUND(91.7160004494087,5)</f>
        <v>91.716</v>
      </c>
      <c r="D291" s="22">
        <f>F291</f>
        <v>81.83871</v>
      </c>
      <c r="E291" s="22">
        <f>F291</f>
        <v>81.83871</v>
      </c>
      <c r="F291" s="22">
        <f>ROUND(81.8387149374225,5)</f>
        <v>81.83871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ROUND(91.7160004494087,5)</f>
        <v>91.716</v>
      </c>
      <c r="D293" s="22">
        <f>F293</f>
        <v>78.54043</v>
      </c>
      <c r="E293" s="22">
        <f>F293</f>
        <v>78.54043</v>
      </c>
      <c r="F293" s="22">
        <f>ROUND(78.5404307107855,5)</f>
        <v>78.54043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ROUND(91.7160004494087,5)</f>
        <v>91.716</v>
      </c>
      <c r="D295" s="22">
        <f>F295</f>
        <v>77.11076</v>
      </c>
      <c r="E295" s="22">
        <f>F295</f>
        <v>77.11076</v>
      </c>
      <c r="F295" s="22">
        <f>ROUND(77.1107615496398,5)</f>
        <v>77.11076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ROUND(91.7160004494087,5)</f>
        <v>91.716</v>
      </c>
      <c r="D297" s="22">
        <f>F297</f>
        <v>79.27482</v>
      </c>
      <c r="E297" s="22">
        <f>F297</f>
        <v>79.27482</v>
      </c>
      <c r="F297" s="22">
        <f>ROUND(79.2748177129689,5)</f>
        <v>79.27482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ROUND(91.7160004494087,5)</f>
        <v>91.716</v>
      </c>
      <c r="D299" s="22">
        <f>F299</f>
        <v>83.39851</v>
      </c>
      <c r="E299" s="22">
        <f>F299</f>
        <v>83.39851</v>
      </c>
      <c r="F299" s="22">
        <f>ROUND(83.3985108960894,5)</f>
        <v>83.39851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ROUND(91.7160004494087,5)</f>
        <v>91.716</v>
      </c>
      <c r="D301" s="22">
        <f>F301</f>
        <v>82.02914</v>
      </c>
      <c r="E301" s="22">
        <f>F301</f>
        <v>82.02914</v>
      </c>
      <c r="F301" s="22">
        <f>ROUND(82.0291428439892,5)</f>
        <v>82.02914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ROUND(91.7160004494087,5)</f>
        <v>91.716</v>
      </c>
      <c r="D303" s="22">
        <f>F303</f>
        <v>84.23036</v>
      </c>
      <c r="E303" s="22">
        <f>F303</f>
        <v>84.23036</v>
      </c>
      <c r="F303" s="22">
        <f>ROUND(84.2303606370329,5)</f>
        <v>84.23036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ROUND(91.7160004494087,5)</f>
        <v>91.716</v>
      </c>
      <c r="D305" s="22">
        <f>F305</f>
        <v>90.13572</v>
      </c>
      <c r="E305" s="22">
        <f>F305</f>
        <v>90.13572</v>
      </c>
      <c r="F305" s="22">
        <f>ROUND(90.1357206277217,5)</f>
        <v>90.13572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ROUND(91.7160004494087,2)</f>
        <v>91.72</v>
      </c>
      <c r="D307" s="20">
        <f>F307</f>
        <v>91.72</v>
      </c>
      <c r="E307" s="20">
        <f>F307</f>
        <v>91.72</v>
      </c>
      <c r="F307" s="20">
        <f>ROUND(91.7160004494087,2)</f>
        <v>91.72</v>
      </c>
      <c r="G307" s="20"/>
      <c r="H307" s="28"/>
    </row>
    <row r="308" spans="1:8" ht="12.75" customHeight="1">
      <c r="A308" s="30" t="s">
        <v>80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ROUND(91.7160004494087,2)</f>
        <v>91.72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2021-03-31T15:54:53Z</dcterms:modified>
  <cp:category/>
  <cp:version/>
  <cp:contentType/>
  <cp:contentStatus/>
</cp:coreProperties>
</file>