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<sst xmlns="http://schemas.openxmlformats.org/spreadsheetml/2006/main" count="83" uniqueCount="81">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</sst>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T30" sqref="S30:T3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44335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ROUND(92.3678807519188,2)</f>
        <v>92.37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ROUND(90.4321577525538,2)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92.37</v>
      </c>
      <c r="D7" s="20">
        <f t="shared" si="1"/>
        <v>89.42</v>
      </c>
      <c r="E7" s="20">
        <f t="shared" si="2"/>
        <v>89.42</v>
      </c>
      <c r="F7" s="20">
        <f>ROUND(89.4180775567232,2)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92.37</v>
      </c>
      <c r="D8" s="20">
        <f t="shared" si="1"/>
        <v>90.7</v>
      </c>
      <c r="E8" s="20">
        <f t="shared" si="2"/>
        <v>90.7</v>
      </c>
      <c r="F8" s="20">
        <f>ROUND(90.6998750562097,2)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92.37</v>
      </c>
      <c r="D9" s="20">
        <f t="shared" si="1"/>
        <v>90.15</v>
      </c>
      <c r="E9" s="20">
        <f t="shared" si="2"/>
        <v>90.15</v>
      </c>
      <c r="F9" s="20">
        <f>ROUND(90.1478471368557,2)</f>
        <v>90.15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92.37</v>
      </c>
      <c r="D10" s="20">
        <f t="shared" si="1"/>
        <v>90.36</v>
      </c>
      <c r="E10" s="20">
        <f t="shared" si="2"/>
        <v>90.36</v>
      </c>
      <c r="F10" s="20">
        <f>ROUND(90.3622959122924,2)</f>
        <v>90.36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92.37</v>
      </c>
      <c r="D11" s="20">
        <f t="shared" si="1"/>
        <v>93.58</v>
      </c>
      <c r="E11" s="20">
        <f t="shared" si="2"/>
        <v>93.58</v>
      </c>
      <c r="F11" s="20">
        <f>ROUND(93.5787560281313,2)</f>
        <v>93.58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92.37</v>
      </c>
      <c r="D12" s="20">
        <f t="shared" si="1"/>
        <v>94.18</v>
      </c>
      <c r="E12" s="20">
        <f t="shared" si="2"/>
        <v>94.18</v>
      </c>
      <c r="F12" s="20">
        <f>ROUND(94.1791962331066,2)</f>
        <v>94.18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92.37</v>
      </c>
      <c r="D13" s="20">
        <f t="shared" si="1"/>
        <v>86.69</v>
      </c>
      <c r="E13" s="20">
        <f t="shared" si="2"/>
        <v>86.69</v>
      </c>
      <c r="F13" s="20">
        <f>ROUND(86.6943851282921,2)</f>
        <v>86.69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92.37</v>
      </c>
      <c r="D14" s="20">
        <f t="shared" si="1"/>
        <v>92.37</v>
      </c>
      <c r="E14" s="20">
        <f t="shared" si="2"/>
        <v>92.37</v>
      </c>
      <c r="F14" s="20">
        <f>ROUND(92.3678807519188,2)</f>
        <v>92.37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92.37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ROUND(90.4497208788474,2)</f>
        <v>90.45</v>
      </c>
      <c r="D17" s="20">
        <f aca="true" t="shared" si="4" ref="D17:D28">F17</f>
        <v>81.07</v>
      </c>
      <c r="E17" s="20">
        <f aca="true" t="shared" si="5" ref="E17:E28">F17</f>
        <v>81.07</v>
      </c>
      <c r="F17" s="20">
        <f>ROUND(81.0708041475432,2)</f>
        <v>81.07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90.45</v>
      </c>
      <c r="D18" s="20">
        <f t="shared" si="4"/>
        <v>77.71</v>
      </c>
      <c r="E18" s="20">
        <f t="shared" si="5"/>
        <v>77.71</v>
      </c>
      <c r="F18" s="20">
        <f>ROUND(77.7135103803586,2)</f>
        <v>77.71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90.45</v>
      </c>
      <c r="D19" s="20">
        <f t="shared" si="4"/>
        <v>76.23</v>
      </c>
      <c r="E19" s="20">
        <f t="shared" si="5"/>
        <v>76.23</v>
      </c>
      <c r="F19" s="20">
        <f>ROUND(76.2282434205845,2)</f>
        <v>76.23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90.45</v>
      </c>
      <c r="D20" s="20">
        <f t="shared" si="4"/>
        <v>78.35</v>
      </c>
      <c r="E20" s="20">
        <f t="shared" si="5"/>
        <v>78.35</v>
      </c>
      <c r="F20" s="20">
        <f>ROUND(78.3512082005459,2)</f>
        <v>78.35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90.45</v>
      </c>
      <c r="D21" s="20">
        <f t="shared" si="4"/>
        <v>82.45</v>
      </c>
      <c r="E21" s="20">
        <f t="shared" si="5"/>
        <v>82.45</v>
      </c>
      <c r="F21" s="20">
        <f>ROUND(82.4451949010612,2)</f>
        <v>82.45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90.45</v>
      </c>
      <c r="D22" s="20">
        <f t="shared" si="4"/>
        <v>81.03</v>
      </c>
      <c r="E22" s="20">
        <f t="shared" si="5"/>
        <v>81.03</v>
      </c>
      <c r="F22" s="20">
        <f>ROUND(81.0279301115821,2)</f>
        <v>81.03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90.45</v>
      </c>
      <c r="D23" s="20">
        <f t="shared" si="4"/>
        <v>83.18</v>
      </c>
      <c r="E23" s="20">
        <f t="shared" si="5"/>
        <v>83.18</v>
      </c>
      <c r="F23" s="20">
        <f>ROUND(83.1782279838073,2)</f>
        <v>83.18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90.45</v>
      </c>
      <c r="D24" s="20">
        <f t="shared" si="4"/>
        <v>89.04</v>
      </c>
      <c r="E24" s="20">
        <f t="shared" si="5"/>
        <v>89.04</v>
      </c>
      <c r="F24" s="20">
        <f>ROUND(89.0369201859061,2)</f>
        <v>89.04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90.45</v>
      </c>
      <c r="D25" s="20">
        <f t="shared" si="4"/>
        <v>89.5</v>
      </c>
      <c r="E25" s="20">
        <f t="shared" si="5"/>
        <v>89.5</v>
      </c>
      <c r="F25" s="20">
        <f>ROUND(89.5013747025599,2)</f>
        <v>89.5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90.45</v>
      </c>
      <c r="D26" s="20">
        <f t="shared" si="4"/>
        <v>82.6</v>
      </c>
      <c r="E26" s="20">
        <f t="shared" si="5"/>
        <v>82.6</v>
      </c>
      <c r="F26" s="20">
        <f>ROUND(82.6047991189611,2)</f>
        <v>82.6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90.45</v>
      </c>
      <c r="D27" s="20">
        <f t="shared" si="4"/>
        <v>90.45</v>
      </c>
      <c r="E27" s="20">
        <f t="shared" si="5"/>
        <v>90.45</v>
      </c>
      <c r="F27" s="20">
        <f>ROUND(90.4497208788474,2)</f>
        <v>90.45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90.45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ROUND(2.05,5)</f>
        <v>2.05</v>
      </c>
      <c r="D30" s="22">
        <f>F30</f>
        <v>2.05</v>
      </c>
      <c r="E30" s="22">
        <f>F30</f>
        <v>2.05</v>
      </c>
      <c r="F30" s="22">
        <f>ROUND(2.05,5)</f>
        <v>2.05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ROUND(4.15,5)</f>
        <v>4.15</v>
      </c>
      <c r="D32" s="22">
        <f>F32</f>
        <v>4.15</v>
      </c>
      <c r="E32" s="22">
        <f>F32</f>
        <v>4.15</v>
      </c>
      <c r="F32" s="22">
        <f>ROUND(4.15,5)</f>
        <v>4.15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ROUND(4.13,5)</f>
        <v>4.13</v>
      </c>
      <c r="D34" s="22">
        <f>F34</f>
        <v>4.13</v>
      </c>
      <c r="E34" s="22">
        <f>F34</f>
        <v>4.13</v>
      </c>
      <c r="F34" s="22">
        <f>ROUND(4.13,5)</f>
        <v>4.13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ROUND(3.785,5)</f>
        <v>3.785</v>
      </c>
      <c r="D36" s="22">
        <f>F36</f>
        <v>3.785</v>
      </c>
      <c r="E36" s="22">
        <f>F36</f>
        <v>3.785</v>
      </c>
      <c r="F36" s="22">
        <f>ROUND(3.785,5)</f>
        <v>3.785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ROUND(11.315,5)</f>
        <v>11.315</v>
      </c>
      <c r="D38" s="22">
        <f>F38</f>
        <v>11.315</v>
      </c>
      <c r="E38" s="22">
        <f>F38</f>
        <v>11.315</v>
      </c>
      <c r="F38" s="22">
        <f>ROUND(11.315,5)</f>
        <v>11.315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ROUND(4.885,5)</f>
        <v>4.885</v>
      </c>
      <c r="D40" s="22">
        <f>F40</f>
        <v>4.885</v>
      </c>
      <c r="E40" s="22">
        <f>F40</f>
        <v>4.885</v>
      </c>
      <c r="F40" s="22">
        <f>ROUND(4.885,5)</f>
        <v>4.885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ROUND(7.41,3)</f>
        <v>7.41</v>
      </c>
      <c r="D42" s="23">
        <f>F42</f>
        <v>7.41</v>
      </c>
      <c r="E42" s="23">
        <f>F42</f>
        <v>7.41</v>
      </c>
      <c r="F42" s="23">
        <f>ROUND(7.41,3)</f>
        <v>7.41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ROUND(1.3,3)</f>
        <v>1.3</v>
      </c>
      <c r="D44" s="23">
        <f>F44</f>
        <v>1.3</v>
      </c>
      <c r="E44" s="23">
        <f>F44</f>
        <v>1.3</v>
      </c>
      <c r="F44" s="23">
        <f>ROUND(1.3,3)</f>
        <v>1.3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ROUND(3.95,3)</f>
        <v>3.95</v>
      </c>
      <c r="D46" s="23">
        <f>F46</f>
        <v>3.95</v>
      </c>
      <c r="E46" s="23">
        <f>F46</f>
        <v>3.95</v>
      </c>
      <c r="F46" s="23">
        <f>ROUND(3.95,3)</f>
        <v>3.95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ROUND(10.365,3)</f>
        <v>10.365</v>
      </c>
      <c r="D48" s="23">
        <f>F48</f>
        <v>10.365</v>
      </c>
      <c r="E48" s="23">
        <f>F48</f>
        <v>10.365</v>
      </c>
      <c r="F48" s="23">
        <f>ROUND(10.365,3)</f>
        <v>10.365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ROUND(2.875,3)</f>
        <v>2.875</v>
      </c>
      <c r="D50" s="23">
        <f>F50</f>
        <v>2.875</v>
      </c>
      <c r="E50" s="23">
        <f>F50</f>
        <v>2.875</v>
      </c>
      <c r="F50" s="23">
        <f>ROUND(2.875,3)</f>
        <v>2.875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ROUND(0.56,3)</f>
        <v>0.56</v>
      </c>
      <c r="D52" s="23">
        <f>F52</f>
        <v>0.56</v>
      </c>
      <c r="E52" s="23">
        <f>F52</f>
        <v>0.56</v>
      </c>
      <c r="F52" s="23">
        <f>ROUND(0.56,3)</f>
        <v>0.56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ROUND(9.49,3)</f>
        <v>9.49</v>
      </c>
      <c r="D54" s="23">
        <f>F54</f>
        <v>9.49</v>
      </c>
      <c r="E54" s="23">
        <f>F54</f>
        <v>9.49</v>
      </c>
      <c r="F54" s="23">
        <f>ROUND(9.49,3)</f>
        <v>9.49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ROUND(2.05,5)</f>
        <v>2.05</v>
      </c>
      <c r="D56" s="22">
        <f>F56</f>
        <v>152.96901</v>
      </c>
      <c r="E56" s="22">
        <f>F56</f>
        <v>152.96901</v>
      </c>
      <c r="F56" s="22">
        <f>ROUND(152.96901,5)</f>
        <v>152.96901</v>
      </c>
      <c r="G56" s="20"/>
      <c r="H56" s="28"/>
    </row>
    <row r="57" spans="1:8" ht="12.75" customHeight="1">
      <c r="A57" s="30">
        <v>44504</v>
      </c>
      <c r="B57" s="31"/>
      <c r="C57" s="22">
        <f>ROUND(2.05,5)</f>
        <v>2.05</v>
      </c>
      <c r="D57" s="22">
        <f>F57</f>
        <v>154.71515</v>
      </c>
      <c r="E57" s="22">
        <f>F57</f>
        <v>154.71515</v>
      </c>
      <c r="F57" s="22">
        <f>ROUND(154.71515,5)</f>
        <v>154.71515</v>
      </c>
      <c r="G57" s="20"/>
      <c r="H57" s="28"/>
    </row>
    <row r="58" spans="1:8" ht="12.75" customHeight="1">
      <c r="A58" s="30">
        <v>44595</v>
      </c>
      <c r="B58" s="31"/>
      <c r="C58" s="22">
        <f>ROUND(2.05,5)</f>
        <v>2.05</v>
      </c>
      <c r="D58" s="22">
        <f>F58</f>
        <v>155.00608</v>
      </c>
      <c r="E58" s="22">
        <f>F58</f>
        <v>155.00608</v>
      </c>
      <c r="F58" s="22">
        <f>ROUND(155.00608,5)</f>
        <v>155.00608</v>
      </c>
      <c r="G58" s="20"/>
      <c r="H58" s="28"/>
    </row>
    <row r="59" spans="1:8" ht="12.75" customHeight="1">
      <c r="A59" s="30">
        <v>44686</v>
      </c>
      <c r="B59" s="31"/>
      <c r="C59" s="22">
        <f>ROUND(2.05,5)</f>
        <v>2.05</v>
      </c>
      <c r="D59" s="22">
        <f>F59</f>
        <v>156.89257</v>
      </c>
      <c r="E59" s="22">
        <f>F59</f>
        <v>156.89257</v>
      </c>
      <c r="F59" s="22">
        <f>ROUND(156.89257,5)</f>
        <v>156.89257</v>
      </c>
      <c r="G59" s="20"/>
      <c r="H59" s="28"/>
    </row>
    <row r="60" spans="1:8" ht="12.75" customHeight="1">
      <c r="A60" s="30">
        <v>44777</v>
      </c>
      <c r="B60" s="31"/>
      <c r="C60" s="22">
        <f>ROUND(2.05,5)</f>
        <v>2.05</v>
      </c>
      <c r="D60" s="22">
        <f>F60</f>
        <v>157.10748</v>
      </c>
      <c r="E60" s="22">
        <f>F60</f>
        <v>157.10748</v>
      </c>
      <c r="F60" s="22">
        <f>ROUND(157.10748,5)</f>
        <v>157.10748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ROUND(112.27453,5)</f>
        <v>112.27453</v>
      </c>
      <c r="D62" s="22">
        <f>F62</f>
        <v>113.32698</v>
      </c>
      <c r="E62" s="22">
        <f>F62</f>
        <v>113.32698</v>
      </c>
      <c r="F62" s="22">
        <f>ROUND(113.32698,5)</f>
        <v>113.32698</v>
      </c>
      <c r="G62" s="20"/>
      <c r="H62" s="28"/>
    </row>
    <row r="63" spans="1:8" ht="12.75" customHeight="1">
      <c r="A63" s="30">
        <v>44504</v>
      </c>
      <c r="B63" s="31"/>
      <c r="C63" s="22">
        <f>ROUND(112.27453,5)</f>
        <v>112.27453</v>
      </c>
      <c r="D63" s="22">
        <f>F63</f>
        <v>113.46963</v>
      </c>
      <c r="E63" s="22">
        <f>F63</f>
        <v>113.46963</v>
      </c>
      <c r="F63" s="22">
        <f>ROUND(113.46963,5)</f>
        <v>113.46963</v>
      </c>
      <c r="G63" s="20"/>
      <c r="H63" s="28"/>
    </row>
    <row r="64" spans="1:8" ht="12.75" customHeight="1">
      <c r="A64" s="30">
        <v>44595</v>
      </c>
      <c r="B64" s="31"/>
      <c r="C64" s="22">
        <f>ROUND(112.27453,5)</f>
        <v>112.27453</v>
      </c>
      <c r="D64" s="22">
        <f>F64</f>
        <v>114.82596</v>
      </c>
      <c r="E64" s="22">
        <f>F64</f>
        <v>114.82596</v>
      </c>
      <c r="F64" s="22">
        <f>ROUND(114.82596,5)</f>
        <v>114.82596</v>
      </c>
      <c r="G64" s="20"/>
      <c r="H64" s="28"/>
    </row>
    <row r="65" spans="1:8" ht="12.75" customHeight="1">
      <c r="A65" s="30">
        <v>44686</v>
      </c>
      <c r="B65" s="31"/>
      <c r="C65" s="22">
        <f>ROUND(112.27453,5)</f>
        <v>112.27453</v>
      </c>
      <c r="D65" s="22">
        <f>F65</f>
        <v>115.04792</v>
      </c>
      <c r="E65" s="22">
        <f>F65</f>
        <v>115.04792</v>
      </c>
      <c r="F65" s="22">
        <f>ROUND(115.04792,5)</f>
        <v>115.04792</v>
      </c>
      <c r="G65" s="20"/>
      <c r="H65" s="28"/>
    </row>
    <row r="66" spans="1:8" ht="12.75" customHeight="1">
      <c r="A66" s="30">
        <v>44777</v>
      </c>
      <c r="B66" s="31"/>
      <c r="C66" s="22">
        <f>ROUND(112.27453,5)</f>
        <v>112.27453</v>
      </c>
      <c r="D66" s="22">
        <f>F66</f>
        <v>116.36397</v>
      </c>
      <c r="E66" s="22">
        <f>F66</f>
        <v>116.36397</v>
      </c>
      <c r="F66" s="22">
        <f>ROUND(116.36397,5)</f>
        <v>116.36397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ROUND(9.105,5)</f>
        <v>9.105</v>
      </c>
      <c r="D68" s="22">
        <f>F68</f>
        <v>9.28456</v>
      </c>
      <c r="E68" s="22">
        <f>F68</f>
        <v>9.28456</v>
      </c>
      <c r="F68" s="22">
        <f>ROUND(9.28456,5)</f>
        <v>9.28456</v>
      </c>
      <c r="G68" s="20"/>
      <c r="H68" s="28"/>
    </row>
    <row r="69" spans="1:8" ht="12.75" customHeight="1">
      <c r="A69" s="30">
        <v>44504</v>
      </c>
      <c r="B69" s="31"/>
      <c r="C69" s="22">
        <f>ROUND(9.105,5)</f>
        <v>9.105</v>
      </c>
      <c r="D69" s="22">
        <f>F69</f>
        <v>9.47957</v>
      </c>
      <c r="E69" s="22">
        <f>F69</f>
        <v>9.47957</v>
      </c>
      <c r="F69" s="22">
        <f>ROUND(9.47957,5)</f>
        <v>9.47957</v>
      </c>
      <c r="G69" s="20"/>
      <c r="H69" s="28"/>
    </row>
    <row r="70" spans="1:8" ht="12.75" customHeight="1">
      <c r="A70" s="30">
        <v>44595</v>
      </c>
      <c r="B70" s="31"/>
      <c r="C70" s="22">
        <f>ROUND(9.105,5)</f>
        <v>9.105</v>
      </c>
      <c r="D70" s="22">
        <f>F70</f>
        <v>9.68683</v>
      </c>
      <c r="E70" s="22">
        <f>F70</f>
        <v>9.68683</v>
      </c>
      <c r="F70" s="22">
        <f>ROUND(9.68683,5)</f>
        <v>9.68683</v>
      </c>
      <c r="G70" s="20"/>
      <c r="H70" s="28"/>
    </row>
    <row r="71" spans="1:8" ht="12.75" customHeight="1">
      <c r="A71" s="30">
        <v>44686</v>
      </c>
      <c r="B71" s="31"/>
      <c r="C71" s="22">
        <f>ROUND(9.105,5)</f>
        <v>9.105</v>
      </c>
      <c r="D71" s="22">
        <f>F71</f>
        <v>9.90707</v>
      </c>
      <c r="E71" s="22">
        <f>F71</f>
        <v>9.90707</v>
      </c>
      <c r="F71" s="22">
        <f>ROUND(9.90707,5)</f>
        <v>9.90707</v>
      </c>
      <c r="G71" s="20"/>
      <c r="H71" s="28"/>
    </row>
    <row r="72" spans="1:8" ht="12.75" customHeight="1">
      <c r="A72" s="30">
        <v>44777</v>
      </c>
      <c r="B72" s="31"/>
      <c r="C72" s="22">
        <f>ROUND(9.105,5)</f>
        <v>9.105</v>
      </c>
      <c r="D72" s="22">
        <f>F72</f>
        <v>10.16655</v>
      </c>
      <c r="E72" s="22">
        <f>F72</f>
        <v>10.16655</v>
      </c>
      <c r="F72" s="22">
        <f>ROUND(10.16655,5)</f>
        <v>10.16655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ROUND(9.87,5)</f>
        <v>9.87</v>
      </c>
      <c r="D74" s="22">
        <f>F74</f>
        <v>10.04953</v>
      </c>
      <c r="E74" s="22">
        <f>F74</f>
        <v>10.04953</v>
      </c>
      <c r="F74" s="22">
        <f>ROUND(10.04953,5)</f>
        <v>10.04953</v>
      </c>
      <c r="G74" s="20"/>
      <c r="H74" s="28"/>
    </row>
    <row r="75" spans="1:8" ht="12.75" customHeight="1">
      <c r="A75" s="30">
        <v>44504</v>
      </c>
      <c r="B75" s="31"/>
      <c r="C75" s="22">
        <f>ROUND(9.87,5)</f>
        <v>9.87</v>
      </c>
      <c r="D75" s="22">
        <f>F75</f>
        <v>10.25444</v>
      </c>
      <c r="E75" s="22">
        <f>F75</f>
        <v>10.25444</v>
      </c>
      <c r="F75" s="22">
        <f>ROUND(10.25444,5)</f>
        <v>10.25444</v>
      </c>
      <c r="G75" s="20"/>
      <c r="H75" s="28"/>
    </row>
    <row r="76" spans="1:8" ht="12.75" customHeight="1">
      <c r="A76" s="30">
        <v>44595</v>
      </c>
      <c r="B76" s="31"/>
      <c r="C76" s="22">
        <f>ROUND(9.87,5)</f>
        <v>9.87</v>
      </c>
      <c r="D76" s="22">
        <f>F76</f>
        <v>10.46737</v>
      </c>
      <c r="E76" s="22">
        <f>F76</f>
        <v>10.46737</v>
      </c>
      <c r="F76" s="22">
        <f>ROUND(10.46737,5)</f>
        <v>10.46737</v>
      </c>
      <c r="G76" s="20"/>
      <c r="H76" s="28"/>
    </row>
    <row r="77" spans="1:8" ht="12.75" customHeight="1">
      <c r="A77" s="30">
        <v>44686</v>
      </c>
      <c r="B77" s="31"/>
      <c r="C77" s="22">
        <f>ROUND(9.87,5)</f>
        <v>9.87</v>
      </c>
      <c r="D77" s="22">
        <f>F77</f>
        <v>10.68891</v>
      </c>
      <c r="E77" s="22">
        <f>F77</f>
        <v>10.68891</v>
      </c>
      <c r="F77" s="22">
        <f>ROUND(10.68891,5)</f>
        <v>10.68891</v>
      </c>
      <c r="G77" s="20"/>
      <c r="H77" s="28"/>
    </row>
    <row r="78" spans="1:8" ht="12.75" customHeight="1">
      <c r="A78" s="30">
        <v>44777</v>
      </c>
      <c r="B78" s="31"/>
      <c r="C78" s="22">
        <f>ROUND(9.87,5)</f>
        <v>9.87</v>
      </c>
      <c r="D78" s="22">
        <f>F78</f>
        <v>10.93901</v>
      </c>
      <c r="E78" s="22">
        <f>F78</f>
        <v>10.93901</v>
      </c>
      <c r="F78" s="22">
        <f>ROUND(10.93901,5)</f>
        <v>10.93901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ROUND(104.96877,5)</f>
        <v>104.96877</v>
      </c>
      <c r="D80" s="22">
        <f>F80</f>
        <v>105.95281</v>
      </c>
      <c r="E80" s="22">
        <f>F80</f>
        <v>105.95281</v>
      </c>
      <c r="F80" s="22">
        <f>ROUND(105.95281,5)</f>
        <v>105.95281</v>
      </c>
      <c r="G80" s="20"/>
      <c r="H80" s="28"/>
    </row>
    <row r="81" spans="1:8" ht="12.75" customHeight="1">
      <c r="A81" s="30">
        <v>44504</v>
      </c>
      <c r="B81" s="31"/>
      <c r="C81" s="22">
        <f>ROUND(104.96877,5)</f>
        <v>104.96877</v>
      </c>
      <c r="D81" s="22">
        <f>F81</f>
        <v>105.93681</v>
      </c>
      <c r="E81" s="22">
        <f>F81</f>
        <v>105.93681</v>
      </c>
      <c r="F81" s="22">
        <f>ROUND(105.93681,5)</f>
        <v>105.93681</v>
      </c>
      <c r="G81" s="20"/>
      <c r="H81" s="28"/>
    </row>
    <row r="82" spans="1:8" ht="12.75" customHeight="1">
      <c r="A82" s="30">
        <v>44595</v>
      </c>
      <c r="B82" s="31"/>
      <c r="C82" s="22">
        <f>ROUND(104.96877,5)</f>
        <v>104.96877</v>
      </c>
      <c r="D82" s="22">
        <f>F82</f>
        <v>107.203</v>
      </c>
      <c r="E82" s="22">
        <f>F82</f>
        <v>107.203</v>
      </c>
      <c r="F82" s="22">
        <f>ROUND(107.203,5)</f>
        <v>107.203</v>
      </c>
      <c r="G82" s="20"/>
      <c r="H82" s="28"/>
    </row>
    <row r="83" spans="1:8" ht="12.75" customHeight="1">
      <c r="A83" s="30">
        <v>44686</v>
      </c>
      <c r="B83" s="31"/>
      <c r="C83" s="22">
        <f>ROUND(104.96877,5)</f>
        <v>104.96877</v>
      </c>
      <c r="D83" s="22">
        <f>F83</f>
        <v>107.25174</v>
      </c>
      <c r="E83" s="22">
        <f>F83</f>
        <v>107.25174</v>
      </c>
      <c r="F83" s="22">
        <f>ROUND(107.25174,5)</f>
        <v>107.25174</v>
      </c>
      <c r="G83" s="20"/>
      <c r="H83" s="28"/>
    </row>
    <row r="84" spans="1:8" ht="12.75" customHeight="1">
      <c r="A84" s="30">
        <v>44777</v>
      </c>
      <c r="B84" s="31"/>
      <c r="C84" s="22">
        <f>ROUND(104.96877,5)</f>
        <v>104.96877</v>
      </c>
      <c r="D84" s="22">
        <f>F84</f>
        <v>108.47866</v>
      </c>
      <c r="E84" s="22">
        <f>F84</f>
        <v>108.47866</v>
      </c>
      <c r="F84" s="22">
        <f>ROUND(108.47866,5)</f>
        <v>108.47866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ROUND(10.63,5)</f>
        <v>10.63</v>
      </c>
      <c r="D86" s="22">
        <f>F86</f>
        <v>10.80966</v>
      </c>
      <c r="E86" s="22">
        <f>F86</f>
        <v>10.80966</v>
      </c>
      <c r="F86" s="22">
        <f>ROUND(10.80966,5)</f>
        <v>10.80966</v>
      </c>
      <c r="G86" s="20"/>
      <c r="H86" s="28"/>
    </row>
    <row r="87" spans="1:8" ht="12.75" customHeight="1">
      <c r="A87" s="30">
        <v>44504</v>
      </c>
      <c r="B87" s="31"/>
      <c r="C87" s="22">
        <f>ROUND(10.63,5)</f>
        <v>10.63</v>
      </c>
      <c r="D87" s="22">
        <f>F87</f>
        <v>11.00419</v>
      </c>
      <c r="E87" s="22">
        <f>F87</f>
        <v>11.00419</v>
      </c>
      <c r="F87" s="22">
        <f>ROUND(11.00419,5)</f>
        <v>11.00419</v>
      </c>
      <c r="G87" s="20"/>
      <c r="H87" s="28"/>
    </row>
    <row r="88" spans="1:8" ht="12.75" customHeight="1">
      <c r="A88" s="30">
        <v>44595</v>
      </c>
      <c r="B88" s="31"/>
      <c r="C88" s="22">
        <f>ROUND(10.63,5)</f>
        <v>10.63</v>
      </c>
      <c r="D88" s="22">
        <f>F88</f>
        <v>11.20917</v>
      </c>
      <c r="E88" s="22">
        <f>F88</f>
        <v>11.20917</v>
      </c>
      <c r="F88" s="22">
        <f>ROUND(11.20917,5)</f>
        <v>11.20917</v>
      </c>
      <c r="G88" s="20"/>
      <c r="H88" s="28"/>
    </row>
    <row r="89" spans="1:8" ht="12.75" customHeight="1">
      <c r="A89" s="30">
        <v>44686</v>
      </c>
      <c r="B89" s="31"/>
      <c r="C89" s="22">
        <f>ROUND(10.63,5)</f>
        <v>10.63</v>
      </c>
      <c r="D89" s="22">
        <f>F89</f>
        <v>11.4218</v>
      </c>
      <c r="E89" s="22">
        <f>F89</f>
        <v>11.4218</v>
      </c>
      <c r="F89" s="22">
        <f>ROUND(11.4218,5)</f>
        <v>11.4218</v>
      </c>
      <c r="G89" s="20"/>
      <c r="H89" s="28"/>
    </row>
    <row r="90" spans="1:8" ht="12.75" customHeight="1">
      <c r="A90" s="30">
        <v>44777</v>
      </c>
      <c r="B90" s="31"/>
      <c r="C90" s="22">
        <f>ROUND(10.63,5)</f>
        <v>10.63</v>
      </c>
      <c r="D90" s="22">
        <f>F90</f>
        <v>11.66403</v>
      </c>
      <c r="E90" s="22">
        <f>F90</f>
        <v>11.66403</v>
      </c>
      <c r="F90" s="22">
        <f>ROUND(11.66403,5)</f>
        <v>11.66403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ROUND(4.15,5)</f>
        <v>4.15</v>
      </c>
      <c r="D92" s="22">
        <f>F92</f>
        <v>118.22855</v>
      </c>
      <c r="E92" s="22">
        <f>F92</f>
        <v>118.22855</v>
      </c>
      <c r="F92" s="22">
        <f>ROUND(118.22855,5)</f>
        <v>118.22855</v>
      </c>
      <c r="G92" s="20"/>
      <c r="H92" s="28"/>
    </row>
    <row r="93" spans="1:8" ht="12.75" customHeight="1">
      <c r="A93" s="30">
        <v>44504</v>
      </c>
      <c r="B93" s="31"/>
      <c r="C93" s="22">
        <f>ROUND(4.15,5)</f>
        <v>4.15</v>
      </c>
      <c r="D93" s="22">
        <f>F93</f>
        <v>119.57837</v>
      </c>
      <c r="E93" s="22">
        <f>F93</f>
        <v>119.57837</v>
      </c>
      <c r="F93" s="22">
        <f>ROUND(119.57837,5)</f>
        <v>119.57837</v>
      </c>
      <c r="G93" s="20"/>
      <c r="H93" s="28"/>
    </row>
    <row r="94" spans="1:8" ht="12.75" customHeight="1">
      <c r="A94" s="30">
        <v>44595</v>
      </c>
      <c r="B94" s="31"/>
      <c r="C94" s="22">
        <f>ROUND(4.15,5)</f>
        <v>4.15</v>
      </c>
      <c r="D94" s="22">
        <f>F94</f>
        <v>119.25459</v>
      </c>
      <c r="E94" s="22">
        <f>F94</f>
        <v>119.25459</v>
      </c>
      <c r="F94" s="22">
        <f>ROUND(119.25459,5)</f>
        <v>119.25459</v>
      </c>
      <c r="G94" s="20"/>
      <c r="H94" s="28"/>
    </row>
    <row r="95" spans="1:8" ht="12.75" customHeight="1">
      <c r="A95" s="30">
        <v>44686</v>
      </c>
      <c r="B95" s="31"/>
      <c r="C95" s="22">
        <f>ROUND(4.15,5)</f>
        <v>4.15</v>
      </c>
      <c r="D95" s="22">
        <f>F95</f>
        <v>120.70624</v>
      </c>
      <c r="E95" s="22">
        <f>F95</f>
        <v>120.70624</v>
      </c>
      <c r="F95" s="22">
        <f>ROUND(120.70624,5)</f>
        <v>120.70624</v>
      </c>
      <c r="G95" s="20"/>
      <c r="H95" s="28"/>
    </row>
    <row r="96" spans="1:8" ht="12.75" customHeight="1">
      <c r="A96" s="30">
        <v>44777</v>
      </c>
      <c r="B96" s="31"/>
      <c r="C96" s="22">
        <f>ROUND(4.15,5)</f>
        <v>4.15</v>
      </c>
      <c r="D96" s="22">
        <f>F96</f>
        <v>120.30935</v>
      </c>
      <c r="E96" s="22">
        <f>F96</f>
        <v>120.30935</v>
      </c>
      <c r="F96" s="22">
        <f>ROUND(120.30935,5)</f>
        <v>120.30935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ROUND(10.785,5)</f>
        <v>10.785</v>
      </c>
      <c r="D98" s="22">
        <f>F98</f>
        <v>10.96155</v>
      </c>
      <c r="E98" s="22">
        <f>F98</f>
        <v>10.96155</v>
      </c>
      <c r="F98" s="22">
        <f>ROUND(10.96155,5)</f>
        <v>10.96155</v>
      </c>
      <c r="G98" s="20"/>
      <c r="H98" s="28"/>
    </row>
    <row r="99" spans="1:8" ht="12.75" customHeight="1">
      <c r="A99" s="30">
        <v>44504</v>
      </c>
      <c r="B99" s="31"/>
      <c r="C99" s="22">
        <f>ROUND(10.785,5)</f>
        <v>10.785</v>
      </c>
      <c r="D99" s="22">
        <f>F99</f>
        <v>11.15251</v>
      </c>
      <c r="E99" s="22">
        <f>F99</f>
        <v>11.15251</v>
      </c>
      <c r="F99" s="22">
        <f>ROUND(11.15251,5)</f>
        <v>11.15251</v>
      </c>
      <c r="G99" s="20"/>
      <c r="H99" s="28"/>
    </row>
    <row r="100" spans="1:8" ht="12.75" customHeight="1">
      <c r="A100" s="30">
        <v>44595</v>
      </c>
      <c r="B100" s="31"/>
      <c r="C100" s="22">
        <f>ROUND(10.785,5)</f>
        <v>10.785</v>
      </c>
      <c r="D100" s="22">
        <f>F100</f>
        <v>11.35362</v>
      </c>
      <c r="E100" s="22">
        <f>F100</f>
        <v>11.35362</v>
      </c>
      <c r="F100" s="22">
        <f>ROUND(11.35362,5)</f>
        <v>11.35362</v>
      </c>
      <c r="G100" s="20"/>
      <c r="H100" s="28"/>
    </row>
    <row r="101" spans="1:8" ht="12.75" customHeight="1">
      <c r="A101" s="30">
        <v>44686</v>
      </c>
      <c r="B101" s="31"/>
      <c r="C101" s="22">
        <f>ROUND(10.785,5)</f>
        <v>10.785</v>
      </c>
      <c r="D101" s="22">
        <f>F101</f>
        <v>11.56167</v>
      </c>
      <c r="E101" s="22">
        <f>F101</f>
        <v>11.56167</v>
      </c>
      <c r="F101" s="22">
        <f>ROUND(11.56167,5)</f>
        <v>11.56167</v>
      </c>
      <c r="G101" s="20"/>
      <c r="H101" s="28"/>
    </row>
    <row r="102" spans="1:8" ht="12.75" customHeight="1">
      <c r="A102" s="30">
        <v>44777</v>
      </c>
      <c r="B102" s="31"/>
      <c r="C102" s="22">
        <f>ROUND(10.785,5)</f>
        <v>10.785</v>
      </c>
      <c r="D102" s="22">
        <f>F102</f>
        <v>11.7982</v>
      </c>
      <c r="E102" s="22">
        <f>F102</f>
        <v>11.7982</v>
      </c>
      <c r="F102" s="22">
        <f>ROUND(11.7982,5)</f>
        <v>11.7982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ROUND(10.86,5)</f>
        <v>10.86</v>
      </c>
      <c r="D104" s="22">
        <f>F104</f>
        <v>11.02985</v>
      </c>
      <c r="E104" s="22">
        <f>F104</f>
        <v>11.02985</v>
      </c>
      <c r="F104" s="22">
        <f>ROUND(11.02985,5)</f>
        <v>11.02985</v>
      </c>
      <c r="G104" s="20"/>
      <c r="H104" s="28"/>
    </row>
    <row r="105" spans="1:8" ht="12.75" customHeight="1">
      <c r="A105" s="30">
        <v>44504</v>
      </c>
      <c r="B105" s="31"/>
      <c r="C105" s="22">
        <f>ROUND(10.86,5)</f>
        <v>10.86</v>
      </c>
      <c r="D105" s="22">
        <f>F105</f>
        <v>11.21336</v>
      </c>
      <c r="E105" s="22">
        <f>F105</f>
        <v>11.21336</v>
      </c>
      <c r="F105" s="22">
        <f>ROUND(11.21336,5)</f>
        <v>11.21336</v>
      </c>
      <c r="G105" s="20"/>
      <c r="H105" s="28"/>
    </row>
    <row r="106" spans="1:8" ht="12.75" customHeight="1">
      <c r="A106" s="30">
        <v>44595</v>
      </c>
      <c r="B106" s="31"/>
      <c r="C106" s="22">
        <f>ROUND(10.86,5)</f>
        <v>10.86</v>
      </c>
      <c r="D106" s="22">
        <f>F106</f>
        <v>11.4064</v>
      </c>
      <c r="E106" s="22">
        <f>F106</f>
        <v>11.4064</v>
      </c>
      <c r="F106" s="22">
        <f>ROUND(11.4064,5)</f>
        <v>11.4064</v>
      </c>
      <c r="G106" s="20"/>
      <c r="H106" s="28"/>
    </row>
    <row r="107" spans="1:8" ht="12.75" customHeight="1">
      <c r="A107" s="30">
        <v>44686</v>
      </c>
      <c r="B107" s="31"/>
      <c r="C107" s="22">
        <f>ROUND(10.86,5)</f>
        <v>10.86</v>
      </c>
      <c r="D107" s="22">
        <f>F107</f>
        <v>11.60572</v>
      </c>
      <c r="E107" s="22">
        <f>F107</f>
        <v>11.60572</v>
      </c>
      <c r="F107" s="22">
        <f>ROUND(11.60572,5)</f>
        <v>11.60572</v>
      </c>
      <c r="G107" s="20"/>
      <c r="H107" s="28"/>
    </row>
    <row r="108" spans="1:8" ht="12.75" customHeight="1">
      <c r="A108" s="30">
        <v>44777</v>
      </c>
      <c r="B108" s="31"/>
      <c r="C108" s="22">
        <f>ROUND(10.86,5)</f>
        <v>10.86</v>
      </c>
      <c r="D108" s="22">
        <f>F108</f>
        <v>11.83195</v>
      </c>
      <c r="E108" s="22">
        <f>F108</f>
        <v>11.83195</v>
      </c>
      <c r="F108" s="22">
        <f>ROUND(11.83195,5)</f>
        <v>11.83195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ROUND(107.62142,5)</f>
        <v>107.62142</v>
      </c>
      <c r="D110" s="22">
        <f>F110</f>
        <v>108.63027</v>
      </c>
      <c r="E110" s="22">
        <f>F110</f>
        <v>108.63027</v>
      </c>
      <c r="F110" s="22">
        <f>ROUND(108.63027,5)</f>
        <v>108.63027</v>
      </c>
      <c r="G110" s="20"/>
      <c r="H110" s="28"/>
    </row>
    <row r="111" spans="1:8" ht="12.75" customHeight="1">
      <c r="A111" s="30">
        <v>44504</v>
      </c>
      <c r="B111" s="31"/>
      <c r="C111" s="22">
        <f>ROUND(107.62142,5)</f>
        <v>107.62142</v>
      </c>
      <c r="D111" s="22">
        <f>F111</f>
        <v>108.06189</v>
      </c>
      <c r="E111" s="22">
        <f>F111</f>
        <v>108.06189</v>
      </c>
      <c r="F111" s="22">
        <f>ROUND(108.06189,5)</f>
        <v>108.06189</v>
      </c>
      <c r="G111" s="20"/>
      <c r="H111" s="28"/>
    </row>
    <row r="112" spans="1:8" ht="12.75" customHeight="1">
      <c r="A112" s="30">
        <v>44595</v>
      </c>
      <c r="B112" s="31"/>
      <c r="C112" s="22">
        <f>ROUND(107.62142,5)</f>
        <v>107.62142</v>
      </c>
      <c r="D112" s="22">
        <f>F112</f>
        <v>109.35376</v>
      </c>
      <c r="E112" s="22">
        <f>F112</f>
        <v>109.35376</v>
      </c>
      <c r="F112" s="22">
        <f>ROUND(109.35376,5)</f>
        <v>109.35376</v>
      </c>
      <c r="G112" s="20"/>
      <c r="H112" s="28"/>
    </row>
    <row r="113" spans="1:8" ht="12.75" customHeight="1">
      <c r="A113" s="30">
        <v>44686</v>
      </c>
      <c r="B113" s="31"/>
      <c r="C113" s="22">
        <f>ROUND(107.62142,5)</f>
        <v>107.62142</v>
      </c>
      <c r="D113" s="22">
        <f>F113</f>
        <v>108.83784</v>
      </c>
      <c r="E113" s="22">
        <f>F113</f>
        <v>108.83784</v>
      </c>
      <c r="F113" s="22">
        <f>ROUND(108.83784,5)</f>
        <v>108.83784</v>
      </c>
      <c r="G113" s="20"/>
      <c r="H113" s="28"/>
    </row>
    <row r="114" spans="1:8" ht="12.75" customHeight="1">
      <c r="A114" s="30">
        <v>44777</v>
      </c>
      <c r="B114" s="31"/>
      <c r="C114" s="22">
        <f>ROUND(107.62142,5)</f>
        <v>107.62142</v>
      </c>
      <c r="D114" s="22">
        <f>F114</f>
        <v>110.08233</v>
      </c>
      <c r="E114" s="22">
        <f>F114</f>
        <v>110.08233</v>
      </c>
      <c r="F114" s="22">
        <f>ROUND(110.08233,5)</f>
        <v>110.08233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ROUND(4.13,5)</f>
        <v>4.13</v>
      </c>
      <c r="D116" s="22">
        <f>F116</f>
        <v>110.70196</v>
      </c>
      <c r="E116" s="22">
        <f>F116</f>
        <v>110.70196</v>
      </c>
      <c r="F116" s="22">
        <f>ROUND(110.70196,5)</f>
        <v>110.70196</v>
      </c>
      <c r="G116" s="20"/>
      <c r="H116" s="28"/>
    </row>
    <row r="117" spans="1:8" ht="12.75" customHeight="1">
      <c r="A117" s="30">
        <v>44504</v>
      </c>
      <c r="B117" s="31"/>
      <c r="C117" s="22">
        <f>ROUND(4.13,5)</f>
        <v>4.13</v>
      </c>
      <c r="D117" s="22">
        <f>F117</f>
        <v>111.96577</v>
      </c>
      <c r="E117" s="22">
        <f>F117</f>
        <v>111.96577</v>
      </c>
      <c r="F117" s="22">
        <f>ROUND(111.96577,5)</f>
        <v>111.96577</v>
      </c>
      <c r="G117" s="20"/>
      <c r="H117" s="28"/>
    </row>
    <row r="118" spans="1:8" ht="12.75" customHeight="1">
      <c r="A118" s="30">
        <v>44595</v>
      </c>
      <c r="B118" s="31"/>
      <c r="C118" s="22">
        <f>ROUND(4.13,5)</f>
        <v>4.13</v>
      </c>
      <c r="D118" s="22">
        <f>F118</f>
        <v>111.35509</v>
      </c>
      <c r="E118" s="22">
        <f>F118</f>
        <v>111.35509</v>
      </c>
      <c r="F118" s="22">
        <f>ROUND(111.35509,5)</f>
        <v>111.35509</v>
      </c>
      <c r="G118" s="20"/>
      <c r="H118" s="28"/>
    </row>
    <row r="119" spans="1:8" ht="12.75" customHeight="1">
      <c r="A119" s="30">
        <v>44686</v>
      </c>
      <c r="B119" s="31"/>
      <c r="C119" s="22">
        <f>ROUND(4.13,5)</f>
        <v>4.13</v>
      </c>
      <c r="D119" s="22">
        <f>F119</f>
        <v>112.71048</v>
      </c>
      <c r="E119" s="22">
        <f>F119</f>
        <v>112.71048</v>
      </c>
      <c r="F119" s="22">
        <f>ROUND(112.71048,5)</f>
        <v>112.71048</v>
      </c>
      <c r="G119" s="20"/>
      <c r="H119" s="28"/>
    </row>
    <row r="120" spans="1:8" ht="12.75" customHeight="1">
      <c r="A120" s="30">
        <v>44777</v>
      </c>
      <c r="B120" s="31"/>
      <c r="C120" s="22">
        <f>ROUND(4.13,5)</f>
        <v>4.13</v>
      </c>
      <c r="D120" s="22">
        <f>F120</f>
        <v>112.00909</v>
      </c>
      <c r="E120" s="22">
        <f>F120</f>
        <v>112.00909</v>
      </c>
      <c r="F120" s="22">
        <f>ROUND(112.00909,5)</f>
        <v>112.00909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ROUND(3.785,5)</f>
        <v>3.785</v>
      </c>
      <c r="D122" s="22">
        <f>F122</f>
        <v>144.94074</v>
      </c>
      <c r="E122" s="22">
        <f>F122</f>
        <v>144.94074</v>
      </c>
      <c r="F122" s="22">
        <f>ROUND(144.94074,5)</f>
        <v>144.94074</v>
      </c>
      <c r="G122" s="20"/>
      <c r="H122" s="28"/>
    </row>
    <row r="123" spans="1:8" ht="12.75" customHeight="1">
      <c r="A123" s="30">
        <v>44504</v>
      </c>
      <c r="B123" s="31"/>
      <c r="C123" s="22">
        <f>ROUND(3.785,5)</f>
        <v>3.785</v>
      </c>
      <c r="D123" s="22">
        <f>F123</f>
        <v>144.58691</v>
      </c>
      <c r="E123" s="22">
        <f>F123</f>
        <v>144.58691</v>
      </c>
      <c r="F123" s="22">
        <f>ROUND(144.58691,5)</f>
        <v>144.58691</v>
      </c>
      <c r="G123" s="20"/>
      <c r="H123" s="28"/>
    </row>
    <row r="124" spans="1:8" ht="12.75" customHeight="1">
      <c r="A124" s="30">
        <v>44595</v>
      </c>
      <c r="B124" s="31"/>
      <c r="C124" s="22">
        <f>ROUND(3.785,5)</f>
        <v>3.785</v>
      </c>
      <c r="D124" s="22">
        <f>F124</f>
        <v>146.31545</v>
      </c>
      <c r="E124" s="22">
        <f>F124</f>
        <v>146.31545</v>
      </c>
      <c r="F124" s="22">
        <f>ROUND(146.31545,5)</f>
        <v>146.31545</v>
      </c>
      <c r="G124" s="20"/>
      <c r="H124" s="28"/>
    </row>
    <row r="125" spans="1:8" ht="12.75" customHeight="1">
      <c r="A125" s="30">
        <v>44686</v>
      </c>
      <c r="B125" s="31"/>
      <c r="C125" s="22">
        <f>ROUND(3.785,5)</f>
        <v>3.785</v>
      </c>
      <c r="D125" s="22">
        <f>F125</f>
        <v>146.06488</v>
      </c>
      <c r="E125" s="22">
        <f>F125</f>
        <v>146.06488</v>
      </c>
      <c r="F125" s="22">
        <f>ROUND(146.06488,5)</f>
        <v>146.06488</v>
      </c>
      <c r="G125" s="20"/>
      <c r="H125" s="28"/>
    </row>
    <row r="126" spans="1:8" ht="12.75" customHeight="1">
      <c r="A126" s="30">
        <v>44777</v>
      </c>
      <c r="B126" s="31"/>
      <c r="C126" s="22">
        <f>ROUND(3.785,5)</f>
        <v>3.785</v>
      </c>
      <c r="D126" s="22">
        <f>F126</f>
        <v>147.73521</v>
      </c>
      <c r="E126" s="22">
        <f>F126</f>
        <v>147.73521</v>
      </c>
      <c r="F126" s="22">
        <f>ROUND(147.73521,5)</f>
        <v>147.73521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ROUND(11.315,5)</f>
        <v>11.315</v>
      </c>
      <c r="D128" s="22">
        <f>F128</f>
        <v>11.52542</v>
      </c>
      <c r="E128" s="22">
        <f>F128</f>
        <v>11.52542</v>
      </c>
      <c r="F128" s="22">
        <f>ROUND(11.52542,5)</f>
        <v>11.52542</v>
      </c>
      <c r="G128" s="20"/>
      <c r="H128" s="28"/>
    </row>
    <row r="129" spans="1:8" ht="12.75" customHeight="1">
      <c r="A129" s="30">
        <v>44504</v>
      </c>
      <c r="B129" s="31"/>
      <c r="C129" s="22">
        <f>ROUND(11.315,5)</f>
        <v>11.315</v>
      </c>
      <c r="D129" s="22">
        <f>F129</f>
        <v>11.7683</v>
      </c>
      <c r="E129" s="22">
        <f>F129</f>
        <v>11.7683</v>
      </c>
      <c r="F129" s="22">
        <f>ROUND(11.7683,5)</f>
        <v>11.7683</v>
      </c>
      <c r="G129" s="20"/>
      <c r="H129" s="28"/>
    </row>
    <row r="130" spans="1:8" ht="12.75" customHeight="1">
      <c r="A130" s="30">
        <v>44595</v>
      </c>
      <c r="B130" s="31"/>
      <c r="C130" s="22">
        <f>ROUND(11.315,5)</f>
        <v>11.315</v>
      </c>
      <c r="D130" s="22">
        <f>F130</f>
        <v>12.02497</v>
      </c>
      <c r="E130" s="22">
        <f>F130</f>
        <v>12.02497</v>
      </c>
      <c r="F130" s="22">
        <f>ROUND(12.02497,5)</f>
        <v>12.02497</v>
      </c>
      <c r="G130" s="20"/>
      <c r="H130" s="28"/>
    </row>
    <row r="131" spans="1:8" ht="12.75" customHeight="1">
      <c r="A131" s="30">
        <v>44686</v>
      </c>
      <c r="B131" s="31"/>
      <c r="C131" s="22">
        <f>ROUND(11.315,5)</f>
        <v>11.315</v>
      </c>
      <c r="D131" s="22">
        <f>F131</f>
        <v>12.28635</v>
      </c>
      <c r="E131" s="22">
        <f>F131</f>
        <v>12.28635</v>
      </c>
      <c r="F131" s="22">
        <f>ROUND(12.28635,5)</f>
        <v>12.28635</v>
      </c>
      <c r="G131" s="20"/>
      <c r="H131" s="28"/>
    </row>
    <row r="132" spans="1:8" ht="12.75" customHeight="1">
      <c r="A132" s="30">
        <v>44777</v>
      </c>
      <c r="B132" s="31"/>
      <c r="C132" s="22">
        <f>ROUND(11.315,5)</f>
        <v>11.315</v>
      </c>
      <c r="D132" s="22">
        <f>F132</f>
        <v>12.57788</v>
      </c>
      <c r="E132" s="22">
        <f>F132</f>
        <v>12.57788</v>
      </c>
      <c r="F132" s="22">
        <f>ROUND(12.57788,5)</f>
        <v>12.57788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ROUND(11.825,5)</f>
        <v>11.825</v>
      </c>
      <c r="D134" s="22">
        <f>F134</f>
        <v>12.02363</v>
      </c>
      <c r="E134" s="22">
        <f>F134</f>
        <v>12.02363</v>
      </c>
      <c r="F134" s="22">
        <f>ROUND(12.02363,5)</f>
        <v>12.02363</v>
      </c>
      <c r="G134" s="20"/>
      <c r="H134" s="28"/>
    </row>
    <row r="135" spans="1:8" ht="12.75" customHeight="1">
      <c r="A135" s="30">
        <v>44504</v>
      </c>
      <c r="B135" s="31"/>
      <c r="C135" s="22">
        <f>ROUND(11.825,5)</f>
        <v>11.825</v>
      </c>
      <c r="D135" s="22">
        <f>F135</f>
        <v>12.25445</v>
      </c>
      <c r="E135" s="22">
        <f>F135</f>
        <v>12.25445</v>
      </c>
      <c r="F135" s="22">
        <f>ROUND(12.25445,5)</f>
        <v>12.25445</v>
      </c>
      <c r="G135" s="20"/>
      <c r="H135" s="28"/>
    </row>
    <row r="136" spans="1:8" ht="12.75" customHeight="1">
      <c r="A136" s="30">
        <v>44595</v>
      </c>
      <c r="B136" s="31"/>
      <c r="C136" s="22">
        <f>ROUND(11.825,5)</f>
        <v>11.825</v>
      </c>
      <c r="D136" s="22">
        <f>F136</f>
        <v>12.49023</v>
      </c>
      <c r="E136" s="22">
        <f>F136</f>
        <v>12.49023</v>
      </c>
      <c r="F136" s="22">
        <f>ROUND(12.49023,5)</f>
        <v>12.49023</v>
      </c>
      <c r="G136" s="20"/>
      <c r="H136" s="28"/>
    </row>
    <row r="137" spans="1:8" ht="12.75" customHeight="1">
      <c r="A137" s="30">
        <v>44686</v>
      </c>
      <c r="B137" s="31"/>
      <c r="C137" s="22">
        <f>ROUND(11.825,5)</f>
        <v>11.825</v>
      </c>
      <c r="D137" s="22">
        <f>F137</f>
        <v>12.73897</v>
      </c>
      <c r="E137" s="22">
        <f>F137</f>
        <v>12.73897</v>
      </c>
      <c r="F137" s="22">
        <f>ROUND(12.73897,5)</f>
        <v>12.73897</v>
      </c>
      <c r="G137" s="20"/>
      <c r="H137" s="28"/>
    </row>
    <row r="138" spans="1:8" ht="12.75" customHeight="1">
      <c r="A138" s="30">
        <v>44777</v>
      </c>
      <c r="B138" s="31"/>
      <c r="C138" s="22">
        <f>ROUND(11.825,5)</f>
        <v>11.825</v>
      </c>
      <c r="D138" s="22">
        <f>F138</f>
        <v>13.0079</v>
      </c>
      <c r="E138" s="22">
        <f>F138</f>
        <v>13.0079</v>
      </c>
      <c r="F138" s="22">
        <f>ROUND(13.0079,5)</f>
        <v>13.0079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ROUND(4.885,5)</f>
        <v>4.885</v>
      </c>
      <c r="D140" s="22">
        <f>F140</f>
        <v>4.97307</v>
      </c>
      <c r="E140" s="22">
        <f>F140</f>
        <v>4.97307</v>
      </c>
      <c r="F140" s="22">
        <f>ROUND(4.97307,5)</f>
        <v>4.97307</v>
      </c>
      <c r="G140" s="20"/>
      <c r="H140" s="28"/>
    </row>
    <row r="141" spans="1:8" ht="12.75" customHeight="1">
      <c r="A141" s="30">
        <v>44504</v>
      </c>
      <c r="B141" s="31"/>
      <c r="C141" s="22">
        <f>ROUND(4.885,5)</f>
        <v>4.885</v>
      </c>
      <c r="D141" s="22">
        <f>F141</f>
        <v>5.05976</v>
      </c>
      <c r="E141" s="22">
        <f>F141</f>
        <v>5.05976</v>
      </c>
      <c r="F141" s="22">
        <f>ROUND(5.05976,5)</f>
        <v>5.05976</v>
      </c>
      <c r="G141" s="20"/>
      <c r="H141" s="28"/>
    </row>
    <row r="142" spans="1:8" ht="12.75" customHeight="1">
      <c r="A142" s="30">
        <v>44595</v>
      </c>
      <c r="B142" s="31"/>
      <c r="C142" s="22">
        <f>ROUND(4.885,5)</f>
        <v>4.885</v>
      </c>
      <c r="D142" s="22">
        <f>F142</f>
        <v>5.15293</v>
      </c>
      <c r="E142" s="22">
        <f>F142</f>
        <v>5.15293</v>
      </c>
      <c r="F142" s="22">
        <f>ROUND(5.15293,5)</f>
        <v>5.15293</v>
      </c>
      <c r="G142" s="20"/>
      <c r="H142" s="28"/>
    </row>
    <row r="143" spans="1:8" ht="12.75" customHeight="1">
      <c r="A143" s="30">
        <v>44686</v>
      </c>
      <c r="B143" s="31"/>
      <c r="C143" s="22">
        <f>ROUND(4.885,5)</f>
        <v>4.885</v>
      </c>
      <c r="D143" s="22">
        <f>F143</f>
        <v>5.25148</v>
      </c>
      <c r="E143" s="22">
        <f>F143</f>
        <v>5.25148</v>
      </c>
      <c r="F143" s="22">
        <f>ROUND(5.25148,5)</f>
        <v>5.25148</v>
      </c>
      <c r="G143" s="20"/>
      <c r="H143" s="28"/>
    </row>
    <row r="144" spans="1:8" ht="12.75" customHeight="1">
      <c r="A144" s="30">
        <v>44777</v>
      </c>
      <c r="B144" s="31"/>
      <c r="C144" s="22">
        <f>ROUND(4.885,5)</f>
        <v>4.885</v>
      </c>
      <c r="D144" s="22">
        <f>F144</f>
        <v>5.59981</v>
      </c>
      <c r="E144" s="22">
        <f>F144</f>
        <v>5.59981</v>
      </c>
      <c r="F144" s="22">
        <f>ROUND(5.59981,5)</f>
        <v>5.59981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ROUND(10.44,5)</f>
        <v>10.44</v>
      </c>
      <c r="D146" s="22">
        <f>F146</f>
        <v>10.61999</v>
      </c>
      <c r="E146" s="22">
        <f>F146</f>
        <v>10.61999</v>
      </c>
      <c r="F146" s="22">
        <f>ROUND(10.61999,5)</f>
        <v>10.61999</v>
      </c>
      <c r="G146" s="20"/>
      <c r="H146" s="28"/>
    </row>
    <row r="147" spans="1:8" ht="12.75" customHeight="1">
      <c r="A147" s="30">
        <v>44504</v>
      </c>
      <c r="B147" s="31"/>
      <c r="C147" s="22">
        <f>ROUND(10.44,5)</f>
        <v>10.44</v>
      </c>
      <c r="D147" s="22">
        <f>F147</f>
        <v>10.82536</v>
      </c>
      <c r="E147" s="22">
        <f>F147</f>
        <v>10.82536</v>
      </c>
      <c r="F147" s="22">
        <f>ROUND(10.82536,5)</f>
        <v>10.82536</v>
      </c>
      <c r="G147" s="20"/>
      <c r="H147" s="28"/>
    </row>
    <row r="148" spans="1:8" ht="12.75" customHeight="1">
      <c r="A148" s="30">
        <v>44595</v>
      </c>
      <c r="B148" s="31"/>
      <c r="C148" s="22">
        <f>ROUND(10.44,5)</f>
        <v>10.44</v>
      </c>
      <c r="D148" s="22">
        <f>F148</f>
        <v>11.04194</v>
      </c>
      <c r="E148" s="22">
        <f>F148</f>
        <v>11.04194</v>
      </c>
      <c r="F148" s="22">
        <f>ROUND(11.04194,5)</f>
        <v>11.04194</v>
      </c>
      <c r="G148" s="20"/>
      <c r="H148" s="28"/>
    </row>
    <row r="149" spans="1:8" ht="12.75" customHeight="1">
      <c r="A149" s="30">
        <v>44686</v>
      </c>
      <c r="B149" s="31"/>
      <c r="C149" s="22">
        <f>ROUND(10.44,5)</f>
        <v>10.44</v>
      </c>
      <c r="D149" s="22">
        <f>F149</f>
        <v>11.25811</v>
      </c>
      <c r="E149" s="22">
        <f>F149</f>
        <v>11.25811</v>
      </c>
      <c r="F149" s="22">
        <f>ROUND(11.25811,5)</f>
        <v>11.25811</v>
      </c>
      <c r="G149" s="20"/>
      <c r="H149" s="28"/>
    </row>
    <row r="150" spans="1:8" ht="12.75" customHeight="1">
      <c r="A150" s="30">
        <v>44777</v>
      </c>
      <c r="B150" s="31"/>
      <c r="C150" s="22">
        <f>ROUND(10.44,5)</f>
        <v>10.44</v>
      </c>
      <c r="D150" s="22">
        <f>F150</f>
        <v>11.50312</v>
      </c>
      <c r="E150" s="22">
        <f>F150</f>
        <v>11.50312</v>
      </c>
      <c r="F150" s="22">
        <f>ROUND(11.50312,5)</f>
        <v>11.50312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ROUND(7.41,5)</f>
        <v>7.41</v>
      </c>
      <c r="D152" s="22">
        <f>F152</f>
        <v>7.574</v>
      </c>
      <c r="E152" s="22">
        <f>F152</f>
        <v>7.574</v>
      </c>
      <c r="F152" s="22">
        <f>ROUND(7.574,5)</f>
        <v>7.574</v>
      </c>
      <c r="G152" s="20"/>
      <c r="H152" s="28"/>
    </row>
    <row r="153" spans="1:8" ht="12.75" customHeight="1">
      <c r="A153" s="30">
        <v>44504</v>
      </c>
      <c r="B153" s="31"/>
      <c r="C153" s="22">
        <f>ROUND(7.41,5)</f>
        <v>7.41</v>
      </c>
      <c r="D153" s="22">
        <f>F153</f>
        <v>7.75976</v>
      </c>
      <c r="E153" s="22">
        <f>F153</f>
        <v>7.75976</v>
      </c>
      <c r="F153" s="22">
        <f>ROUND(7.75976,5)</f>
        <v>7.75976</v>
      </c>
      <c r="G153" s="20"/>
      <c r="H153" s="28"/>
    </row>
    <row r="154" spans="1:8" ht="12.75" customHeight="1">
      <c r="A154" s="30">
        <v>44595</v>
      </c>
      <c r="B154" s="31"/>
      <c r="C154" s="22">
        <f>ROUND(7.41,5)</f>
        <v>7.41</v>
      </c>
      <c r="D154" s="22">
        <f>F154</f>
        <v>7.95749</v>
      </c>
      <c r="E154" s="22">
        <f>F154</f>
        <v>7.95749</v>
      </c>
      <c r="F154" s="22">
        <f>ROUND(7.95749,5)</f>
        <v>7.95749</v>
      </c>
      <c r="G154" s="20"/>
      <c r="H154" s="28"/>
    </row>
    <row r="155" spans="1:8" ht="12.75" customHeight="1">
      <c r="A155" s="30">
        <v>44686</v>
      </c>
      <c r="B155" s="31"/>
      <c r="C155" s="22">
        <f>ROUND(7.41,5)</f>
        <v>7.41</v>
      </c>
      <c r="D155" s="22">
        <f>F155</f>
        <v>8.17311</v>
      </c>
      <c r="E155" s="22">
        <f>F155</f>
        <v>8.17311</v>
      </c>
      <c r="F155" s="22">
        <f>ROUND(8.17311,5)</f>
        <v>8.17311</v>
      </c>
      <c r="G155" s="20"/>
      <c r="H155" s="28"/>
    </row>
    <row r="156" spans="1:8" ht="12.75" customHeight="1">
      <c r="A156" s="30">
        <v>44777</v>
      </c>
      <c r="B156" s="31"/>
      <c r="C156" s="22">
        <f>ROUND(7.41,5)</f>
        <v>7.41</v>
      </c>
      <c r="D156" s="22">
        <f>F156</f>
        <v>8.44134</v>
      </c>
      <c r="E156" s="22">
        <f>F156</f>
        <v>8.44134</v>
      </c>
      <c r="F156" s="22">
        <f>ROUND(8.44134,5)</f>
        <v>8.44134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ROUND(1.3,5)</f>
        <v>1.3</v>
      </c>
      <c r="D158" s="22">
        <f>F158</f>
        <v>319.69633</v>
      </c>
      <c r="E158" s="22">
        <f>F158</f>
        <v>319.69633</v>
      </c>
      <c r="F158" s="22">
        <f>ROUND(319.69633,5)</f>
        <v>319.69633</v>
      </c>
      <c r="G158" s="20"/>
      <c r="H158" s="28"/>
    </row>
    <row r="159" spans="1:8" ht="12.75" customHeight="1">
      <c r="A159" s="30">
        <v>44504</v>
      </c>
      <c r="B159" s="31"/>
      <c r="C159" s="22">
        <f>ROUND(1.3,5)</f>
        <v>1.3</v>
      </c>
      <c r="D159" s="22">
        <f>F159</f>
        <v>323.34527</v>
      </c>
      <c r="E159" s="22">
        <f>F159</f>
        <v>323.34527</v>
      </c>
      <c r="F159" s="22">
        <f>ROUND(323.34527,5)</f>
        <v>323.34527</v>
      </c>
      <c r="G159" s="20"/>
      <c r="H159" s="28"/>
    </row>
    <row r="160" spans="1:8" ht="12.75" customHeight="1">
      <c r="A160" s="30">
        <v>44595</v>
      </c>
      <c r="B160" s="31"/>
      <c r="C160" s="22">
        <f>ROUND(1.3,5)</f>
        <v>1.3</v>
      </c>
      <c r="D160" s="22">
        <f>F160</f>
        <v>319.1053</v>
      </c>
      <c r="E160" s="22">
        <f>F160</f>
        <v>319.1053</v>
      </c>
      <c r="F160" s="22">
        <f>ROUND(319.1053,5)</f>
        <v>319.1053</v>
      </c>
      <c r="G160" s="20"/>
      <c r="H160" s="28"/>
    </row>
    <row r="161" spans="1:8" ht="12.75" customHeight="1">
      <c r="A161" s="30">
        <v>44686</v>
      </c>
      <c r="B161" s="31"/>
      <c r="C161" s="22">
        <f>ROUND(1.3,5)</f>
        <v>1.3</v>
      </c>
      <c r="D161" s="22">
        <f>F161</f>
        <v>322.98973</v>
      </c>
      <c r="E161" s="22">
        <f>F161</f>
        <v>322.98973</v>
      </c>
      <c r="F161" s="22">
        <f>ROUND(322.98973,5)</f>
        <v>322.98973</v>
      </c>
      <c r="G161" s="20"/>
      <c r="H161" s="28"/>
    </row>
    <row r="162" spans="1:8" ht="12.75" customHeight="1">
      <c r="A162" s="30">
        <v>44777</v>
      </c>
      <c r="B162" s="31"/>
      <c r="C162" s="22">
        <f>ROUND(1.3,5)</f>
        <v>1.3</v>
      </c>
      <c r="D162" s="22">
        <f>F162</f>
        <v>318.43678</v>
      </c>
      <c r="E162" s="22">
        <f>F162</f>
        <v>318.43678</v>
      </c>
      <c r="F162" s="22">
        <f>ROUND(318.43678,5)</f>
        <v>318.43678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ROUND(3.95,5)</f>
        <v>3.95</v>
      </c>
      <c r="D164" s="22">
        <f>F164</f>
        <v>233.18095</v>
      </c>
      <c r="E164" s="22">
        <f>F164</f>
        <v>233.18095</v>
      </c>
      <c r="F164" s="22">
        <f>ROUND(233.18095,5)</f>
        <v>233.18095</v>
      </c>
      <c r="G164" s="20"/>
      <c r="H164" s="28"/>
    </row>
    <row r="165" spans="1:8" ht="12.75" customHeight="1">
      <c r="A165" s="30">
        <v>44504</v>
      </c>
      <c r="B165" s="31"/>
      <c r="C165" s="22">
        <f>ROUND(3.95,5)</f>
        <v>3.95</v>
      </c>
      <c r="D165" s="22">
        <f>F165</f>
        <v>235.84235</v>
      </c>
      <c r="E165" s="22">
        <f>F165</f>
        <v>235.84235</v>
      </c>
      <c r="F165" s="22">
        <f>ROUND(235.84235,5)</f>
        <v>235.84235</v>
      </c>
      <c r="G165" s="20"/>
      <c r="H165" s="28"/>
    </row>
    <row r="166" spans="1:8" ht="12.75" customHeight="1">
      <c r="A166" s="30">
        <v>44595</v>
      </c>
      <c r="B166" s="31"/>
      <c r="C166" s="22">
        <f>ROUND(3.95,5)</f>
        <v>3.95</v>
      </c>
      <c r="D166" s="22">
        <f>F166</f>
        <v>234.35631</v>
      </c>
      <c r="E166" s="22">
        <f>F166</f>
        <v>234.35631</v>
      </c>
      <c r="F166" s="22">
        <f>ROUND(234.35631,5)</f>
        <v>234.35631</v>
      </c>
      <c r="G166" s="20"/>
      <c r="H166" s="28"/>
    </row>
    <row r="167" spans="1:8" ht="12.75" customHeight="1">
      <c r="A167" s="30">
        <v>44686</v>
      </c>
      <c r="B167" s="31"/>
      <c r="C167" s="22">
        <f>ROUND(3.95,5)</f>
        <v>3.95</v>
      </c>
      <c r="D167" s="22">
        <f>F167</f>
        <v>237.20856</v>
      </c>
      <c r="E167" s="22">
        <f>F167</f>
        <v>237.20856</v>
      </c>
      <c r="F167" s="22">
        <f>ROUND(237.20856,5)</f>
        <v>237.20856</v>
      </c>
      <c r="G167" s="20"/>
      <c r="H167" s="28"/>
    </row>
    <row r="168" spans="1:8" ht="12.75" customHeight="1">
      <c r="A168" s="30">
        <v>44777</v>
      </c>
      <c r="B168" s="31"/>
      <c r="C168" s="22">
        <f>ROUND(3.95,5)</f>
        <v>3.95</v>
      </c>
      <c r="D168" s="22">
        <f>F168</f>
        <v>235.54171</v>
      </c>
      <c r="E168" s="22">
        <f>F168</f>
        <v>235.54171</v>
      </c>
      <c r="F168" s="22">
        <f>ROUND(235.54171,5)</f>
        <v>235.54171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ROUND(10.365,5)</f>
        <v>10.365</v>
      </c>
      <c r="D190" s="22">
        <f>F190</f>
        <v>10.5235</v>
      </c>
      <c r="E190" s="22">
        <f>F190</f>
        <v>10.5235</v>
      </c>
      <c r="F190" s="22">
        <f>ROUND(10.5235,5)</f>
        <v>10.5235</v>
      </c>
      <c r="G190" s="20"/>
      <c r="H190" s="28"/>
    </row>
    <row r="191" spans="1:8" ht="12.75" customHeight="1">
      <c r="A191" s="30">
        <v>44504</v>
      </c>
      <c r="B191" s="31"/>
      <c r="C191" s="22">
        <f>ROUND(10.365,5)</f>
        <v>10.365</v>
      </c>
      <c r="D191" s="22">
        <f>F191</f>
        <v>10.70319</v>
      </c>
      <c r="E191" s="22">
        <f>F191</f>
        <v>10.70319</v>
      </c>
      <c r="F191" s="22">
        <f>ROUND(10.70319,5)</f>
        <v>10.70319</v>
      </c>
      <c r="G191" s="20"/>
      <c r="H191" s="28"/>
    </row>
    <row r="192" spans="1:8" ht="12.75" customHeight="1">
      <c r="A192" s="30">
        <v>44595</v>
      </c>
      <c r="B192" s="31"/>
      <c r="C192" s="22">
        <f>ROUND(10.365,5)</f>
        <v>10.365</v>
      </c>
      <c r="D192" s="22">
        <f>F192</f>
        <v>10.88805</v>
      </c>
      <c r="E192" s="22">
        <f>F192</f>
        <v>10.88805</v>
      </c>
      <c r="F192" s="22">
        <f>ROUND(10.88805,5)</f>
        <v>10.88805</v>
      </c>
      <c r="G192" s="20"/>
      <c r="H192" s="28"/>
    </row>
    <row r="193" spans="1:8" ht="12.75" customHeight="1">
      <c r="A193" s="30">
        <v>44686</v>
      </c>
      <c r="B193" s="31"/>
      <c r="C193" s="22">
        <f>ROUND(10.365,5)</f>
        <v>10.365</v>
      </c>
      <c r="D193" s="22">
        <f>F193</f>
        <v>11.07818</v>
      </c>
      <c r="E193" s="22">
        <f>F193</f>
        <v>11.07818</v>
      </c>
      <c r="F193" s="22">
        <f>ROUND(11.07818,5)</f>
        <v>11.07818</v>
      </c>
      <c r="G193" s="20"/>
      <c r="H193" s="28"/>
    </row>
    <row r="194" spans="1:8" ht="12.75" customHeight="1">
      <c r="A194" s="30">
        <v>44777</v>
      </c>
      <c r="B194" s="31"/>
      <c r="C194" s="22">
        <f>ROUND(10.365,5)</f>
        <v>10.365</v>
      </c>
      <c r="D194" s="22">
        <f>F194</f>
        <v>11.28924</v>
      </c>
      <c r="E194" s="22">
        <f>F194</f>
        <v>11.28924</v>
      </c>
      <c r="F194" s="22">
        <f>ROUND(11.28924,5)</f>
        <v>11.28924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ROUND(2.875,5)</f>
        <v>2.875</v>
      </c>
      <c r="D196" s="22">
        <f>F196</f>
        <v>208.52856</v>
      </c>
      <c r="E196" s="22">
        <f>F196</f>
        <v>208.52856</v>
      </c>
      <c r="F196" s="22">
        <f>ROUND(208.52856,5)</f>
        <v>208.52856</v>
      </c>
      <c r="G196" s="20"/>
      <c r="H196" s="28"/>
    </row>
    <row r="197" spans="1:8" ht="12.75" customHeight="1">
      <c r="A197" s="30">
        <v>44504</v>
      </c>
      <c r="B197" s="31"/>
      <c r="C197" s="22">
        <f>ROUND(2.875,5)</f>
        <v>2.875</v>
      </c>
      <c r="D197" s="22">
        <f>F197</f>
        <v>208.16734</v>
      </c>
      <c r="E197" s="22">
        <f>F197</f>
        <v>208.16734</v>
      </c>
      <c r="F197" s="22">
        <f>ROUND(208.16734,5)</f>
        <v>208.16734</v>
      </c>
      <c r="G197" s="20"/>
      <c r="H197" s="28"/>
    </row>
    <row r="198" spans="1:8" ht="12.75" customHeight="1">
      <c r="A198" s="30">
        <v>44595</v>
      </c>
      <c r="B198" s="31"/>
      <c r="C198" s="22">
        <f>ROUND(2.875,5)</f>
        <v>2.875</v>
      </c>
      <c r="D198" s="22">
        <f>F198</f>
        <v>210.65583</v>
      </c>
      <c r="E198" s="22">
        <f>F198</f>
        <v>210.65583</v>
      </c>
      <c r="F198" s="22">
        <f>ROUND(210.65583,5)</f>
        <v>210.65583</v>
      </c>
      <c r="G198" s="20"/>
      <c r="H198" s="28"/>
    </row>
    <row r="199" spans="1:8" ht="12.75" customHeight="1">
      <c r="A199" s="30">
        <v>44686</v>
      </c>
      <c r="B199" s="31"/>
      <c r="C199" s="22">
        <f>ROUND(2.875,5)</f>
        <v>2.875</v>
      </c>
      <c r="D199" s="22">
        <f>F199</f>
        <v>210.41967</v>
      </c>
      <c r="E199" s="22">
        <f>F199</f>
        <v>210.41967</v>
      </c>
      <c r="F199" s="22">
        <f>ROUND(210.41967,5)</f>
        <v>210.41967</v>
      </c>
      <c r="G199" s="20"/>
      <c r="H199" s="28"/>
    </row>
    <row r="200" spans="1:8" ht="12.75" customHeight="1">
      <c r="A200" s="30">
        <v>44777</v>
      </c>
      <c r="B200" s="31"/>
      <c r="C200" s="22">
        <f>ROUND(2.875,5)</f>
        <v>2.875</v>
      </c>
      <c r="D200" s="22">
        <f>F200</f>
        <v>212.82634</v>
      </c>
      <c r="E200" s="22">
        <f>F200</f>
        <v>212.82634</v>
      </c>
      <c r="F200" s="22">
        <f>ROUND(212.82634,5)</f>
        <v>212.82634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ROUND(0.56,5)</f>
        <v>0.56</v>
      </c>
      <c r="D202" s="22">
        <f>F202</f>
        <v>172.13467</v>
      </c>
      <c r="E202" s="22">
        <f>F202</f>
        <v>172.13467</v>
      </c>
      <c r="F202" s="22">
        <f>ROUND(172.13467,5)</f>
        <v>172.13467</v>
      </c>
      <c r="G202" s="20"/>
      <c r="H202" s="28"/>
    </row>
    <row r="203" spans="1:8" ht="12.75" customHeight="1">
      <c r="A203" s="30">
        <v>44504</v>
      </c>
      <c r="B203" s="31"/>
      <c r="C203" s="22">
        <f>ROUND(0.56,5)</f>
        <v>0.56</v>
      </c>
      <c r="D203" s="22">
        <f>F203</f>
        <v>174.09974</v>
      </c>
      <c r="E203" s="22">
        <f>F203</f>
        <v>174.09974</v>
      </c>
      <c r="F203" s="22">
        <f>ROUND(174.09974,5)</f>
        <v>174.09974</v>
      </c>
      <c r="G203" s="20"/>
      <c r="H203" s="28"/>
    </row>
    <row r="204" spans="1:8" ht="12.75" customHeight="1">
      <c r="A204" s="30">
        <v>44595</v>
      </c>
      <c r="B204" s="31"/>
      <c r="C204" s="22">
        <f>ROUND(0.56,5)</f>
        <v>0.56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ROUND(0.56,5)</f>
        <v>0.56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ROUND(0.56,5)</f>
        <v>0.56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ROUND(9.49,5)</f>
        <v>9.49</v>
      </c>
      <c r="D208" s="22">
        <f>F208</f>
        <v>9.66061</v>
      </c>
      <c r="E208" s="22">
        <f>F208</f>
        <v>9.66061</v>
      </c>
      <c r="F208" s="22">
        <f>ROUND(9.66061,5)</f>
        <v>9.66061</v>
      </c>
      <c r="G208" s="20"/>
      <c r="H208" s="28"/>
    </row>
    <row r="209" spans="1:8" ht="12.75" customHeight="1">
      <c r="A209" s="30">
        <v>44504</v>
      </c>
      <c r="B209" s="31"/>
      <c r="C209" s="22">
        <f>ROUND(9.49,5)</f>
        <v>9.49</v>
      </c>
      <c r="D209" s="22">
        <f>F209</f>
        <v>9.85612</v>
      </c>
      <c r="E209" s="22">
        <f>F209</f>
        <v>9.85612</v>
      </c>
      <c r="F209" s="22">
        <f>ROUND(9.85612,5)</f>
        <v>9.85612</v>
      </c>
      <c r="G209" s="20"/>
      <c r="H209" s="28"/>
    </row>
    <row r="210" spans="1:8" ht="12.75" customHeight="1">
      <c r="A210" s="30">
        <v>44595</v>
      </c>
      <c r="B210" s="31"/>
      <c r="C210" s="22">
        <f>ROUND(9.49,5)</f>
        <v>9.49</v>
      </c>
      <c r="D210" s="22">
        <f>F210</f>
        <v>10.06293</v>
      </c>
      <c r="E210" s="22">
        <f>F210</f>
        <v>10.06293</v>
      </c>
      <c r="F210" s="22">
        <f>ROUND(10.06293,5)</f>
        <v>10.06293</v>
      </c>
      <c r="G210" s="20"/>
      <c r="H210" s="28"/>
    </row>
    <row r="211" spans="1:8" ht="12.75" customHeight="1">
      <c r="A211" s="30">
        <v>44686</v>
      </c>
      <c r="B211" s="31"/>
      <c r="C211" s="22">
        <f>ROUND(9.49,5)</f>
        <v>9.49</v>
      </c>
      <c r="D211" s="22">
        <f>F211</f>
        <v>10.27117</v>
      </c>
      <c r="E211" s="22">
        <f>F211</f>
        <v>10.27117</v>
      </c>
      <c r="F211" s="22">
        <f>ROUND(10.27117,5)</f>
        <v>10.27117</v>
      </c>
      <c r="G211" s="20"/>
      <c r="H211" s="28"/>
    </row>
    <row r="212" spans="1:8" ht="12.75" customHeight="1">
      <c r="A212" s="30">
        <v>44777</v>
      </c>
      <c r="B212" s="31"/>
      <c r="C212" s="22">
        <f>ROUND(9.49,5)</f>
        <v>9.49</v>
      </c>
      <c r="D212" s="22">
        <f>F212</f>
        <v>10.51136</v>
      </c>
      <c r="E212" s="22">
        <f>F212</f>
        <v>10.51136</v>
      </c>
      <c r="F212" s="22">
        <f>ROUND(10.51136,5)</f>
        <v>10.51136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ROUND(10.755,5)</f>
        <v>10.755</v>
      </c>
      <c r="D214" s="22">
        <f>F214</f>
        <v>10.91231</v>
      </c>
      <c r="E214" s="22">
        <f>F214</f>
        <v>10.91231</v>
      </c>
      <c r="F214" s="22">
        <f>ROUND(10.91231,5)</f>
        <v>10.91231</v>
      </c>
      <c r="G214" s="20"/>
      <c r="H214" s="28"/>
    </row>
    <row r="215" spans="1:8" ht="12.75" customHeight="1">
      <c r="A215" s="30">
        <v>44504</v>
      </c>
      <c r="B215" s="31"/>
      <c r="C215" s="22">
        <f>ROUND(10.755,5)</f>
        <v>10.755</v>
      </c>
      <c r="D215" s="22">
        <f>F215</f>
        <v>11.09076</v>
      </c>
      <c r="E215" s="22">
        <f>F215</f>
        <v>11.09076</v>
      </c>
      <c r="F215" s="22">
        <f>ROUND(11.09076,5)</f>
        <v>11.09076</v>
      </c>
      <c r="G215" s="20"/>
      <c r="H215" s="28"/>
    </row>
    <row r="216" spans="1:8" ht="12.75" customHeight="1">
      <c r="A216" s="30">
        <v>44595</v>
      </c>
      <c r="B216" s="31"/>
      <c r="C216" s="22">
        <f>ROUND(10.755,5)</f>
        <v>10.755</v>
      </c>
      <c r="D216" s="22">
        <f>F216</f>
        <v>11.27746</v>
      </c>
      <c r="E216" s="22">
        <f>F216</f>
        <v>11.27746</v>
      </c>
      <c r="F216" s="22">
        <f>ROUND(11.27746,5)</f>
        <v>11.27746</v>
      </c>
      <c r="G216" s="20"/>
      <c r="H216" s="28"/>
    </row>
    <row r="217" spans="1:8" ht="12.75" customHeight="1">
      <c r="A217" s="30">
        <v>44686</v>
      </c>
      <c r="B217" s="31"/>
      <c r="C217" s="22">
        <f>ROUND(10.755,5)</f>
        <v>10.755</v>
      </c>
      <c r="D217" s="22">
        <f>F217</f>
        <v>11.46232</v>
      </c>
      <c r="E217" s="22">
        <f>F217</f>
        <v>11.46232</v>
      </c>
      <c r="F217" s="22">
        <f>ROUND(11.46232,5)</f>
        <v>11.46232</v>
      </c>
      <c r="G217" s="20"/>
      <c r="H217" s="28"/>
    </row>
    <row r="218" spans="1:8" ht="12.75" customHeight="1">
      <c r="A218" s="30">
        <v>44777</v>
      </c>
      <c r="B218" s="31"/>
      <c r="C218" s="22">
        <f>ROUND(10.755,5)</f>
        <v>10.755</v>
      </c>
      <c r="D218" s="22">
        <f>F218</f>
        <v>11.66956</v>
      </c>
      <c r="E218" s="22">
        <f>F218</f>
        <v>11.66956</v>
      </c>
      <c r="F218" s="22">
        <f>ROUND(11.66956,5)</f>
        <v>11.66956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ROUND(10.77,5)</f>
        <v>10.77</v>
      </c>
      <c r="D220" s="22">
        <f>F220</f>
        <v>10.9278</v>
      </c>
      <c r="E220" s="22">
        <f>F220</f>
        <v>10.9278</v>
      </c>
      <c r="F220" s="22">
        <f>ROUND(10.9278,5)</f>
        <v>10.9278</v>
      </c>
      <c r="G220" s="20"/>
      <c r="H220" s="28"/>
    </row>
    <row r="221" spans="1:8" ht="12.75" customHeight="1">
      <c r="A221" s="30">
        <v>44504</v>
      </c>
      <c r="B221" s="31"/>
      <c r="C221" s="22">
        <f>ROUND(10.77,5)</f>
        <v>10.77</v>
      </c>
      <c r="D221" s="22">
        <f>F221</f>
        <v>11.10682</v>
      </c>
      <c r="E221" s="22">
        <f>F221</f>
        <v>11.10682</v>
      </c>
      <c r="F221" s="22">
        <f>ROUND(11.10682,5)</f>
        <v>11.10682</v>
      </c>
      <c r="G221" s="20"/>
      <c r="H221" s="28"/>
    </row>
    <row r="222" spans="1:8" ht="12.75" customHeight="1">
      <c r="A222" s="30">
        <v>44595</v>
      </c>
      <c r="B222" s="31"/>
      <c r="C222" s="22">
        <f>ROUND(10.77,5)</f>
        <v>10.77</v>
      </c>
      <c r="D222" s="22">
        <f>F222</f>
        <v>11.29455</v>
      </c>
      <c r="E222" s="22">
        <f>F222</f>
        <v>11.29455</v>
      </c>
      <c r="F222" s="22">
        <f>ROUND(11.29455,5)</f>
        <v>11.29455</v>
      </c>
      <c r="G222" s="20"/>
      <c r="H222" s="28"/>
    </row>
    <row r="223" spans="1:8" ht="12.75" customHeight="1">
      <c r="A223" s="30">
        <v>44686</v>
      </c>
      <c r="B223" s="31"/>
      <c r="C223" s="22">
        <f>ROUND(10.77,5)</f>
        <v>10.77</v>
      </c>
      <c r="D223" s="22">
        <f>F223</f>
        <v>11.48049</v>
      </c>
      <c r="E223" s="22">
        <f>F223</f>
        <v>11.48049</v>
      </c>
      <c r="F223" s="22">
        <f>ROUND(11.48049,5)</f>
        <v>11.48049</v>
      </c>
      <c r="G223" s="20"/>
      <c r="H223" s="28"/>
    </row>
    <row r="224" spans="1:8" ht="12.75" customHeight="1">
      <c r="A224" s="30">
        <v>44777</v>
      </c>
      <c r="B224" s="31"/>
      <c r="C224" s="22">
        <f>ROUND(10.77,5)</f>
        <v>10.77</v>
      </c>
      <c r="D224" s="22">
        <f>F224</f>
        <v>11.68949</v>
      </c>
      <c r="E224" s="22">
        <f>F224</f>
        <v>11.68949</v>
      </c>
      <c r="F224" s="22">
        <f>ROUND(11.68949,5)</f>
        <v>11.68949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ROUND(820.454,3)</f>
        <v>820.454</v>
      </c>
      <c r="D226" s="23">
        <f>F226</f>
        <v>827.872</v>
      </c>
      <c r="E226" s="23">
        <f>F226</f>
        <v>827.872</v>
      </c>
      <c r="F226" s="23">
        <f>ROUND(827.872,3)</f>
        <v>827.872</v>
      </c>
      <c r="G226" s="20"/>
      <c r="H226" s="28"/>
    </row>
    <row r="227" spans="1:8" ht="12.75" customHeight="1">
      <c r="A227" s="30">
        <v>44504</v>
      </c>
      <c r="B227" s="31"/>
      <c r="C227" s="23">
        <f>ROUND(820.454,3)</f>
        <v>820.454</v>
      </c>
      <c r="D227" s="23">
        <f>F227</f>
        <v>837.216</v>
      </c>
      <c r="E227" s="23">
        <f>F227</f>
        <v>837.216</v>
      </c>
      <c r="F227" s="23">
        <f>ROUND(837.216,3)</f>
        <v>837.216</v>
      </c>
      <c r="G227" s="20"/>
      <c r="H227" s="28"/>
    </row>
    <row r="228" spans="1:8" ht="12.75" customHeight="1">
      <c r="A228" s="30">
        <v>44595</v>
      </c>
      <c r="B228" s="31"/>
      <c r="C228" s="23">
        <f>ROUND(820.454,3)</f>
        <v>820.454</v>
      </c>
      <c r="D228" s="23">
        <f>F228</f>
        <v>847.022</v>
      </c>
      <c r="E228" s="23">
        <f>F228</f>
        <v>847.022</v>
      </c>
      <c r="F228" s="23">
        <f>ROUND(847.022,3)</f>
        <v>847.022</v>
      </c>
      <c r="G228" s="20"/>
      <c r="H228" s="28"/>
    </row>
    <row r="229" spans="1:8" ht="12.75" customHeight="1">
      <c r="A229" s="30">
        <v>44686</v>
      </c>
      <c r="B229" s="31"/>
      <c r="C229" s="23">
        <f>ROUND(820.454,3)</f>
        <v>820.454</v>
      </c>
      <c r="D229" s="23">
        <f>F229</f>
        <v>857.129</v>
      </c>
      <c r="E229" s="23">
        <f>F229</f>
        <v>857.129</v>
      </c>
      <c r="F229" s="23">
        <f>ROUND(857.129,3)</f>
        <v>857.129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ROUND(783.529,3)</f>
        <v>783.529</v>
      </c>
      <c r="D231" s="23">
        <f>F231</f>
        <v>790.613</v>
      </c>
      <c r="E231" s="23">
        <f>F231</f>
        <v>790.613</v>
      </c>
      <c r="F231" s="23">
        <f>ROUND(790.613,3)</f>
        <v>790.613</v>
      </c>
      <c r="G231" s="20"/>
      <c r="H231" s="28"/>
    </row>
    <row r="232" spans="1:8" ht="12.75" customHeight="1">
      <c r="A232" s="30">
        <v>44504</v>
      </c>
      <c r="B232" s="31"/>
      <c r="C232" s="23">
        <f>ROUND(783.529,3)</f>
        <v>783.529</v>
      </c>
      <c r="D232" s="23">
        <f>F232</f>
        <v>799.537</v>
      </c>
      <c r="E232" s="23">
        <f>F232</f>
        <v>799.537</v>
      </c>
      <c r="F232" s="23">
        <f>ROUND(799.537,3)</f>
        <v>799.537</v>
      </c>
      <c r="G232" s="20"/>
      <c r="H232" s="28"/>
    </row>
    <row r="233" spans="1:8" ht="12.75" customHeight="1">
      <c r="A233" s="30">
        <v>44595</v>
      </c>
      <c r="B233" s="31"/>
      <c r="C233" s="23">
        <f>ROUND(783.529,3)</f>
        <v>783.529</v>
      </c>
      <c r="D233" s="23">
        <f>F233</f>
        <v>808.901</v>
      </c>
      <c r="E233" s="23">
        <f>F233</f>
        <v>808.901</v>
      </c>
      <c r="F233" s="23">
        <f>ROUND(808.901,3)</f>
        <v>808.901</v>
      </c>
      <c r="G233" s="20"/>
      <c r="H233" s="28"/>
    </row>
    <row r="234" spans="1:8" ht="12.75" customHeight="1">
      <c r="A234" s="30">
        <v>44686</v>
      </c>
      <c r="B234" s="31"/>
      <c r="C234" s="23">
        <f>ROUND(783.529,3)</f>
        <v>783.529</v>
      </c>
      <c r="D234" s="23">
        <f>F234</f>
        <v>818.554</v>
      </c>
      <c r="E234" s="23">
        <f>F234</f>
        <v>818.554</v>
      </c>
      <c r="F234" s="23">
        <f>ROUND(818.554,3)</f>
        <v>818.554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ROUND(881.057,3)</f>
        <v>881.057</v>
      </c>
      <c r="D236" s="23">
        <f>F236</f>
        <v>889.023</v>
      </c>
      <c r="E236" s="23">
        <f>F236</f>
        <v>889.023</v>
      </c>
      <c r="F236" s="23">
        <f>ROUND(889.023,3)</f>
        <v>889.023</v>
      </c>
      <c r="G236" s="20"/>
      <c r="H236" s="28"/>
    </row>
    <row r="237" spans="1:8" ht="12.75" customHeight="1">
      <c r="A237" s="30">
        <v>44504</v>
      </c>
      <c r="B237" s="31"/>
      <c r="C237" s="23">
        <f>ROUND(881.057,3)</f>
        <v>881.057</v>
      </c>
      <c r="D237" s="23">
        <f>F237</f>
        <v>899.058</v>
      </c>
      <c r="E237" s="23">
        <f>F237</f>
        <v>899.058</v>
      </c>
      <c r="F237" s="23">
        <f>ROUND(899.058,3)</f>
        <v>899.058</v>
      </c>
      <c r="G237" s="20"/>
      <c r="H237" s="28"/>
    </row>
    <row r="238" spans="1:8" ht="12.75" customHeight="1">
      <c r="A238" s="30">
        <v>44595</v>
      </c>
      <c r="B238" s="31"/>
      <c r="C238" s="23">
        <f>ROUND(881.057,3)</f>
        <v>881.057</v>
      </c>
      <c r="D238" s="23">
        <f>F238</f>
        <v>909.587</v>
      </c>
      <c r="E238" s="23">
        <f>F238</f>
        <v>909.587</v>
      </c>
      <c r="F238" s="23">
        <f>ROUND(909.587,3)</f>
        <v>909.587</v>
      </c>
      <c r="G238" s="20"/>
      <c r="H238" s="28"/>
    </row>
    <row r="239" spans="1:8" ht="12.75" customHeight="1">
      <c r="A239" s="30">
        <v>44686</v>
      </c>
      <c r="B239" s="31"/>
      <c r="C239" s="23">
        <f>ROUND(881.057,3)</f>
        <v>881.057</v>
      </c>
      <c r="D239" s="23">
        <f>F239</f>
        <v>920.441</v>
      </c>
      <c r="E239" s="23">
        <f>F239</f>
        <v>920.441</v>
      </c>
      <c r="F239" s="23">
        <f>ROUND(920.441,3)</f>
        <v>920.441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ROUND(776.858,3)</f>
        <v>776.858</v>
      </c>
      <c r="D241" s="23">
        <f>F241</f>
        <v>783.882</v>
      </c>
      <c r="E241" s="23">
        <f>F241</f>
        <v>783.882</v>
      </c>
      <c r="F241" s="23">
        <f>ROUND(783.882,3)</f>
        <v>783.882</v>
      </c>
      <c r="G241" s="20"/>
      <c r="H241" s="28"/>
    </row>
    <row r="242" spans="1:8" ht="12.75" customHeight="1">
      <c r="A242" s="30">
        <v>44504</v>
      </c>
      <c r="B242" s="31"/>
      <c r="C242" s="23">
        <f>ROUND(776.858,3)</f>
        <v>776.858</v>
      </c>
      <c r="D242" s="23">
        <f>F242</f>
        <v>792.73</v>
      </c>
      <c r="E242" s="23">
        <f>F242</f>
        <v>792.73</v>
      </c>
      <c r="F242" s="23">
        <f>ROUND(792.73,3)</f>
        <v>792.73</v>
      </c>
      <c r="G242" s="20"/>
      <c r="H242" s="28"/>
    </row>
    <row r="243" spans="1:8" ht="12.75" customHeight="1">
      <c r="A243" s="30">
        <v>44595</v>
      </c>
      <c r="B243" s="31"/>
      <c r="C243" s="23">
        <f>ROUND(776.858,3)</f>
        <v>776.858</v>
      </c>
      <c r="D243" s="23">
        <f>F243</f>
        <v>802.014</v>
      </c>
      <c r="E243" s="23">
        <f>F243</f>
        <v>802.014</v>
      </c>
      <c r="F243" s="23">
        <f>ROUND(802.014,3)</f>
        <v>802.014</v>
      </c>
      <c r="G243" s="20"/>
      <c r="H243" s="28"/>
    </row>
    <row r="244" spans="1:8" ht="12.75" customHeight="1">
      <c r="A244" s="30">
        <v>44686</v>
      </c>
      <c r="B244" s="31"/>
      <c r="C244" s="23">
        <f>ROUND(776.858,3)</f>
        <v>776.858</v>
      </c>
      <c r="D244" s="23">
        <f>F244</f>
        <v>811.584</v>
      </c>
      <c r="E244" s="23">
        <f>F244</f>
        <v>811.584</v>
      </c>
      <c r="F244" s="23">
        <f>ROUND(811.584,3)</f>
        <v>811.584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ROUND(287.646532121013,3)</f>
        <v>287.647</v>
      </c>
      <c r="D246" s="23">
        <f>F246</f>
        <v>290.309</v>
      </c>
      <c r="E246" s="23">
        <f>F246</f>
        <v>290.309</v>
      </c>
      <c r="F246" s="23">
        <f>ROUND(290.309,3)</f>
        <v>290.309</v>
      </c>
      <c r="G246" s="20"/>
      <c r="H246" s="28"/>
    </row>
    <row r="247" spans="1:8" ht="12.75" customHeight="1">
      <c r="A247" s="30">
        <v>44504</v>
      </c>
      <c r="B247" s="31"/>
      <c r="C247" s="23">
        <f>ROUND(287.646532121013,3)</f>
        <v>287.647</v>
      </c>
      <c r="D247" s="23">
        <f>F247</f>
        <v>293.657</v>
      </c>
      <c r="E247" s="23">
        <f>F247</f>
        <v>293.657</v>
      </c>
      <c r="F247" s="23">
        <f>ROUND(293.657,3)</f>
        <v>293.657</v>
      </c>
      <c r="G247" s="20"/>
      <c r="H247" s="28"/>
    </row>
    <row r="248" spans="1:8" ht="12.75" customHeight="1">
      <c r="A248" s="30">
        <v>44595</v>
      </c>
      <c r="B248" s="31"/>
      <c r="C248" s="23">
        <f>ROUND(287.646532121013,3)</f>
        <v>287.647</v>
      </c>
      <c r="D248" s="23">
        <f>F248</f>
        <v>297.166</v>
      </c>
      <c r="E248" s="23">
        <f>F248</f>
        <v>297.166</v>
      </c>
      <c r="F248" s="23">
        <f>ROUND(297.166,3)</f>
        <v>297.166</v>
      </c>
      <c r="G248" s="20"/>
      <c r="H248" s="28"/>
    </row>
    <row r="249" spans="1:8" ht="12.75" customHeight="1">
      <c r="A249" s="30">
        <v>44686</v>
      </c>
      <c r="B249" s="31"/>
      <c r="C249" s="23">
        <f>ROUND(287.646532121013,3)</f>
        <v>287.647</v>
      </c>
      <c r="D249" s="23">
        <f>F249</f>
        <v>300.781</v>
      </c>
      <c r="E249" s="23">
        <f>F249</f>
        <v>300.781</v>
      </c>
      <c r="F249" s="23">
        <f>ROUND(300.781,3)</f>
        <v>300.781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ROUND(767.357,3)</f>
        <v>767.357</v>
      </c>
      <c r="D251" s="23">
        <f>F251</f>
        <v>774.295</v>
      </c>
      <c r="E251" s="23">
        <f>F251</f>
        <v>774.295</v>
      </c>
      <c r="F251" s="23">
        <f>ROUND(774.295,3)</f>
        <v>774.295</v>
      </c>
      <c r="G251" s="20"/>
      <c r="H251" s="28"/>
    </row>
    <row r="252" spans="1:8" ht="12.75" customHeight="1">
      <c r="A252" s="30">
        <v>44504</v>
      </c>
      <c r="B252" s="31"/>
      <c r="C252" s="23">
        <f>ROUND(767.357,3)</f>
        <v>767.357</v>
      </c>
      <c r="D252" s="23">
        <f>F252</f>
        <v>783.035</v>
      </c>
      <c r="E252" s="23">
        <f>F252</f>
        <v>783.035</v>
      </c>
      <c r="F252" s="23">
        <f>ROUND(783.035,3)</f>
        <v>783.035</v>
      </c>
      <c r="G252" s="20"/>
      <c r="H252" s="28"/>
    </row>
    <row r="253" spans="1:8" ht="12.75" customHeight="1">
      <c r="A253" s="30">
        <v>44595</v>
      </c>
      <c r="B253" s="31"/>
      <c r="C253" s="23">
        <f>ROUND(767.357,3)</f>
        <v>767.357</v>
      </c>
      <c r="D253" s="23">
        <f>F253</f>
        <v>792.205</v>
      </c>
      <c r="E253" s="23">
        <f>F253</f>
        <v>792.205</v>
      </c>
      <c r="F253" s="23">
        <f>ROUND(792.205,3)</f>
        <v>792.205</v>
      </c>
      <c r="G253" s="20"/>
      <c r="H253" s="28"/>
    </row>
    <row r="254" spans="1:8" ht="12.75" customHeight="1">
      <c r="A254" s="30">
        <v>44686</v>
      </c>
      <c r="B254" s="31"/>
      <c r="C254" s="23">
        <f>ROUND(767.357,3)</f>
        <v>767.357</v>
      </c>
      <c r="D254" s="23">
        <f>F254</f>
        <v>801.659</v>
      </c>
      <c r="E254" s="23">
        <f>F254</f>
        <v>801.659</v>
      </c>
      <c r="F254" s="23">
        <f>ROUND(801.659,3)</f>
        <v>801.659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44335</v>
      </c>
      <c r="B256" s="46"/>
      <c r="C256" s="47">
        <v>3.675</v>
      </c>
      <c r="D256" s="47">
        <v>3.675</v>
      </c>
      <c r="E256" s="47">
        <v>3.675</v>
      </c>
      <c r="F256" s="47">
        <v>3.675</v>
      </c>
      <c r="G256" s="43"/>
      <c r="H256" s="44"/>
    </row>
    <row r="257" spans="1:8" ht="12.75" customHeight="1">
      <c r="A257" s="45">
        <v>44362</v>
      </c>
      <c r="B257" s="46">
        <v>44180</v>
      </c>
      <c r="C257" s="47">
        <v>3.675</v>
      </c>
      <c r="D257" s="47">
        <v>3.732</v>
      </c>
      <c r="E257" s="47">
        <v>3.698</v>
      </c>
      <c r="F257" s="47">
        <v>3.715</v>
      </c>
      <c r="G257" s="43"/>
      <c r="H257" s="44"/>
    </row>
    <row r="258" spans="1:8" ht="12.75" customHeight="1">
      <c r="A258" s="45">
        <v>44398</v>
      </c>
      <c r="B258" s="46">
        <v>44216</v>
      </c>
      <c r="C258" s="47">
        <v>3.675</v>
      </c>
      <c r="D258" s="47">
        <v>3.782</v>
      </c>
      <c r="E258" s="47">
        <v>3.718</v>
      </c>
      <c r="F258" s="47">
        <v>3.75</v>
      </c>
      <c r="G258" s="43"/>
      <c r="H258" s="44"/>
    </row>
    <row r="259" spans="1:8" ht="12.75" customHeight="1">
      <c r="A259" s="45">
        <v>44426</v>
      </c>
      <c r="B259" s="46">
        <v>44244</v>
      </c>
      <c r="C259" s="47">
        <v>3.675</v>
      </c>
      <c r="D259" s="47">
        <v>3.832</v>
      </c>
      <c r="E259" s="47">
        <v>3.768</v>
      </c>
      <c r="F259" s="47">
        <v>3.8</v>
      </c>
      <c r="G259" s="43"/>
      <c r="H259" s="44"/>
    </row>
    <row r="260" spans="1:8" ht="12.75" customHeight="1">
      <c r="A260" s="45">
        <v>44454</v>
      </c>
      <c r="B260" s="46">
        <v>44272</v>
      </c>
      <c r="C260" s="47">
        <v>3.675</v>
      </c>
      <c r="D260" s="47">
        <v>3.842</v>
      </c>
      <c r="E260" s="47">
        <v>3.808</v>
      </c>
      <c r="F260" s="47">
        <v>3.825</v>
      </c>
      <c r="G260" s="43"/>
      <c r="H260" s="44"/>
    </row>
    <row r="261" spans="1:8" ht="12.75" customHeight="1">
      <c r="A261" s="45">
        <v>44489</v>
      </c>
      <c r="B261" s="46">
        <v>44307</v>
      </c>
      <c r="C261" s="47">
        <v>3.675</v>
      </c>
      <c r="D261" s="47">
        <v>3.942</v>
      </c>
      <c r="E261" s="47">
        <v>3.878</v>
      </c>
      <c r="F261" s="47">
        <v>3.91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4.102</v>
      </c>
      <c r="E262" s="47">
        <v>4.058</v>
      </c>
      <c r="F262" s="47">
        <v>4.08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4.402</v>
      </c>
      <c r="E263" s="47">
        <v>4.348</v>
      </c>
      <c r="F263" s="47">
        <v>4.375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5.072</v>
      </c>
      <c r="E264" s="47">
        <v>4.398</v>
      </c>
      <c r="F264" s="47">
        <v>4.734999999999999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4.992</v>
      </c>
      <c r="E265" s="47">
        <v>4.908</v>
      </c>
      <c r="F265" s="47">
        <v>4.95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5.252</v>
      </c>
      <c r="E266" s="47">
        <v>5.158</v>
      </c>
      <c r="F266" s="47">
        <v>5.205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5.572</v>
      </c>
      <c r="E267" s="47">
        <v>5.438</v>
      </c>
      <c r="F267" s="47">
        <v>5.505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ROUND(92.3678807519188,2)</f>
        <v>92.37</v>
      </c>
      <c r="D269" s="20">
        <f>F269</f>
        <v>86.69</v>
      </c>
      <c r="E269" s="20">
        <f>F269</f>
        <v>86.69</v>
      </c>
      <c r="F269" s="20">
        <f>ROUND(86.6943851282921,2)</f>
        <v>86.69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ROUND(90.4497208788474,2)</f>
        <v>90.45</v>
      </c>
      <c r="D271" s="20">
        <f>F271</f>
        <v>82.6</v>
      </c>
      <c r="E271" s="20">
        <f>F271</f>
        <v>82.6</v>
      </c>
      <c r="F271" s="20">
        <f>ROUND(82.6047991189611,2)</f>
        <v>82.6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ROUND(92.3678807519188,5)</f>
        <v>92.36788</v>
      </c>
      <c r="D273" s="22">
        <f>F273</f>
        <v>90.43216</v>
      </c>
      <c r="E273" s="22">
        <f>F273</f>
        <v>90.43216</v>
      </c>
      <c r="F273" s="22">
        <f>ROUND(90.4321577525538,5)</f>
        <v>90.43216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ROUND(92.3678807519188,5)</f>
        <v>92.36788</v>
      </c>
      <c r="D275" s="22">
        <f>F275</f>
        <v>89.41808</v>
      </c>
      <c r="E275" s="22">
        <f>F275</f>
        <v>89.41808</v>
      </c>
      <c r="F275" s="22">
        <f>ROUND(89.4180775567232,5)</f>
        <v>89.41808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ROUND(92.3678807519188,5)</f>
        <v>92.36788</v>
      </c>
      <c r="D277" s="22">
        <f>F277</f>
        <v>90.69988</v>
      </c>
      <c r="E277" s="22">
        <f>F277</f>
        <v>90.69988</v>
      </c>
      <c r="F277" s="22">
        <f>ROUND(90.6998750562097,5)</f>
        <v>90.69988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ROUND(92.3678807519188,5)</f>
        <v>92.36788</v>
      </c>
      <c r="D279" s="22">
        <f>F279</f>
        <v>90.14785</v>
      </c>
      <c r="E279" s="22">
        <f>F279</f>
        <v>90.14785</v>
      </c>
      <c r="F279" s="22">
        <f>ROUND(90.1478471368557,5)</f>
        <v>90.14785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ROUND(92.3678807519188,5)</f>
        <v>92.36788</v>
      </c>
      <c r="D281" s="22">
        <f>F281</f>
        <v>90.3623</v>
      </c>
      <c r="E281" s="22">
        <f>F281</f>
        <v>90.3623</v>
      </c>
      <c r="F281" s="22">
        <f>ROUND(90.3622959122924,5)</f>
        <v>90.3623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ROUND(92.3678807519188,5)</f>
        <v>92.36788</v>
      </c>
      <c r="D283" s="22">
        <f>F283</f>
        <v>93.57876</v>
      </c>
      <c r="E283" s="22">
        <f>F283</f>
        <v>93.57876</v>
      </c>
      <c r="F283" s="22">
        <f>ROUND(93.5787560281313,5)</f>
        <v>93.57876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ROUND(92.3678807519188,2)</f>
        <v>92.37</v>
      </c>
      <c r="D285" s="20">
        <f>F285</f>
        <v>92.37</v>
      </c>
      <c r="E285" s="20">
        <f>F285</f>
        <v>92.37</v>
      </c>
      <c r="F285" s="20">
        <f>ROUND(92.3678807519188,2)</f>
        <v>92.37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ROUND(92.3678807519188,2)</f>
        <v>92.37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ROUND(90.4497208788474,5)</f>
        <v>90.44972</v>
      </c>
      <c r="D289" s="22">
        <f>F289</f>
        <v>81.0708</v>
      </c>
      <c r="E289" s="22">
        <f>F289</f>
        <v>81.0708</v>
      </c>
      <c r="F289" s="22">
        <f>ROUND(81.0708041475432,5)</f>
        <v>81.0708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ROUND(90.4497208788474,5)</f>
        <v>90.44972</v>
      </c>
      <c r="D291" s="22">
        <f>F291</f>
        <v>77.71351</v>
      </c>
      <c r="E291" s="22">
        <f>F291</f>
        <v>77.71351</v>
      </c>
      <c r="F291" s="22">
        <f>ROUND(77.7135103803586,5)</f>
        <v>77.71351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ROUND(90.4497208788474,5)</f>
        <v>90.44972</v>
      </c>
      <c r="D293" s="22">
        <f>F293</f>
        <v>76.22824</v>
      </c>
      <c r="E293" s="22">
        <f>F293</f>
        <v>76.22824</v>
      </c>
      <c r="F293" s="22">
        <f>ROUND(76.2282434205845,5)</f>
        <v>76.22824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ROUND(90.4497208788474,5)</f>
        <v>90.44972</v>
      </c>
      <c r="D295" s="22">
        <f>F295</f>
        <v>78.35121</v>
      </c>
      <c r="E295" s="22">
        <f>F295</f>
        <v>78.35121</v>
      </c>
      <c r="F295" s="22">
        <f>ROUND(78.3512082005459,5)</f>
        <v>78.35121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ROUND(90.4497208788474,5)</f>
        <v>90.44972</v>
      </c>
      <c r="D297" s="22">
        <f>F297</f>
        <v>82.44519</v>
      </c>
      <c r="E297" s="22">
        <f>F297</f>
        <v>82.44519</v>
      </c>
      <c r="F297" s="22">
        <f>ROUND(82.4451949010612,5)</f>
        <v>82.44519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ROUND(90.4497208788474,5)</f>
        <v>90.44972</v>
      </c>
      <c r="D299" s="22">
        <f>F299</f>
        <v>81.02793</v>
      </c>
      <c r="E299" s="22">
        <f>F299</f>
        <v>81.02793</v>
      </c>
      <c r="F299" s="22">
        <f>ROUND(81.0279301115821,5)</f>
        <v>81.02793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ROUND(90.4497208788474,5)</f>
        <v>90.44972</v>
      </c>
      <c r="D301" s="22">
        <f>F301</f>
        <v>83.17823</v>
      </c>
      <c r="E301" s="22">
        <f>F301</f>
        <v>83.17823</v>
      </c>
      <c r="F301" s="22">
        <f>ROUND(83.1782279838073,5)</f>
        <v>83.17823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ROUND(90.4497208788474,5)</f>
        <v>90.44972</v>
      </c>
      <c r="D303" s="22">
        <f>F303</f>
        <v>89.03692</v>
      </c>
      <c r="E303" s="22">
        <f>F303</f>
        <v>89.03692</v>
      </c>
      <c r="F303" s="22">
        <f>ROUND(89.0369201859061,5)</f>
        <v>89.03692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ROUND(90.4497208788474,2)</f>
        <v>90.45</v>
      </c>
      <c r="D305" s="20">
        <f>F305</f>
        <v>90.45</v>
      </c>
      <c r="E305" s="20">
        <f>F305</f>
        <v>90.45</v>
      </c>
      <c r="F305" s="20">
        <f>ROUND(90.4497208788474,2)</f>
        <v>90.45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ROUND(90.4497208788474,2)</f>
        <v>90.45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2021-05-19T15:57:07Z</dcterms:modified>
  <cp:category/>
  <cp:version/>
  <cp:contentType/>
  <cp:contentStatus/>
</cp:coreProperties>
</file>